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ЭтаКнига" defaultThemeVersion="124226"/>
  <mc:AlternateContent xmlns:mc="http://schemas.openxmlformats.org/markup-compatibility/2006">
    <mc:Choice Requires="x15">
      <x15ac:absPath xmlns:x15ac="http://schemas.microsoft.com/office/spreadsheetml/2010/11/ac" url="N:\Д транспорта\Деп. учета ЭЭ и энерг\Служба балансов и анализа потерь\!Отчетность\Селектор - балансы\2020\"/>
    </mc:Choice>
  </mc:AlternateContent>
  <bookViews>
    <workbookView xWindow="0" yWindow="8160" windowWidth="15360" windowHeight="1170" tabRatio="604" firstSheet="5" activeTab="12"/>
  </bookViews>
  <sheets>
    <sheet name="Январь" sheetId="1" r:id="rId1"/>
    <sheet name="февраль" sheetId="2" r:id="rId2"/>
    <sheet name="март" sheetId="3" r:id="rId3"/>
    <sheet name="апрель" sheetId="4" r:id="rId4"/>
    <sheet name="май " sheetId="5" r:id="rId5"/>
    <sheet name="июнь " sheetId="6" r:id="rId6"/>
    <sheet name="Лист1" sheetId="23" state="hidden" r:id="rId7"/>
    <sheet name="июль" sheetId="22" r:id="rId8"/>
    <sheet name="август" sheetId="8" r:id="rId9"/>
    <sheet name="сентябрь" sheetId="9" r:id="rId10"/>
    <sheet name="октябрь " sheetId="10" r:id="rId11"/>
    <sheet name="ноябрь " sheetId="11" r:id="rId12"/>
    <sheet name="декабрь " sheetId="12" r:id="rId13"/>
    <sheet name="Годовой отчет" sheetId="13" state="hidden" r:id="rId14"/>
  </sheets>
  <externalReferences>
    <externalReference r:id="rId15"/>
    <externalReference r:id="rId16"/>
  </externalReferences>
  <definedNames>
    <definedName name="Z_0B7CD882_DDAE_4724_8516_4FF4754C3CF0_.wvu.Cols" localSheetId="8" hidden="1">август!#REF!</definedName>
    <definedName name="Z_0B7CD882_DDAE_4724_8516_4FF4754C3CF0_.wvu.Cols" localSheetId="3" hidden="1">апрель!#REF!</definedName>
    <definedName name="Z_0B7CD882_DDAE_4724_8516_4FF4754C3CF0_.wvu.Cols" localSheetId="12" hidden="1">'декабрь '!#REF!</definedName>
    <definedName name="Z_0B7CD882_DDAE_4724_8516_4FF4754C3CF0_.wvu.Cols" localSheetId="5" hidden="1">'июнь '!#REF!</definedName>
    <definedName name="Z_0B7CD882_DDAE_4724_8516_4FF4754C3CF0_.wvu.Cols" localSheetId="4" hidden="1">'май '!#REF!</definedName>
    <definedName name="Z_0B7CD882_DDAE_4724_8516_4FF4754C3CF0_.wvu.Cols" localSheetId="2" hidden="1">март!$J:$J</definedName>
    <definedName name="Z_0B7CD882_DDAE_4724_8516_4FF4754C3CF0_.wvu.Cols" localSheetId="11" hidden="1">'ноябрь '!#REF!</definedName>
    <definedName name="Z_0B7CD882_DDAE_4724_8516_4FF4754C3CF0_.wvu.Cols" localSheetId="10" hidden="1">'октябрь '!#REF!</definedName>
    <definedName name="Z_0B7CD882_DDAE_4724_8516_4FF4754C3CF0_.wvu.Cols" localSheetId="9" hidden="1">сентябрь!#REF!</definedName>
    <definedName name="Z_0B7CD882_DDAE_4724_8516_4FF4754C3CF0_.wvu.Cols" localSheetId="1" hidden="1">февраль!$J:$J</definedName>
    <definedName name="Z_0B7CD882_DDAE_4724_8516_4FF4754C3CF0_.wvu.Cols" localSheetId="0" hidden="1">Январь!$J:$J</definedName>
    <definedName name="Z_0B7CD882_DDAE_4724_8516_4FF4754C3CF0_.wvu.PrintArea" localSheetId="8" hidden="1">август!$A$1:$K$63</definedName>
    <definedName name="Z_0B7CD882_DDAE_4724_8516_4FF4754C3CF0_.wvu.PrintArea" localSheetId="3" hidden="1">апрель!$A$1:$K$63</definedName>
    <definedName name="Z_0B7CD882_DDAE_4724_8516_4FF4754C3CF0_.wvu.PrintArea" localSheetId="12" hidden="1">'декабрь '!$A$1:$K$91</definedName>
    <definedName name="Z_0B7CD882_DDAE_4724_8516_4FF4754C3CF0_.wvu.PrintArea" localSheetId="5" hidden="1">'июнь '!$A$1:$K$92</definedName>
    <definedName name="Z_0B7CD882_DDAE_4724_8516_4FF4754C3CF0_.wvu.PrintArea" localSheetId="4" hidden="1">'май '!$A$1:$K$63</definedName>
    <definedName name="Z_0B7CD882_DDAE_4724_8516_4FF4754C3CF0_.wvu.PrintArea" localSheetId="2" hidden="1">март!$A$1:$I$63</definedName>
    <definedName name="Z_0B7CD882_DDAE_4724_8516_4FF4754C3CF0_.wvu.PrintArea" localSheetId="11" hidden="1">'ноябрь '!$A$1:$L$64</definedName>
    <definedName name="Z_0B7CD882_DDAE_4724_8516_4FF4754C3CF0_.wvu.PrintArea" localSheetId="10" hidden="1">'октябрь '!$A$1:$K$64</definedName>
    <definedName name="Z_0B7CD882_DDAE_4724_8516_4FF4754C3CF0_.wvu.PrintArea" localSheetId="9" hidden="1">сентябрь!$A$1:$K$91</definedName>
    <definedName name="Z_0B7CD882_DDAE_4724_8516_4FF4754C3CF0_.wvu.PrintArea" localSheetId="1" hidden="1">февраль!$A$1:$I$62</definedName>
    <definedName name="Z_0B7CD882_DDAE_4724_8516_4FF4754C3CF0_.wvu.PrintArea" localSheetId="0" hidden="1">Январь!$A$1:$I$31</definedName>
    <definedName name="Z_1F274F0D_49C3_4B9D_9016_8441BA68041F_.wvu.Cols" localSheetId="8" hidden="1">август!#REF!,август!#REF!</definedName>
    <definedName name="Z_1F274F0D_49C3_4B9D_9016_8441BA68041F_.wvu.Cols" localSheetId="3" hidden="1">апрель!#REF!,апрель!#REF!</definedName>
    <definedName name="Z_1F274F0D_49C3_4B9D_9016_8441BA68041F_.wvu.Cols" localSheetId="12" hidden="1">'декабрь '!#REF!,'декабрь '!#REF!</definedName>
    <definedName name="Z_1F274F0D_49C3_4B9D_9016_8441BA68041F_.wvu.Cols" localSheetId="5" hidden="1">'июнь '!#REF!,'июнь '!#REF!</definedName>
    <definedName name="Z_1F274F0D_49C3_4B9D_9016_8441BA68041F_.wvu.Cols" localSheetId="4" hidden="1">'май '!#REF!,'май '!#REF!</definedName>
    <definedName name="Z_1F274F0D_49C3_4B9D_9016_8441BA68041F_.wvu.Cols" localSheetId="2" hidden="1">март!#REF!,март!#REF!</definedName>
    <definedName name="Z_1F274F0D_49C3_4B9D_9016_8441BA68041F_.wvu.Cols" localSheetId="11" hidden="1">'ноябрь '!#REF!,'ноябрь '!#REF!</definedName>
    <definedName name="Z_1F274F0D_49C3_4B9D_9016_8441BA68041F_.wvu.Cols" localSheetId="10" hidden="1">'октябрь '!#REF!,'октябрь '!#REF!</definedName>
    <definedName name="Z_1F274F0D_49C3_4B9D_9016_8441BA68041F_.wvu.Cols" localSheetId="9" hidden="1">сентябрь!#REF!,сентябрь!#REF!</definedName>
    <definedName name="Z_1F274F0D_49C3_4B9D_9016_8441BA68041F_.wvu.Cols" localSheetId="1" hidden="1">февраль!#REF!,февраль!#REF!</definedName>
    <definedName name="Z_1F274F0D_49C3_4B9D_9016_8441BA68041F_.wvu.Cols" localSheetId="0" hidden="1">Январь!#REF!,Январь!#REF!</definedName>
    <definedName name="Z_1F274F0D_49C3_4B9D_9016_8441BA68041F_.wvu.PrintArea" localSheetId="8" hidden="1">август!$A$1:$K$63</definedName>
    <definedName name="Z_1F274F0D_49C3_4B9D_9016_8441BA68041F_.wvu.PrintArea" localSheetId="3" hidden="1">апрель!$A$1:$K$63</definedName>
    <definedName name="Z_1F274F0D_49C3_4B9D_9016_8441BA68041F_.wvu.PrintArea" localSheetId="12" hidden="1">'декабрь '!$A$1:$K$91</definedName>
    <definedName name="Z_1F274F0D_49C3_4B9D_9016_8441BA68041F_.wvu.PrintArea" localSheetId="5" hidden="1">'июнь '!$A$1:$K$92</definedName>
    <definedName name="Z_1F274F0D_49C3_4B9D_9016_8441BA68041F_.wvu.PrintArea" localSheetId="4" hidden="1">'май '!$A$1:$K$63</definedName>
    <definedName name="Z_1F274F0D_49C3_4B9D_9016_8441BA68041F_.wvu.PrintArea" localSheetId="2" hidden="1">март!$A$1:$I$63</definedName>
    <definedName name="Z_1F274F0D_49C3_4B9D_9016_8441BA68041F_.wvu.PrintArea" localSheetId="11" hidden="1">'ноябрь '!$A$1:$L$64</definedName>
    <definedName name="Z_1F274F0D_49C3_4B9D_9016_8441BA68041F_.wvu.PrintArea" localSheetId="10" hidden="1">'октябрь '!$A$1:$K$64</definedName>
    <definedName name="Z_1F274F0D_49C3_4B9D_9016_8441BA68041F_.wvu.PrintArea" localSheetId="9" hidden="1">сентябрь!$A$1:$K$91</definedName>
    <definedName name="Z_1F274F0D_49C3_4B9D_9016_8441BA68041F_.wvu.PrintArea" localSheetId="1" hidden="1">февраль!$A$1:$I$62</definedName>
    <definedName name="Z_1F274F0D_49C3_4B9D_9016_8441BA68041F_.wvu.PrintArea" localSheetId="0" hidden="1">Январь!$A$1:$I$31</definedName>
    <definedName name="Z_5FF047E7_6F73_45D4_B8DA_C81A3B279193_.wvu.PrintArea" localSheetId="8" hidden="1">август!$A$1:$K$63</definedName>
    <definedName name="Z_5FF047E7_6F73_45D4_B8DA_C81A3B279193_.wvu.PrintArea" localSheetId="3" hidden="1">апрель!$A$1:$K$63</definedName>
    <definedName name="Z_5FF047E7_6F73_45D4_B8DA_C81A3B279193_.wvu.PrintArea" localSheetId="12" hidden="1">'декабрь '!$A$1:$K$91</definedName>
    <definedName name="Z_5FF047E7_6F73_45D4_B8DA_C81A3B279193_.wvu.PrintArea" localSheetId="5" hidden="1">'июнь '!$A$1:$K$92</definedName>
    <definedName name="Z_5FF047E7_6F73_45D4_B8DA_C81A3B279193_.wvu.PrintArea" localSheetId="4" hidden="1">'май '!$A$1:$K$63</definedName>
    <definedName name="Z_5FF047E7_6F73_45D4_B8DA_C81A3B279193_.wvu.PrintArea" localSheetId="2" hidden="1">март!$A$1:$I$63</definedName>
    <definedName name="Z_5FF047E7_6F73_45D4_B8DA_C81A3B279193_.wvu.PrintArea" localSheetId="11" hidden="1">'ноябрь '!$A$1:$L$64</definedName>
    <definedName name="Z_5FF047E7_6F73_45D4_B8DA_C81A3B279193_.wvu.PrintArea" localSheetId="10" hidden="1">'октябрь '!$A$1:$K$64</definedName>
    <definedName name="Z_5FF047E7_6F73_45D4_B8DA_C81A3B279193_.wvu.PrintArea" localSheetId="9" hidden="1">сентябрь!$A$1:$K$91</definedName>
    <definedName name="Z_5FF047E7_6F73_45D4_B8DA_C81A3B279193_.wvu.PrintArea" localSheetId="1" hidden="1">февраль!$A$1:$I$62</definedName>
    <definedName name="Z_5FF047E7_6F73_45D4_B8DA_C81A3B279193_.wvu.PrintArea" localSheetId="0" hidden="1">Январь!$A$1:$I$31</definedName>
    <definedName name="Z_69F72EB3_E5A6_47FC_B18A_161EB3F5403D_.wvu.Cols" localSheetId="8" hidden="1">август!#REF!,август!#REF!</definedName>
    <definedName name="Z_69F72EB3_E5A6_47FC_B18A_161EB3F5403D_.wvu.Cols" localSheetId="3" hidden="1">апрель!#REF!,апрель!#REF!</definedName>
    <definedName name="Z_69F72EB3_E5A6_47FC_B18A_161EB3F5403D_.wvu.Cols" localSheetId="12" hidden="1">'декабрь '!#REF!,'декабрь '!#REF!</definedName>
    <definedName name="Z_69F72EB3_E5A6_47FC_B18A_161EB3F5403D_.wvu.Cols" localSheetId="5" hidden="1">'июнь '!#REF!,'июнь '!#REF!</definedName>
    <definedName name="Z_69F72EB3_E5A6_47FC_B18A_161EB3F5403D_.wvu.Cols" localSheetId="4" hidden="1">'май '!#REF!,'май '!#REF!</definedName>
    <definedName name="Z_69F72EB3_E5A6_47FC_B18A_161EB3F5403D_.wvu.Cols" localSheetId="2" hidden="1">март!#REF!,март!#REF!</definedName>
    <definedName name="Z_69F72EB3_E5A6_47FC_B18A_161EB3F5403D_.wvu.Cols" localSheetId="11" hidden="1">'ноябрь '!#REF!,'ноябрь '!#REF!</definedName>
    <definedName name="Z_69F72EB3_E5A6_47FC_B18A_161EB3F5403D_.wvu.Cols" localSheetId="10" hidden="1">'октябрь '!#REF!,'октябрь '!#REF!</definedName>
    <definedName name="Z_69F72EB3_E5A6_47FC_B18A_161EB3F5403D_.wvu.Cols" localSheetId="9" hidden="1">сентябрь!#REF!,сентябрь!#REF!</definedName>
    <definedName name="Z_69F72EB3_E5A6_47FC_B18A_161EB3F5403D_.wvu.Cols" localSheetId="1" hidden="1">февраль!#REF!,февраль!#REF!</definedName>
    <definedName name="Z_69F72EB3_E5A6_47FC_B18A_161EB3F5403D_.wvu.Cols" localSheetId="0" hidden="1">Январь!#REF!,Январь!#REF!</definedName>
    <definedName name="Z_69F72EB3_E5A6_47FC_B18A_161EB3F5403D_.wvu.PrintArea" localSheetId="8" hidden="1">август!$A$1:$K$63</definedName>
    <definedName name="Z_69F72EB3_E5A6_47FC_B18A_161EB3F5403D_.wvu.PrintArea" localSheetId="3" hidden="1">апрель!$A$1:$K$63</definedName>
    <definedName name="Z_69F72EB3_E5A6_47FC_B18A_161EB3F5403D_.wvu.PrintArea" localSheetId="12" hidden="1">'декабрь '!$A$1:$K$91</definedName>
    <definedName name="Z_69F72EB3_E5A6_47FC_B18A_161EB3F5403D_.wvu.PrintArea" localSheetId="5" hidden="1">'июнь '!$A$1:$K$92</definedName>
    <definedName name="Z_69F72EB3_E5A6_47FC_B18A_161EB3F5403D_.wvu.PrintArea" localSheetId="4" hidden="1">'май '!$A$1:$K$63</definedName>
    <definedName name="Z_69F72EB3_E5A6_47FC_B18A_161EB3F5403D_.wvu.PrintArea" localSheetId="2" hidden="1">март!$A$1:$I$63</definedName>
    <definedName name="Z_69F72EB3_E5A6_47FC_B18A_161EB3F5403D_.wvu.PrintArea" localSheetId="11" hidden="1">'ноябрь '!$A$1:$L$64</definedName>
    <definedName name="Z_69F72EB3_E5A6_47FC_B18A_161EB3F5403D_.wvu.PrintArea" localSheetId="10" hidden="1">'октябрь '!$A$1:$K$64</definedName>
    <definedName name="Z_69F72EB3_E5A6_47FC_B18A_161EB3F5403D_.wvu.PrintArea" localSheetId="9" hidden="1">сентябрь!$A$1:$K$91</definedName>
    <definedName name="Z_69F72EB3_E5A6_47FC_B18A_161EB3F5403D_.wvu.PrintArea" localSheetId="1" hidden="1">февраль!$A$1:$I$62</definedName>
    <definedName name="Z_69F72EB3_E5A6_47FC_B18A_161EB3F5403D_.wvu.PrintArea" localSheetId="0" hidden="1">Январь!$A$1:$I$31</definedName>
    <definedName name="Z_6DD62C20_8B83_42F5_90C1_C13665C095D0_.wvu.Cols" localSheetId="8" hidden="1">август!#REF!,август!#REF!,август!#REF!</definedName>
    <definedName name="Z_6DD62C20_8B83_42F5_90C1_C13665C095D0_.wvu.Cols" localSheetId="2" hidden="1">март!$J:$Q</definedName>
    <definedName name="Z_6DD62C20_8B83_42F5_90C1_C13665C095D0_.wvu.Cols" localSheetId="11" hidden="1">'ноябрь '!#REF!,'ноябрь '!$H:$H,'ноябрь '!#REF!,'ноябрь '!#REF!,'ноябрь '!$V:$V,'ноябрь '!$Z:$Z</definedName>
    <definedName name="Z_6DD62C20_8B83_42F5_90C1_C13665C095D0_.wvu.Cols" localSheetId="10" hidden="1">'октябрь '!#REF!,'октябрь '!$Z:$Z</definedName>
    <definedName name="Z_6DD62C20_8B83_42F5_90C1_C13665C095D0_.wvu.Cols" localSheetId="9" hidden="1">сентябрь!#REF!,сентябрь!$Z:$Z</definedName>
    <definedName name="Z_6DD62C20_8B83_42F5_90C1_C13665C095D0_.wvu.Cols" localSheetId="0" hidden="1">Январь!#REF!</definedName>
    <definedName name="Z_6DD62C20_8B83_42F5_90C1_C13665C095D0_.wvu.PrintArea" localSheetId="8" hidden="1">август!$A$1:$AB$61</definedName>
    <definedName name="Z_6DD62C20_8B83_42F5_90C1_C13665C095D0_.wvu.PrintArea" localSheetId="3" hidden="1">апрель!$A$1:$AB$62</definedName>
    <definedName name="Z_6DD62C20_8B83_42F5_90C1_C13665C095D0_.wvu.PrintArea" localSheetId="12" hidden="1">'декабрь '!$A$1:$Y$91</definedName>
    <definedName name="Z_6DD62C20_8B83_42F5_90C1_C13665C095D0_.wvu.PrintArea" localSheetId="5" hidden="1">'июнь '!$A$1:$Y$92</definedName>
    <definedName name="Z_6DD62C20_8B83_42F5_90C1_C13665C095D0_.wvu.PrintArea" localSheetId="4" hidden="1">'май '!$A$1:$AA$63</definedName>
    <definedName name="Z_6DD62C20_8B83_42F5_90C1_C13665C095D0_.wvu.PrintArea" localSheetId="2" hidden="1">март!$A$1:$AB$64</definedName>
    <definedName name="Z_6DD62C20_8B83_42F5_90C1_C13665C095D0_.wvu.PrintArea" localSheetId="11" hidden="1">'ноябрь '!$A$1:$AC$61</definedName>
    <definedName name="Z_6DD62C20_8B83_42F5_90C1_C13665C095D0_.wvu.PrintArea" localSheetId="10" hidden="1">'октябрь '!$A$1:$AB$61</definedName>
    <definedName name="Z_6DD62C20_8B83_42F5_90C1_C13665C095D0_.wvu.PrintArea" localSheetId="9" hidden="1">сентябрь!$A$1:$Y$91</definedName>
    <definedName name="Z_6DD62C20_8B83_42F5_90C1_C13665C095D0_.wvu.PrintArea" localSheetId="1" hidden="1">февраль!$A$1:$Y$62</definedName>
    <definedName name="Z_6DD62C20_8B83_42F5_90C1_C13665C095D0_.wvu.PrintArea" localSheetId="0" hidden="1">Январь!$A$1:$AF$31</definedName>
    <definedName name="Z_6DD62C20_8B83_42F5_90C1_C13665C095D0_.wvu.Rows" localSheetId="2" hidden="1">март!#REF!</definedName>
    <definedName name="Z_6DD62C20_8B83_42F5_90C1_C13665C095D0_.wvu.Rows" localSheetId="1" hidden="1">февраль!#REF!</definedName>
    <definedName name="Z_6DD62C20_8B83_42F5_90C1_C13665C095D0_.wvu.Rows" localSheetId="0" hidden="1">Январь!#REF!</definedName>
    <definedName name="Z_7DB8E09D_5E58_46A0_BF52_434A53BC4FE1_.wvu.PrintArea" localSheetId="8" hidden="1">август!$A$1:$Y$63</definedName>
    <definedName name="Z_7DB8E09D_5E58_46A0_BF52_434A53BC4FE1_.wvu.PrintArea" localSheetId="3" hidden="1">апрель!$A$1:$Y$63</definedName>
    <definedName name="Z_7DB8E09D_5E58_46A0_BF52_434A53BC4FE1_.wvu.PrintArea" localSheetId="12" hidden="1">'декабрь '!$A$1:$Y$91</definedName>
    <definedName name="Z_7DB8E09D_5E58_46A0_BF52_434A53BC4FE1_.wvu.PrintArea" localSheetId="5" hidden="1">'июнь '!$A$1:$Y$92</definedName>
    <definedName name="Z_7DB8E09D_5E58_46A0_BF52_434A53BC4FE1_.wvu.PrintArea" localSheetId="4" hidden="1">'май '!$A$1:$Y$63</definedName>
    <definedName name="Z_7DB8E09D_5E58_46A0_BF52_434A53BC4FE1_.wvu.PrintArea" localSheetId="2" hidden="1">март!$A$1:$Y$63</definedName>
    <definedName name="Z_7DB8E09D_5E58_46A0_BF52_434A53BC4FE1_.wvu.PrintArea" localSheetId="11" hidden="1">'ноябрь '!$A$1:$AD$64</definedName>
    <definedName name="Z_7DB8E09D_5E58_46A0_BF52_434A53BC4FE1_.wvu.PrintArea" localSheetId="10" hidden="1">'октябрь '!$A$1:$Y$64</definedName>
    <definedName name="Z_7DB8E09D_5E58_46A0_BF52_434A53BC4FE1_.wvu.PrintArea" localSheetId="9" hidden="1">сентябрь!$A$1:$Y$91</definedName>
    <definedName name="Z_7DB8E09D_5E58_46A0_BF52_434A53BC4FE1_.wvu.PrintArea" localSheetId="1" hidden="1">февраль!$A$1:$Y$63</definedName>
    <definedName name="Z_7DB8E09D_5E58_46A0_BF52_434A53BC4FE1_.wvu.PrintArea" localSheetId="0" hidden="1">Январь!$A$1:$Y$31</definedName>
    <definedName name="Z_C9598404_51EC_4690_B7B7_81BB3010E152_.wvu.PrintArea" localSheetId="8" hidden="1">август!$A$1:$K$63</definedName>
    <definedName name="Z_C9598404_51EC_4690_B7B7_81BB3010E152_.wvu.PrintArea" localSheetId="3" hidden="1">апрель!$A$1:$K$63</definedName>
    <definedName name="Z_C9598404_51EC_4690_B7B7_81BB3010E152_.wvu.PrintArea" localSheetId="12" hidden="1">'декабрь '!$A$1:$K$91</definedName>
    <definedName name="Z_C9598404_51EC_4690_B7B7_81BB3010E152_.wvu.PrintArea" localSheetId="5" hidden="1">'июнь '!$A$1:$K$92</definedName>
    <definedName name="Z_C9598404_51EC_4690_B7B7_81BB3010E152_.wvu.PrintArea" localSheetId="4" hidden="1">'май '!$A$1:$K$63</definedName>
    <definedName name="Z_C9598404_51EC_4690_B7B7_81BB3010E152_.wvu.PrintArea" localSheetId="2" hidden="1">март!$A$1:$I$63</definedName>
    <definedName name="Z_C9598404_51EC_4690_B7B7_81BB3010E152_.wvu.PrintArea" localSheetId="11" hidden="1">'ноябрь '!$A$1:$L$64</definedName>
    <definedName name="Z_C9598404_51EC_4690_B7B7_81BB3010E152_.wvu.PrintArea" localSheetId="10" hidden="1">'октябрь '!$A$1:$K$64</definedName>
    <definedName name="Z_C9598404_51EC_4690_B7B7_81BB3010E152_.wvu.PrintArea" localSheetId="9" hidden="1">сентябрь!$A$1:$K$91</definedName>
    <definedName name="Z_C9598404_51EC_4690_B7B7_81BB3010E152_.wvu.PrintArea" localSheetId="1" hidden="1">февраль!$A$1:$I$62</definedName>
    <definedName name="Z_C9598404_51EC_4690_B7B7_81BB3010E152_.wvu.PrintArea" localSheetId="0" hidden="1">Январь!$A$1:$I$31</definedName>
    <definedName name="Z_DB602BF7_A59C_42DB_BBA0_088F068B7047_.wvu.PrintArea" localSheetId="8" hidden="1">август!$A$1:$Y$63</definedName>
    <definedName name="Z_DB602BF7_A59C_42DB_BBA0_088F068B7047_.wvu.PrintArea" localSheetId="3" hidden="1">апрель!$A$1:$Y$63</definedName>
    <definedName name="Z_DB602BF7_A59C_42DB_BBA0_088F068B7047_.wvu.PrintArea" localSheetId="12" hidden="1">'декабрь '!$A$1:$Y$91</definedName>
    <definedName name="Z_DB602BF7_A59C_42DB_BBA0_088F068B7047_.wvu.PrintArea" localSheetId="5" hidden="1">'июнь '!$A$1:$Y$92</definedName>
    <definedName name="Z_DB602BF7_A59C_42DB_BBA0_088F068B7047_.wvu.PrintArea" localSheetId="4" hidden="1">'май '!$A$1:$Y$63</definedName>
    <definedName name="Z_DB602BF7_A59C_42DB_BBA0_088F068B7047_.wvu.PrintArea" localSheetId="2" hidden="1">март!$A$1:$Y$63</definedName>
    <definedName name="Z_DB602BF7_A59C_42DB_BBA0_088F068B7047_.wvu.PrintArea" localSheetId="11" hidden="1">'ноябрь '!$A$1:$AD$64</definedName>
    <definedName name="Z_DB602BF7_A59C_42DB_BBA0_088F068B7047_.wvu.PrintArea" localSheetId="10" hidden="1">'октябрь '!$A$1:$Y$64</definedName>
    <definedName name="Z_DB602BF7_A59C_42DB_BBA0_088F068B7047_.wvu.PrintArea" localSheetId="9" hidden="1">сентябрь!$A$1:$Y$91</definedName>
    <definedName name="Z_DB602BF7_A59C_42DB_BBA0_088F068B7047_.wvu.PrintArea" localSheetId="1" hidden="1">февраль!$A$1:$Y$63</definedName>
    <definedName name="Z_DB602BF7_A59C_42DB_BBA0_088F068B7047_.wvu.PrintArea" localSheetId="0" hidden="1">Январь!$A$1:$Y$31</definedName>
    <definedName name="Z_DC8F80D5_9919_409C_A428_E95E40E09DB9_.wvu.Cols" localSheetId="8" hidden="1">август!#REF!,август!#REF!,август!#REF!</definedName>
    <definedName name="Z_DC8F80D5_9919_409C_A428_E95E40E09DB9_.wvu.Cols" localSheetId="2" hidden="1">март!$J:$Q</definedName>
    <definedName name="Z_DC8F80D5_9919_409C_A428_E95E40E09DB9_.wvu.Cols" localSheetId="11" hidden="1">'ноябрь '!#REF!,'ноябрь '!$H:$H,'ноябрь '!#REF!,'ноябрь '!#REF!,'ноябрь '!$V:$V,'ноябрь '!$Z:$Z</definedName>
    <definedName name="Z_DC8F80D5_9919_409C_A428_E95E40E09DB9_.wvu.Cols" localSheetId="10" hidden="1">'октябрь '!#REF!,'октябрь '!$Z:$Z</definedName>
    <definedName name="Z_DC8F80D5_9919_409C_A428_E95E40E09DB9_.wvu.Cols" localSheetId="9" hidden="1">сентябрь!#REF!,сентябрь!$Z:$Z</definedName>
    <definedName name="Z_DC8F80D5_9919_409C_A428_E95E40E09DB9_.wvu.Cols" localSheetId="0" hidden="1">Январь!#REF!</definedName>
    <definedName name="Z_DC8F80D5_9919_409C_A428_E95E40E09DB9_.wvu.PrintArea" localSheetId="8" hidden="1">август!$A$1:$AB$61</definedName>
    <definedName name="Z_DC8F80D5_9919_409C_A428_E95E40E09DB9_.wvu.PrintArea" localSheetId="3" hidden="1">апрель!$A$1:$AB$62</definedName>
    <definedName name="Z_DC8F80D5_9919_409C_A428_E95E40E09DB9_.wvu.PrintArea" localSheetId="12" hidden="1">'декабрь '!$A$1:$Y$91</definedName>
    <definedName name="Z_DC8F80D5_9919_409C_A428_E95E40E09DB9_.wvu.PrintArea" localSheetId="5" hidden="1">'июнь '!$A$1:$Y$92</definedName>
    <definedName name="Z_DC8F80D5_9919_409C_A428_E95E40E09DB9_.wvu.PrintArea" localSheetId="4" hidden="1">'май '!$A$1:$AA$63</definedName>
    <definedName name="Z_DC8F80D5_9919_409C_A428_E95E40E09DB9_.wvu.PrintArea" localSheetId="2" hidden="1">март!$A$1:$AB$64</definedName>
    <definedName name="Z_DC8F80D5_9919_409C_A428_E95E40E09DB9_.wvu.PrintArea" localSheetId="11" hidden="1">'ноябрь '!$A$1:$AC$61</definedName>
    <definedName name="Z_DC8F80D5_9919_409C_A428_E95E40E09DB9_.wvu.PrintArea" localSheetId="10" hidden="1">'октябрь '!$A$1:$AB$61</definedName>
    <definedName name="Z_DC8F80D5_9919_409C_A428_E95E40E09DB9_.wvu.PrintArea" localSheetId="9" hidden="1">сентябрь!$A$1:$Y$91</definedName>
    <definedName name="Z_DC8F80D5_9919_409C_A428_E95E40E09DB9_.wvu.PrintArea" localSheetId="1" hidden="1">февраль!$A$1:$Y$62</definedName>
    <definedName name="Z_DC8F80D5_9919_409C_A428_E95E40E09DB9_.wvu.PrintArea" localSheetId="0" hidden="1">Январь!$A$1:$AF$31</definedName>
    <definedName name="Z_DC8F80D5_9919_409C_A428_E95E40E09DB9_.wvu.Rows" localSheetId="2" hidden="1">март!#REF!</definedName>
    <definedName name="Z_DC8F80D5_9919_409C_A428_E95E40E09DB9_.wvu.Rows" localSheetId="1" hidden="1">февраль!#REF!</definedName>
    <definedName name="Z_DC8F80D5_9919_409C_A428_E95E40E09DB9_.wvu.Rows" localSheetId="0" hidden="1">Январь!#REF!</definedName>
    <definedName name="Z_E44A9F72_7068_401B_9182_AE57DBB84D5E_.wvu.PrintArea" localSheetId="8" hidden="1">август!$A$1:$Y$63</definedName>
    <definedName name="Z_E44A9F72_7068_401B_9182_AE57DBB84D5E_.wvu.PrintArea" localSheetId="3" hidden="1">апрель!$A$1:$Y$63</definedName>
    <definedName name="Z_E44A9F72_7068_401B_9182_AE57DBB84D5E_.wvu.PrintArea" localSheetId="12" hidden="1">'декабрь '!$A$1:$Y$91</definedName>
    <definedName name="Z_E44A9F72_7068_401B_9182_AE57DBB84D5E_.wvu.PrintArea" localSheetId="5" hidden="1">'июнь '!$A$1:$Y$92</definedName>
    <definedName name="Z_E44A9F72_7068_401B_9182_AE57DBB84D5E_.wvu.PrintArea" localSheetId="4" hidden="1">'май '!$A$1:$Y$63</definedName>
    <definedName name="Z_E44A9F72_7068_401B_9182_AE57DBB84D5E_.wvu.PrintArea" localSheetId="2" hidden="1">март!$A$1:$Y$63</definedName>
    <definedName name="Z_E44A9F72_7068_401B_9182_AE57DBB84D5E_.wvu.PrintArea" localSheetId="11" hidden="1">'ноябрь '!$A$1:$AD$64</definedName>
    <definedName name="Z_E44A9F72_7068_401B_9182_AE57DBB84D5E_.wvu.PrintArea" localSheetId="10" hidden="1">'октябрь '!$A$1:$Y$64</definedName>
    <definedName name="Z_E44A9F72_7068_401B_9182_AE57DBB84D5E_.wvu.PrintArea" localSheetId="9" hidden="1">сентябрь!$A$1:$Y$91</definedName>
    <definedName name="Z_E44A9F72_7068_401B_9182_AE57DBB84D5E_.wvu.PrintArea" localSheetId="1" hidden="1">февраль!$A$1:$Y$63</definedName>
    <definedName name="Z_E44A9F72_7068_401B_9182_AE57DBB84D5E_.wvu.PrintArea" localSheetId="0" hidden="1">Январь!$A$1:$Y$31</definedName>
    <definedName name="месяцы" localSheetId="13">'[1]ФБ АЭ'!$A$66:$A$79</definedName>
    <definedName name="месяцы">'[2]ФБ АЭ'!$A$66:$A$79</definedName>
    <definedName name="_xlnm.Print_Area" localSheetId="8">август!$A$1:$Y$61</definedName>
    <definedName name="_xlnm.Print_Area" localSheetId="3">апрель!$A$1:$Y$62</definedName>
    <definedName name="_xlnm.Print_Area" localSheetId="12">'декабрь '!$A$1:$Y$91</definedName>
    <definedName name="_xlnm.Print_Area" localSheetId="7">июль!$A$1:$Y$62</definedName>
    <definedName name="_xlnm.Print_Area" localSheetId="5">'июнь '!$A$1:$Y$91</definedName>
    <definedName name="_xlnm.Print_Area" localSheetId="4">'май '!$A$1:$Y$62</definedName>
    <definedName name="_xlnm.Print_Area" localSheetId="2">март!$A$1:$Y$61</definedName>
    <definedName name="_xlnm.Print_Area" localSheetId="11">'ноябрь '!$A$1:$AB$61</definedName>
    <definedName name="_xlnm.Print_Area" localSheetId="10">'октябрь '!$A$1:$Y$61</definedName>
    <definedName name="_xlnm.Print_Area" localSheetId="9">сентябрь!$A$1:$Y$91</definedName>
    <definedName name="_xlnm.Print_Area" localSheetId="1">февраль!$A$1:$Y$61</definedName>
    <definedName name="_xlnm.Print_Area" localSheetId="0">Январь!$A$1:$Y$30</definedName>
  </definedNames>
  <calcPr calcId="152511"/>
  <customWorkbookViews>
    <customWorkbookView name="Попова Елена Александровна - Личное представление" guid="{7DB8E09D-5E58-46A0-BF52-434A53BC4FE1}" mergeInterval="0" personalView="1" maximized="1" windowWidth="1916" windowHeight="799" activeSheetId="2"/>
    <customWorkbookView name="Сушкевич Ольга Владимировна - Личное представление" guid="{E44A9F72-7068-401B-9182-AE57DBB84D5E}" mergeInterval="0" personalView="1" maximized="1" windowWidth="1360" windowHeight="637" activeSheetId="2"/>
    <customWorkbookView name="Гричишкин Денис Геннадьевич - Личное представление" guid="{DB602BF7-A59C-42DB-BBA0-088F068B7047}" mergeInterval="0" personalView="1" maximized="1" windowWidth="1676" windowHeight="835" activeSheetId="3"/>
    <customWorkbookView name="Levshenko_NE - Личное представление" guid="{6DD62C20-8B83-42F5-90C1-C13665C095D0}" mergeInterval="0" personalView="1" maximized="1" windowWidth="1916" windowHeight="785" activeSheetId="5"/>
    <customWorkbookView name="Царегородцева Елена Александровна - Личное представление" guid="{DC8F80D5-9919-409C-A428-E95E40E09DB9}" mergeInterval="0" personalView="1" maximized="1" windowWidth="1916" windowHeight="831" activeSheetId="5"/>
  </customWorkbookViews>
</workbook>
</file>

<file path=xl/calcChain.xml><?xml version="1.0" encoding="utf-8"?>
<calcChain xmlns="http://schemas.openxmlformats.org/spreadsheetml/2006/main">
  <c r="L22" i="11" l="1"/>
  <c r="L16" i="11" l="1"/>
  <c r="H15" i="11" l="1"/>
  <c r="H21" i="11" l="1"/>
  <c r="H19" i="11"/>
  <c r="H13" i="11"/>
  <c r="H23" i="11" l="1"/>
  <c r="H17" i="11" l="1"/>
  <c r="H27" i="11" l="1"/>
  <c r="H11" i="11" l="1"/>
  <c r="G24" i="11" l="1"/>
  <c r="G25" i="11" s="1"/>
  <c r="H24" i="11"/>
  <c r="I24" i="11"/>
  <c r="I25" i="11" s="1"/>
  <c r="H25" i="11"/>
  <c r="K22" i="12" l="1"/>
  <c r="K16" i="12"/>
  <c r="K12" i="12"/>
  <c r="K10" i="12"/>
  <c r="K24" i="12" l="1"/>
  <c r="K20" i="12"/>
  <c r="K18" i="12"/>
  <c r="K18" i="10"/>
  <c r="L12" i="11"/>
  <c r="C16" i="12"/>
  <c r="B177" i="12"/>
  <c r="B161" i="12"/>
  <c r="E145" i="12"/>
  <c r="D145" i="12"/>
  <c r="C145" i="12"/>
  <c r="B145" i="12"/>
  <c r="F144" i="12"/>
  <c r="F143" i="12"/>
  <c r="F142" i="12"/>
  <c r="F141" i="12"/>
  <c r="F140" i="12"/>
  <c r="F139" i="12"/>
  <c r="F138" i="12"/>
  <c r="F137" i="12"/>
  <c r="F136" i="12"/>
  <c r="F135" i="12"/>
  <c r="F134" i="12"/>
  <c r="F133" i="12"/>
  <c r="D127" i="12"/>
  <c r="C127" i="12"/>
  <c r="B127" i="12"/>
  <c r="E126" i="12"/>
  <c r="C18" i="12" s="1"/>
  <c r="E125" i="12"/>
  <c r="E124" i="12"/>
  <c r="E123" i="12"/>
  <c r="E122" i="12"/>
  <c r="E121" i="12"/>
  <c r="F120" i="12"/>
  <c r="E120" i="12"/>
  <c r="E119" i="12"/>
  <c r="F118" i="12"/>
  <c r="E118" i="12"/>
  <c r="E117" i="12"/>
  <c r="F116" i="12"/>
  <c r="E116" i="12"/>
  <c r="E115" i="12"/>
  <c r="D111" i="12"/>
  <c r="C111" i="12"/>
  <c r="B111" i="12"/>
  <c r="E110" i="12"/>
  <c r="E109" i="12"/>
  <c r="E108" i="12"/>
  <c r="E107" i="12"/>
  <c r="E106" i="12"/>
  <c r="E105" i="12"/>
  <c r="E104" i="12"/>
  <c r="E103" i="12"/>
  <c r="E102" i="12"/>
  <c r="E101" i="12"/>
  <c r="E100" i="12"/>
  <c r="E99" i="12"/>
  <c r="C26" i="12"/>
  <c r="C24" i="12"/>
  <c r="C22" i="12"/>
  <c r="C20" i="12"/>
  <c r="C14" i="12"/>
  <c r="C12" i="12"/>
  <c r="C10" i="12"/>
  <c r="C18" i="11"/>
  <c r="C16" i="11"/>
  <c r="C16" i="9"/>
  <c r="C16" i="10"/>
  <c r="C26" i="11"/>
  <c r="C24" i="11"/>
  <c r="J24" i="11" s="1"/>
  <c r="J25" i="11" s="1"/>
  <c r="C22" i="11"/>
  <c r="C20" i="11"/>
  <c r="C14" i="11"/>
  <c r="C12" i="11"/>
  <c r="C10" i="11"/>
  <c r="L18" i="11"/>
  <c r="K12" i="10"/>
  <c r="L26" i="11"/>
  <c r="L24" i="11"/>
  <c r="L20" i="11"/>
  <c r="L14" i="11"/>
  <c r="L10" i="11"/>
  <c r="B150" i="11"/>
  <c r="B134" i="11"/>
  <c r="E118" i="11"/>
  <c r="D118" i="11"/>
  <c r="C118" i="11"/>
  <c r="B118" i="11"/>
  <c r="F117" i="11"/>
  <c r="F116" i="11"/>
  <c r="F115" i="11"/>
  <c r="F114" i="11"/>
  <c r="F113" i="11"/>
  <c r="F112" i="11"/>
  <c r="F111" i="11"/>
  <c r="F110" i="11"/>
  <c r="F109" i="11"/>
  <c r="F108" i="11"/>
  <c r="F107" i="11"/>
  <c r="F106" i="11"/>
  <c r="D100" i="11"/>
  <c r="C100" i="11"/>
  <c r="B100" i="11"/>
  <c r="E99" i="11"/>
  <c r="E98" i="11"/>
  <c r="E97" i="11"/>
  <c r="E96" i="11"/>
  <c r="E95" i="11"/>
  <c r="E94" i="11"/>
  <c r="F93" i="11"/>
  <c r="E93" i="11"/>
  <c r="E92" i="11"/>
  <c r="F91" i="11"/>
  <c r="E91" i="11"/>
  <c r="E90" i="11"/>
  <c r="F89" i="11"/>
  <c r="E89" i="11"/>
  <c r="E88" i="11"/>
  <c r="D84" i="11"/>
  <c r="C84" i="11"/>
  <c r="B84" i="11"/>
  <c r="E83" i="11"/>
  <c r="E82" i="11"/>
  <c r="E81" i="11"/>
  <c r="E80" i="11"/>
  <c r="E79" i="11"/>
  <c r="E78" i="11"/>
  <c r="E77" i="11"/>
  <c r="E76" i="11"/>
  <c r="E75" i="11"/>
  <c r="E74" i="11"/>
  <c r="E73" i="11"/>
  <c r="E72" i="11"/>
  <c r="K16" i="10"/>
  <c r="R10" i="12"/>
  <c r="R11" i="12" s="1"/>
  <c r="R12" i="12"/>
  <c r="R13" i="12" s="1"/>
  <c r="R14" i="12"/>
  <c r="R15" i="12" s="1"/>
  <c r="R16" i="12"/>
  <c r="R17" i="12" s="1"/>
  <c r="R18" i="12"/>
  <c r="R19" i="12" s="1"/>
  <c r="R20" i="12"/>
  <c r="R21" i="12" s="1"/>
  <c r="R22" i="12"/>
  <c r="R23" i="12" s="1"/>
  <c r="R24" i="12"/>
  <c r="R25" i="12" s="1"/>
  <c r="R26" i="12"/>
  <c r="R27" i="12" s="1"/>
  <c r="E127" i="12" l="1"/>
  <c r="F145" i="12"/>
  <c r="E84" i="11"/>
  <c r="E111" i="12"/>
  <c r="E100" i="11"/>
  <c r="F118" i="11"/>
  <c r="C18" i="10" l="1"/>
  <c r="C26" i="10"/>
  <c r="C24" i="10"/>
  <c r="C22" i="10"/>
  <c r="C20" i="10"/>
  <c r="C14" i="10"/>
  <c r="C12" i="10"/>
  <c r="C10" i="10"/>
  <c r="B151" i="10"/>
  <c r="B135" i="10"/>
  <c r="E119" i="10"/>
  <c r="D119" i="10"/>
  <c r="C119" i="10"/>
  <c r="B119" i="10"/>
  <c r="F118" i="10"/>
  <c r="F117" i="10"/>
  <c r="F116" i="10"/>
  <c r="F115" i="10"/>
  <c r="F114" i="10"/>
  <c r="F113" i="10"/>
  <c r="F112" i="10"/>
  <c r="F111" i="10"/>
  <c r="F110" i="10"/>
  <c r="F109" i="10"/>
  <c r="F108" i="10"/>
  <c r="F107" i="10"/>
  <c r="D101" i="10"/>
  <c r="C101" i="10"/>
  <c r="B101" i="10"/>
  <c r="E100" i="10"/>
  <c r="E99" i="10"/>
  <c r="E98" i="10"/>
  <c r="E97" i="10"/>
  <c r="E96" i="10"/>
  <c r="E95" i="10"/>
  <c r="F94" i="10"/>
  <c r="E94" i="10"/>
  <c r="E93" i="10"/>
  <c r="F92" i="10"/>
  <c r="E92" i="10"/>
  <c r="E91" i="10"/>
  <c r="F90" i="10"/>
  <c r="E90" i="10"/>
  <c r="E89" i="10"/>
  <c r="D85" i="10"/>
  <c r="C85" i="10"/>
  <c r="B85" i="10"/>
  <c r="E84" i="10"/>
  <c r="E83" i="10"/>
  <c r="E82" i="10"/>
  <c r="E81" i="10"/>
  <c r="E80" i="10"/>
  <c r="E79" i="10"/>
  <c r="E78" i="10"/>
  <c r="E77" i="10"/>
  <c r="E76" i="10"/>
  <c r="E75" i="10"/>
  <c r="E74" i="10"/>
  <c r="E73" i="10"/>
  <c r="K26" i="10"/>
  <c r="K24" i="10"/>
  <c r="K22" i="10"/>
  <c r="K20" i="10"/>
  <c r="K14" i="10"/>
  <c r="K10" i="10"/>
  <c r="C18" i="9"/>
  <c r="E85" i="10" l="1"/>
  <c r="Q12" i="10"/>
  <c r="Q13" i="10" s="1"/>
  <c r="E101" i="10"/>
  <c r="F119" i="10"/>
  <c r="M26" i="10"/>
  <c r="J30" i="10" l="1"/>
  <c r="B30" i="10"/>
  <c r="B28" i="10"/>
  <c r="J28" i="10" l="1"/>
  <c r="P26" i="9"/>
  <c r="P27" i="9" s="1"/>
  <c r="O26" i="9"/>
  <c r="O27" i="9" s="1"/>
  <c r="P24" i="9"/>
  <c r="P25" i="9" s="1"/>
  <c r="O24" i="9"/>
  <c r="O25" i="9" s="1"/>
  <c r="P22" i="9"/>
  <c r="P23" i="9" s="1"/>
  <c r="O22" i="9"/>
  <c r="O23" i="9" s="1"/>
  <c r="P20" i="9"/>
  <c r="P21" i="9" s="1"/>
  <c r="O20" i="9"/>
  <c r="O21" i="9" s="1"/>
  <c r="P18" i="9"/>
  <c r="P19" i="9" s="1"/>
  <c r="O18" i="9"/>
  <c r="O19" i="9" s="1"/>
  <c r="P16" i="9"/>
  <c r="P17" i="9" s="1"/>
  <c r="O16" i="9"/>
  <c r="O17" i="9" s="1"/>
  <c r="P14" i="9"/>
  <c r="P15" i="9" s="1"/>
  <c r="O14" i="9"/>
  <c r="O15" i="9" s="1"/>
  <c r="P12" i="9"/>
  <c r="P13" i="9" s="1"/>
  <c r="O12" i="9"/>
  <c r="O13" i="9" s="1"/>
  <c r="P10" i="9"/>
  <c r="P11" i="9" s="1"/>
  <c r="O10" i="9"/>
  <c r="O11" i="9" s="1"/>
  <c r="H26" i="9"/>
  <c r="H27" i="9" s="1"/>
  <c r="G26" i="9"/>
  <c r="G27" i="9" s="1"/>
  <c r="H24" i="9"/>
  <c r="H25" i="9" s="1"/>
  <c r="G24" i="9"/>
  <c r="G25" i="9" s="1"/>
  <c r="H22" i="9"/>
  <c r="H23" i="9" s="1"/>
  <c r="G22" i="9"/>
  <c r="G23" i="9" s="1"/>
  <c r="H20" i="9"/>
  <c r="H21" i="9" s="1"/>
  <c r="G20" i="9"/>
  <c r="G21" i="9" s="1"/>
  <c r="H18" i="9"/>
  <c r="H19" i="9" s="1"/>
  <c r="G18" i="9"/>
  <c r="G19" i="9" s="1"/>
  <c r="H16" i="9"/>
  <c r="H17" i="9" s="1"/>
  <c r="G16" i="9"/>
  <c r="G17" i="9" s="1"/>
  <c r="H14" i="9"/>
  <c r="H15" i="9" s="1"/>
  <c r="G14" i="9"/>
  <c r="G15" i="9" s="1"/>
  <c r="H12" i="9"/>
  <c r="H13" i="9" s="1"/>
  <c r="G12" i="9"/>
  <c r="G13" i="9" s="1"/>
  <c r="H10" i="9"/>
  <c r="H11" i="9" s="1"/>
  <c r="G10" i="9"/>
  <c r="G11" i="9" s="1"/>
  <c r="K22" i="9" l="1"/>
  <c r="Q22" i="9" s="1"/>
  <c r="Q23" i="9" s="1"/>
  <c r="K18" i="9"/>
  <c r="Q18" i="9" s="1"/>
  <c r="Q19" i="9" s="1"/>
  <c r="I18" i="9"/>
  <c r="I19" i="9" s="1"/>
  <c r="K16" i="9"/>
  <c r="Q16" i="9" s="1"/>
  <c r="Q17" i="9" s="1"/>
  <c r="I16" i="9"/>
  <c r="I17" i="9" s="1"/>
  <c r="K12" i="9"/>
  <c r="Q12" i="9" s="1"/>
  <c r="Q13" i="9" s="1"/>
  <c r="B180" i="9"/>
  <c r="B164" i="9"/>
  <c r="E148" i="9"/>
  <c r="D148" i="9"/>
  <c r="C148" i="9"/>
  <c r="B148" i="9"/>
  <c r="F147" i="9"/>
  <c r="F146" i="9"/>
  <c r="F145" i="9"/>
  <c r="F144" i="9"/>
  <c r="F143" i="9"/>
  <c r="F142" i="9"/>
  <c r="F141" i="9"/>
  <c r="F140" i="9"/>
  <c r="F139" i="9"/>
  <c r="F138" i="9"/>
  <c r="F137" i="9"/>
  <c r="F136" i="9"/>
  <c r="D130" i="9"/>
  <c r="C130" i="9"/>
  <c r="B130" i="9"/>
  <c r="E129" i="9"/>
  <c r="E128" i="9"/>
  <c r="E127" i="9"/>
  <c r="E126" i="9"/>
  <c r="E125" i="9"/>
  <c r="E124" i="9"/>
  <c r="F123" i="9"/>
  <c r="E123" i="9"/>
  <c r="E122" i="9"/>
  <c r="F121" i="9"/>
  <c r="E121" i="9"/>
  <c r="E120" i="9"/>
  <c r="F119" i="9"/>
  <c r="E119" i="9"/>
  <c r="E118" i="9"/>
  <c r="D114" i="9"/>
  <c r="C114" i="9"/>
  <c r="B114" i="9"/>
  <c r="E113" i="9"/>
  <c r="E112" i="9"/>
  <c r="E111" i="9"/>
  <c r="E110" i="9"/>
  <c r="E109" i="9"/>
  <c r="E108" i="9"/>
  <c r="E107" i="9"/>
  <c r="E106" i="9"/>
  <c r="E105" i="9"/>
  <c r="E104" i="9"/>
  <c r="E103" i="9"/>
  <c r="E102" i="9"/>
  <c r="E130" i="9" l="1"/>
  <c r="F148" i="9"/>
  <c r="E114" i="9"/>
  <c r="K24" i="9"/>
  <c r="Q24" i="9" s="1"/>
  <c r="Q25" i="9" s="1"/>
  <c r="K20" i="9"/>
  <c r="Q20" i="9" s="1"/>
  <c r="Q21" i="9" s="1"/>
  <c r="K10" i="9"/>
  <c r="Q10" i="9" s="1"/>
  <c r="Q11" i="9" s="1"/>
  <c r="K18" i="8" l="1"/>
  <c r="K22" i="8" l="1"/>
  <c r="C18" i="8"/>
  <c r="K16" i="8"/>
  <c r="C16" i="8"/>
  <c r="K12" i="8"/>
  <c r="B147" i="8" l="1"/>
  <c r="B131" i="8"/>
  <c r="E115" i="8"/>
  <c r="D115" i="8"/>
  <c r="C115" i="8"/>
  <c r="B115" i="8"/>
  <c r="F114" i="8"/>
  <c r="F113" i="8"/>
  <c r="F112" i="8"/>
  <c r="F111" i="8"/>
  <c r="F110" i="8"/>
  <c r="F109" i="8"/>
  <c r="F108" i="8"/>
  <c r="F107" i="8"/>
  <c r="F106" i="8"/>
  <c r="F105" i="8"/>
  <c r="F104" i="8"/>
  <c r="F103" i="8"/>
  <c r="D97" i="8"/>
  <c r="C97" i="8"/>
  <c r="B97" i="8"/>
  <c r="E96" i="8"/>
  <c r="E95" i="8"/>
  <c r="E94" i="8"/>
  <c r="E93" i="8"/>
  <c r="E92" i="8"/>
  <c r="E91" i="8"/>
  <c r="F90" i="8"/>
  <c r="E90" i="8"/>
  <c r="E89" i="8"/>
  <c r="F88" i="8"/>
  <c r="E88" i="8"/>
  <c r="E87" i="8"/>
  <c r="F86" i="8"/>
  <c r="E86" i="8"/>
  <c r="E85" i="8"/>
  <c r="D81" i="8"/>
  <c r="C81" i="8"/>
  <c r="B81" i="8"/>
  <c r="E80" i="8"/>
  <c r="E79" i="8"/>
  <c r="E78" i="8"/>
  <c r="E77" i="8"/>
  <c r="E76" i="8"/>
  <c r="E75" i="8"/>
  <c r="E74" i="8"/>
  <c r="E73" i="8"/>
  <c r="E72" i="8"/>
  <c r="E71" i="8"/>
  <c r="E70" i="8"/>
  <c r="E69" i="8"/>
  <c r="F115" i="8" l="1"/>
  <c r="E81" i="8"/>
  <c r="E97" i="8"/>
  <c r="P26" i="8"/>
  <c r="P27" i="8" s="1"/>
  <c r="O26" i="8"/>
  <c r="O27" i="8" s="1"/>
  <c r="Q24" i="8"/>
  <c r="Q25" i="8" s="1"/>
  <c r="P24" i="8"/>
  <c r="P25" i="8" s="1"/>
  <c r="O24" i="8"/>
  <c r="O25" i="8" s="1"/>
  <c r="Q22" i="8"/>
  <c r="Q23" i="8" s="1"/>
  <c r="P22" i="8"/>
  <c r="P23" i="8" s="1"/>
  <c r="O22" i="8"/>
  <c r="O23" i="8" s="1"/>
  <c r="P20" i="8"/>
  <c r="P21" i="8" s="1"/>
  <c r="O20" i="8"/>
  <c r="O21" i="8" s="1"/>
  <c r="Q18" i="8"/>
  <c r="Q19" i="8" s="1"/>
  <c r="P18" i="8"/>
  <c r="P19" i="8" s="1"/>
  <c r="O18" i="8"/>
  <c r="O19" i="8" s="1"/>
  <c r="Q16" i="8"/>
  <c r="Q17" i="8" s="1"/>
  <c r="P16" i="8"/>
  <c r="P17" i="8" s="1"/>
  <c r="O16" i="8"/>
  <c r="O17" i="8" s="1"/>
  <c r="P14" i="8"/>
  <c r="P15" i="8" s="1"/>
  <c r="O14" i="8"/>
  <c r="O15" i="8" s="1"/>
  <c r="Q12" i="8"/>
  <c r="Q13" i="8" s="1"/>
  <c r="P12" i="8"/>
  <c r="P13" i="8" s="1"/>
  <c r="O12" i="8"/>
  <c r="O13" i="8" s="1"/>
  <c r="P10" i="8"/>
  <c r="P11" i="8" s="1"/>
  <c r="O10" i="8"/>
  <c r="O11" i="8" s="1"/>
  <c r="H26" i="8"/>
  <c r="H27" i="8" s="1"/>
  <c r="G26" i="8"/>
  <c r="G27" i="8" s="1"/>
  <c r="H24" i="8"/>
  <c r="H25" i="8" s="1"/>
  <c r="G24" i="8"/>
  <c r="G25" i="8" s="1"/>
  <c r="H22" i="8"/>
  <c r="H23" i="8" s="1"/>
  <c r="G22" i="8"/>
  <c r="G23" i="8" s="1"/>
  <c r="H20" i="8"/>
  <c r="H21" i="8" s="1"/>
  <c r="G20" i="8"/>
  <c r="G21" i="8" s="1"/>
  <c r="I18" i="8"/>
  <c r="I19" i="8" s="1"/>
  <c r="H18" i="8"/>
  <c r="H19" i="8" s="1"/>
  <c r="G18" i="8"/>
  <c r="G19" i="8" s="1"/>
  <c r="I16" i="8"/>
  <c r="I17" i="8" s="1"/>
  <c r="H16" i="8"/>
  <c r="H17" i="8" s="1"/>
  <c r="G16" i="8"/>
  <c r="G17" i="8" s="1"/>
  <c r="H14" i="8"/>
  <c r="H15" i="8" s="1"/>
  <c r="G14" i="8"/>
  <c r="G15" i="8" s="1"/>
  <c r="H12" i="8"/>
  <c r="H13" i="8" s="1"/>
  <c r="G12" i="8"/>
  <c r="G13" i="8" s="1"/>
  <c r="H10" i="8"/>
  <c r="H11" i="8" s="1"/>
  <c r="G10" i="8"/>
  <c r="G11" i="8" s="1"/>
  <c r="K24" i="8"/>
  <c r="K20" i="8"/>
  <c r="Q20" i="8" s="1"/>
  <c r="Q21" i="8" s="1"/>
  <c r="K10" i="8"/>
  <c r="Q10" i="8" s="1"/>
  <c r="Q11" i="8" s="1"/>
  <c r="K22" i="22" l="1"/>
  <c r="K18" i="22"/>
  <c r="C18" i="22"/>
  <c r="K16" i="22" l="1"/>
  <c r="C16" i="22"/>
  <c r="K12" i="22"/>
  <c r="B149" i="22"/>
  <c r="B133" i="22"/>
  <c r="E117" i="22"/>
  <c r="D117" i="22"/>
  <c r="C117" i="22"/>
  <c r="B117" i="22"/>
  <c r="F116" i="22"/>
  <c r="F115" i="22"/>
  <c r="F114" i="22"/>
  <c r="F113" i="22"/>
  <c r="F112" i="22"/>
  <c r="F111" i="22"/>
  <c r="F110" i="22"/>
  <c r="F109" i="22"/>
  <c r="F108" i="22"/>
  <c r="F107" i="22"/>
  <c r="F106" i="22"/>
  <c r="F105" i="22"/>
  <c r="D99" i="22"/>
  <c r="C99" i="22"/>
  <c r="B99" i="22"/>
  <c r="E98" i="22"/>
  <c r="E97" i="22"/>
  <c r="E96" i="22"/>
  <c r="E95" i="22"/>
  <c r="E94" i="22"/>
  <c r="E93" i="22"/>
  <c r="F92" i="22"/>
  <c r="E92" i="22"/>
  <c r="E91" i="22"/>
  <c r="F90" i="22"/>
  <c r="E90" i="22"/>
  <c r="E89" i="22"/>
  <c r="F88" i="22"/>
  <c r="E88" i="22"/>
  <c r="E87" i="22"/>
  <c r="D83" i="22"/>
  <c r="C83" i="22"/>
  <c r="B83" i="22"/>
  <c r="E82" i="22"/>
  <c r="E81" i="22"/>
  <c r="E80" i="22"/>
  <c r="E79" i="22"/>
  <c r="E78" i="22"/>
  <c r="E77" i="22"/>
  <c r="E76" i="22"/>
  <c r="E75" i="22"/>
  <c r="E74" i="22"/>
  <c r="E73" i="22"/>
  <c r="E72" i="22"/>
  <c r="E71" i="22"/>
  <c r="K24" i="22"/>
  <c r="K20" i="22"/>
  <c r="K10" i="22"/>
  <c r="P26" i="22"/>
  <c r="P27" i="22" s="1"/>
  <c r="O26" i="22"/>
  <c r="O27" i="22" s="1"/>
  <c r="P24" i="22"/>
  <c r="P25" i="22" s="1"/>
  <c r="O24" i="22"/>
  <c r="O25" i="22" s="1"/>
  <c r="P22" i="22"/>
  <c r="P23" i="22" s="1"/>
  <c r="O22" i="22"/>
  <c r="O23" i="22" s="1"/>
  <c r="P20" i="22"/>
  <c r="P21" i="22" s="1"/>
  <c r="O20" i="22"/>
  <c r="O21" i="22" s="1"/>
  <c r="P18" i="22"/>
  <c r="P19" i="22" s="1"/>
  <c r="O18" i="22"/>
  <c r="O19" i="22" s="1"/>
  <c r="P16" i="22"/>
  <c r="P17" i="22" s="1"/>
  <c r="O16" i="22"/>
  <c r="O17" i="22" s="1"/>
  <c r="P14" i="22"/>
  <c r="P15" i="22" s="1"/>
  <c r="O14" i="22"/>
  <c r="O15" i="22" s="1"/>
  <c r="P12" i="22"/>
  <c r="P13" i="22" s="1"/>
  <c r="O12" i="22"/>
  <c r="O13" i="22" s="1"/>
  <c r="P10" i="22"/>
  <c r="P11" i="22" s="1"/>
  <c r="O10" i="22"/>
  <c r="O11" i="22" s="1"/>
  <c r="H26" i="22"/>
  <c r="H27" i="22" s="1"/>
  <c r="G26" i="22"/>
  <c r="G27" i="22" s="1"/>
  <c r="H24" i="22"/>
  <c r="H25" i="22" s="1"/>
  <c r="G24" i="22"/>
  <c r="G25" i="22" s="1"/>
  <c r="H22" i="22"/>
  <c r="H23" i="22" s="1"/>
  <c r="G22" i="22"/>
  <c r="G23" i="22" s="1"/>
  <c r="H20" i="22"/>
  <c r="H21" i="22" s="1"/>
  <c r="G20" i="22"/>
  <c r="G21" i="22" s="1"/>
  <c r="H18" i="22"/>
  <c r="H19" i="22" s="1"/>
  <c r="G18" i="22"/>
  <c r="G19" i="22" s="1"/>
  <c r="H16" i="22"/>
  <c r="H17" i="22" s="1"/>
  <c r="G16" i="22"/>
  <c r="G17" i="22" s="1"/>
  <c r="H14" i="22"/>
  <c r="H15" i="22" s="1"/>
  <c r="G14" i="22"/>
  <c r="G15" i="22" s="1"/>
  <c r="H12" i="22"/>
  <c r="H13" i="22" s="1"/>
  <c r="G12" i="22"/>
  <c r="G13" i="22" s="1"/>
  <c r="H10" i="22"/>
  <c r="H11" i="22" s="1"/>
  <c r="G10" i="22"/>
  <c r="G11" i="22" s="1"/>
  <c r="E83" i="22" l="1"/>
  <c r="F117" i="22"/>
  <c r="E99" i="22"/>
  <c r="P26" i="6"/>
  <c r="P27" i="6" s="1"/>
  <c r="O26" i="6"/>
  <c r="O27" i="6" s="1"/>
  <c r="P24" i="6"/>
  <c r="P25" i="6" s="1"/>
  <c r="O24" i="6"/>
  <c r="O25" i="6" s="1"/>
  <c r="P22" i="6"/>
  <c r="P23" i="6" s="1"/>
  <c r="O22" i="6"/>
  <c r="O23" i="6" s="1"/>
  <c r="P20" i="6"/>
  <c r="P21" i="6" s="1"/>
  <c r="O20" i="6"/>
  <c r="O21" i="6" s="1"/>
  <c r="P18" i="6"/>
  <c r="P19" i="6" s="1"/>
  <c r="O18" i="6"/>
  <c r="O19" i="6" s="1"/>
  <c r="P16" i="6"/>
  <c r="P17" i="6" s="1"/>
  <c r="O16" i="6"/>
  <c r="O17" i="6" s="1"/>
  <c r="P14" i="6"/>
  <c r="P15" i="6" s="1"/>
  <c r="O14" i="6"/>
  <c r="O15" i="6" s="1"/>
  <c r="P12" i="6"/>
  <c r="P13" i="6" s="1"/>
  <c r="O12" i="6"/>
  <c r="O13" i="6" s="1"/>
  <c r="P10" i="6"/>
  <c r="P11" i="6" s="1"/>
  <c r="O10" i="6"/>
  <c r="O11" i="6" s="1"/>
  <c r="H26" i="6"/>
  <c r="H27" i="6" s="1"/>
  <c r="G26" i="6"/>
  <c r="G27" i="6" s="1"/>
  <c r="H24" i="6"/>
  <c r="H25" i="6" s="1"/>
  <c r="G24" i="6"/>
  <c r="G25" i="6" s="1"/>
  <c r="H22" i="6"/>
  <c r="H23" i="6" s="1"/>
  <c r="G22" i="6"/>
  <c r="G23" i="6" s="1"/>
  <c r="H20" i="6"/>
  <c r="H21" i="6" s="1"/>
  <c r="G20" i="6"/>
  <c r="G21" i="6" s="1"/>
  <c r="H18" i="6"/>
  <c r="H19" i="6" s="1"/>
  <c r="G18" i="6"/>
  <c r="G19" i="6" s="1"/>
  <c r="H16" i="6"/>
  <c r="H17" i="6" s="1"/>
  <c r="G16" i="6"/>
  <c r="G17" i="6" s="1"/>
  <c r="H14" i="6"/>
  <c r="H15" i="6" s="1"/>
  <c r="G14" i="6"/>
  <c r="G15" i="6" s="1"/>
  <c r="H12" i="6"/>
  <c r="H13" i="6" s="1"/>
  <c r="G12" i="6"/>
  <c r="G13" i="6" s="1"/>
  <c r="H10" i="6"/>
  <c r="H11" i="6" s="1"/>
  <c r="G10" i="6"/>
  <c r="G11" i="6" s="1"/>
  <c r="P99" i="6" l="1"/>
  <c r="P100" i="6" s="1"/>
  <c r="Q100" i="6" l="1"/>
  <c r="K22" i="6"/>
  <c r="Q22" i="6" s="1"/>
  <c r="Q23" i="6" s="1"/>
  <c r="K20" i="6"/>
  <c r="Q20" i="6" s="1"/>
  <c r="Q21" i="6" s="1"/>
  <c r="K18" i="6"/>
  <c r="Q18" i="6" s="1"/>
  <c r="Q19" i="6" s="1"/>
  <c r="C18" i="6"/>
  <c r="I18" i="6" s="1"/>
  <c r="I19" i="6" s="1"/>
  <c r="K16" i="6"/>
  <c r="Q16" i="6" s="1"/>
  <c r="Q17" i="6" s="1"/>
  <c r="C16" i="6"/>
  <c r="I16" i="6" s="1"/>
  <c r="I17" i="6" s="1"/>
  <c r="K12" i="6"/>
  <c r="Q12" i="6" s="1"/>
  <c r="Q13" i="6" s="1"/>
  <c r="C12" i="6"/>
  <c r="I12" i="6" s="1"/>
  <c r="I13" i="6" s="1"/>
  <c r="B181" i="6"/>
  <c r="B165" i="6"/>
  <c r="E149" i="6"/>
  <c r="D149" i="6"/>
  <c r="C149" i="6"/>
  <c r="B149" i="6"/>
  <c r="F148" i="6"/>
  <c r="F147" i="6"/>
  <c r="F146" i="6"/>
  <c r="F145" i="6"/>
  <c r="F144" i="6"/>
  <c r="F143" i="6"/>
  <c r="F142" i="6"/>
  <c r="F141" i="6"/>
  <c r="F140" i="6"/>
  <c r="F139" i="6"/>
  <c r="F138" i="6"/>
  <c r="F137" i="6"/>
  <c r="D131" i="6"/>
  <c r="C131" i="6"/>
  <c r="B131" i="6"/>
  <c r="E130" i="6"/>
  <c r="E129" i="6"/>
  <c r="E128" i="6"/>
  <c r="E127" i="6"/>
  <c r="E126" i="6"/>
  <c r="E125" i="6"/>
  <c r="F124" i="6"/>
  <c r="E124" i="6"/>
  <c r="E123" i="6"/>
  <c r="F122" i="6"/>
  <c r="E122" i="6"/>
  <c r="E121" i="6"/>
  <c r="F120" i="6"/>
  <c r="E120" i="6"/>
  <c r="E119" i="6"/>
  <c r="D115" i="6"/>
  <c r="C115" i="6"/>
  <c r="B115" i="6"/>
  <c r="E114" i="6"/>
  <c r="E113" i="6"/>
  <c r="E112" i="6"/>
  <c r="E111" i="6"/>
  <c r="E110" i="6"/>
  <c r="E109" i="6"/>
  <c r="E108" i="6"/>
  <c r="E107" i="6"/>
  <c r="E106" i="6"/>
  <c r="E105" i="6"/>
  <c r="E104" i="6"/>
  <c r="E103" i="6"/>
  <c r="E115" i="6" s="1"/>
  <c r="E131" i="6" l="1"/>
  <c r="F149" i="6"/>
  <c r="K24" i="6"/>
  <c r="Q24" i="6" s="1"/>
  <c r="Q25" i="6" s="1"/>
  <c r="K14" i="6"/>
  <c r="Q14" i="6" s="1"/>
  <c r="Q15" i="6" s="1"/>
  <c r="K10" i="6"/>
  <c r="Q10" i="6" s="1"/>
  <c r="Q11" i="6" s="1"/>
  <c r="K22" i="5" l="1"/>
  <c r="K20" i="5"/>
  <c r="K18" i="5"/>
  <c r="C18" i="5"/>
  <c r="K16" i="5"/>
  <c r="C16" i="5"/>
  <c r="K12" i="5"/>
  <c r="C12" i="5"/>
  <c r="B150" i="5"/>
  <c r="B134" i="5"/>
  <c r="E118" i="5"/>
  <c r="D118" i="5"/>
  <c r="C118" i="5"/>
  <c r="B118" i="5"/>
  <c r="F118" i="5" s="1"/>
  <c r="F117" i="5"/>
  <c r="F116" i="5"/>
  <c r="F115" i="5"/>
  <c r="F114" i="5"/>
  <c r="F113" i="5"/>
  <c r="F112" i="5"/>
  <c r="F111" i="5"/>
  <c r="F110" i="5"/>
  <c r="F109" i="5"/>
  <c r="F108" i="5"/>
  <c r="F107" i="5"/>
  <c r="F106" i="5"/>
  <c r="D100" i="5"/>
  <c r="C100" i="5"/>
  <c r="B100" i="5"/>
  <c r="E99" i="5"/>
  <c r="E98" i="5"/>
  <c r="E97" i="5"/>
  <c r="E96" i="5"/>
  <c r="E95" i="5"/>
  <c r="E94" i="5"/>
  <c r="F93" i="5"/>
  <c r="E93" i="5"/>
  <c r="E92" i="5"/>
  <c r="F91" i="5"/>
  <c r="E91" i="5"/>
  <c r="E90" i="5"/>
  <c r="F89" i="5"/>
  <c r="E89" i="5"/>
  <c r="E88" i="5"/>
  <c r="E100" i="5" s="1"/>
  <c r="D84" i="5"/>
  <c r="C84" i="5"/>
  <c r="B84" i="5"/>
  <c r="E83" i="5"/>
  <c r="E82" i="5"/>
  <c r="E81" i="5"/>
  <c r="E80" i="5"/>
  <c r="E79" i="5"/>
  <c r="E78" i="5"/>
  <c r="E77" i="5"/>
  <c r="E76" i="5"/>
  <c r="E75" i="5"/>
  <c r="E74" i="5"/>
  <c r="E73" i="5"/>
  <c r="E72" i="5"/>
  <c r="E84" i="5" l="1"/>
  <c r="P26" i="5"/>
  <c r="P27" i="5" s="1"/>
  <c r="O26" i="5"/>
  <c r="O27" i="5" s="1"/>
  <c r="P24" i="5"/>
  <c r="P25" i="5" s="1"/>
  <c r="O24" i="5"/>
  <c r="O25" i="5" s="1"/>
  <c r="Q22" i="5"/>
  <c r="Q23" i="5" s="1"/>
  <c r="P22" i="5"/>
  <c r="P23" i="5" s="1"/>
  <c r="O22" i="5"/>
  <c r="O23" i="5" s="1"/>
  <c r="Q20" i="5"/>
  <c r="Q21" i="5" s="1"/>
  <c r="P20" i="5"/>
  <c r="P21" i="5" s="1"/>
  <c r="O20" i="5"/>
  <c r="O21" i="5" s="1"/>
  <c r="Q18" i="5"/>
  <c r="Q19" i="5" s="1"/>
  <c r="P18" i="5"/>
  <c r="P19" i="5" s="1"/>
  <c r="O18" i="5"/>
  <c r="O19" i="5" s="1"/>
  <c r="Q16" i="5"/>
  <c r="Q17" i="5" s="1"/>
  <c r="P16" i="5"/>
  <c r="P17" i="5" s="1"/>
  <c r="O16" i="5"/>
  <c r="O17" i="5" s="1"/>
  <c r="P14" i="5"/>
  <c r="P15" i="5" s="1"/>
  <c r="O14" i="5"/>
  <c r="O15" i="5" s="1"/>
  <c r="O13" i="5"/>
  <c r="Q12" i="5"/>
  <c r="Q13" i="5" s="1"/>
  <c r="P12" i="5"/>
  <c r="P13" i="5" s="1"/>
  <c r="O12" i="5"/>
  <c r="P10" i="5"/>
  <c r="P11" i="5" s="1"/>
  <c r="O10" i="5"/>
  <c r="O11" i="5" s="1"/>
  <c r="H26" i="5"/>
  <c r="H27" i="5" s="1"/>
  <c r="G26" i="5"/>
  <c r="G27" i="5" s="1"/>
  <c r="H24" i="5"/>
  <c r="H25" i="5" s="1"/>
  <c r="G24" i="5"/>
  <c r="G25" i="5" s="1"/>
  <c r="H22" i="5"/>
  <c r="H23" i="5" s="1"/>
  <c r="G22" i="5"/>
  <c r="G23" i="5" s="1"/>
  <c r="H20" i="5"/>
  <c r="H21" i="5" s="1"/>
  <c r="G20" i="5"/>
  <c r="G21" i="5" s="1"/>
  <c r="I18" i="5"/>
  <c r="I19" i="5" s="1"/>
  <c r="H18" i="5"/>
  <c r="H19" i="5" s="1"/>
  <c r="G18" i="5"/>
  <c r="G19" i="5" s="1"/>
  <c r="I16" i="5"/>
  <c r="I17" i="5" s="1"/>
  <c r="H16" i="5"/>
  <c r="H17" i="5" s="1"/>
  <c r="G16" i="5"/>
  <c r="G17" i="5" s="1"/>
  <c r="H14" i="5"/>
  <c r="H15" i="5" s="1"/>
  <c r="G14" i="5"/>
  <c r="G15" i="5" s="1"/>
  <c r="I12" i="5"/>
  <c r="I13" i="5" s="1"/>
  <c r="H12" i="5"/>
  <c r="H13" i="5" s="1"/>
  <c r="G12" i="5"/>
  <c r="G13" i="5" s="1"/>
  <c r="H10" i="5"/>
  <c r="H11" i="5" s="1"/>
  <c r="G10" i="5"/>
  <c r="G11" i="5" s="1"/>
  <c r="K24" i="5" l="1"/>
  <c r="Q24" i="5" s="1"/>
  <c r="Q25" i="5" s="1"/>
  <c r="K10" i="5"/>
  <c r="Q10" i="5" s="1"/>
  <c r="Q11" i="5" s="1"/>
  <c r="P26" i="4" l="1"/>
  <c r="P27" i="4" s="1"/>
  <c r="P24" i="4"/>
  <c r="P25" i="4" s="1"/>
  <c r="P22" i="4"/>
  <c r="P23" i="4" s="1"/>
  <c r="P21" i="4"/>
  <c r="P20" i="4"/>
  <c r="P19" i="4"/>
  <c r="P18" i="4"/>
  <c r="P17" i="4"/>
  <c r="P16" i="4"/>
  <c r="P15" i="4"/>
  <c r="P14" i="4"/>
  <c r="P13" i="4"/>
  <c r="P12" i="4"/>
  <c r="H26" i="4"/>
  <c r="H27" i="4" s="1"/>
  <c r="H24" i="4"/>
  <c r="H25" i="4" s="1"/>
  <c r="H22" i="4"/>
  <c r="H23" i="4" s="1"/>
  <c r="H20" i="4"/>
  <c r="H21" i="4" s="1"/>
  <c r="H18" i="4"/>
  <c r="H19" i="4" s="1"/>
  <c r="H16" i="4"/>
  <c r="H17" i="4" s="1"/>
  <c r="H14" i="4"/>
  <c r="H15" i="4" s="1"/>
  <c r="H12" i="4"/>
  <c r="H13" i="4" s="1"/>
  <c r="P25" i="3"/>
  <c r="P26" i="3" s="1"/>
  <c r="P23" i="3"/>
  <c r="P24" i="3" s="1"/>
  <c r="P21" i="3"/>
  <c r="P22" i="3" s="1"/>
  <c r="P19" i="3"/>
  <c r="P20" i="3" s="1"/>
  <c r="P17" i="3"/>
  <c r="P18" i="3" s="1"/>
  <c r="P15" i="3"/>
  <c r="P16" i="3" s="1"/>
  <c r="P13" i="3"/>
  <c r="P14" i="3" s="1"/>
  <c r="P11" i="3"/>
  <c r="P12" i="3" s="1"/>
  <c r="H25" i="3"/>
  <c r="H26" i="3" s="1"/>
  <c r="H23" i="3"/>
  <c r="H24" i="3" s="1"/>
  <c r="H21" i="3"/>
  <c r="H22" i="3" s="1"/>
  <c r="H19" i="3"/>
  <c r="H20" i="3" s="1"/>
  <c r="H17" i="3"/>
  <c r="H18" i="3" s="1"/>
  <c r="H15" i="3"/>
  <c r="H16" i="3" s="1"/>
  <c r="H13" i="3"/>
  <c r="H14" i="3" s="1"/>
  <c r="H11" i="3"/>
  <c r="H12" i="3" s="1"/>
  <c r="P25" i="2"/>
  <c r="P26" i="2" s="1"/>
  <c r="P23" i="2"/>
  <c r="P24" i="2" s="1"/>
  <c r="P21" i="2"/>
  <c r="P22" i="2" s="1"/>
  <c r="P19" i="2"/>
  <c r="P20" i="2" s="1"/>
  <c r="P17" i="2"/>
  <c r="P18" i="2" s="1"/>
  <c r="P15" i="2"/>
  <c r="P16" i="2" s="1"/>
  <c r="P13" i="2"/>
  <c r="P14" i="2" s="1"/>
  <c r="P11" i="2"/>
  <c r="P12" i="2" s="1"/>
  <c r="H25" i="2"/>
  <c r="H26" i="2" s="1"/>
  <c r="H23" i="2"/>
  <c r="H24" i="2" s="1"/>
  <c r="H21" i="2"/>
  <c r="H22" i="2" s="1"/>
  <c r="H19" i="2"/>
  <c r="H20" i="2" s="1"/>
  <c r="H17" i="2"/>
  <c r="H18" i="2" s="1"/>
  <c r="H15" i="2"/>
  <c r="H16" i="2" s="1"/>
  <c r="H13" i="2"/>
  <c r="H14" i="2" s="1"/>
  <c r="H11" i="2"/>
  <c r="H12" i="2" s="1"/>
  <c r="P25" i="1"/>
  <c r="P26" i="1" s="1"/>
  <c r="P23" i="1"/>
  <c r="P24" i="1" s="1"/>
  <c r="P21" i="1"/>
  <c r="P22" i="1" s="1"/>
  <c r="P19" i="1"/>
  <c r="P20" i="1" s="1"/>
  <c r="P17" i="1"/>
  <c r="P18" i="1" s="1"/>
  <c r="P15" i="1"/>
  <c r="P16" i="1" s="1"/>
  <c r="P13" i="1"/>
  <c r="P14" i="1" s="1"/>
  <c r="P11" i="1"/>
  <c r="P12" i="1" s="1"/>
  <c r="H25" i="1"/>
  <c r="H26" i="1" s="1"/>
  <c r="H23" i="1"/>
  <c r="H24" i="1" s="1"/>
  <c r="H21" i="1"/>
  <c r="H22" i="1" s="1"/>
  <c r="H19" i="1"/>
  <c r="H20" i="1" s="1"/>
  <c r="H17" i="1"/>
  <c r="H18" i="1" s="1"/>
  <c r="H15" i="1"/>
  <c r="H16" i="1" s="1"/>
  <c r="H13" i="1"/>
  <c r="H14" i="1" s="1"/>
  <c r="H11" i="1"/>
  <c r="H12" i="1" s="1"/>
  <c r="O26" i="4" l="1"/>
  <c r="O27" i="4" s="1"/>
  <c r="O24" i="4"/>
  <c r="O25" i="4" s="1"/>
  <c r="O22" i="4"/>
  <c r="O23" i="4" s="1"/>
  <c r="O20" i="4"/>
  <c r="O21" i="4" s="1"/>
  <c r="O18" i="4"/>
  <c r="O19" i="4" s="1"/>
  <c r="O16" i="4"/>
  <c r="O17" i="4" s="1"/>
  <c r="O14" i="4"/>
  <c r="O15" i="4" s="1"/>
  <c r="O12" i="4"/>
  <c r="O13" i="4" s="1"/>
  <c r="P10" i="4"/>
  <c r="P11" i="4" s="1"/>
  <c r="O10" i="4"/>
  <c r="O11" i="4" s="1"/>
  <c r="G26" i="4"/>
  <c r="G27" i="4" s="1"/>
  <c r="G24" i="4"/>
  <c r="G25" i="4" s="1"/>
  <c r="G22" i="4"/>
  <c r="G23" i="4" s="1"/>
  <c r="G20" i="4"/>
  <c r="G21" i="4" s="1"/>
  <c r="G18" i="4"/>
  <c r="G19" i="4" s="1"/>
  <c r="G16" i="4"/>
  <c r="G17" i="4" s="1"/>
  <c r="G14" i="4"/>
  <c r="G15" i="4" s="1"/>
  <c r="G12" i="4"/>
  <c r="G13" i="4" s="1"/>
  <c r="H10" i="4"/>
  <c r="H11" i="4" s="1"/>
  <c r="G10" i="4"/>
  <c r="G11" i="4" s="1"/>
  <c r="O25" i="3"/>
  <c r="O26" i="3" s="1"/>
  <c r="O23" i="3"/>
  <c r="O24" i="3" s="1"/>
  <c r="O21" i="3"/>
  <c r="O22" i="3" s="1"/>
  <c r="O19" i="3"/>
  <c r="O20" i="3" s="1"/>
  <c r="O17" i="3"/>
  <c r="O18" i="3" s="1"/>
  <c r="O15" i="3"/>
  <c r="O16" i="3" s="1"/>
  <c r="O13" i="3"/>
  <c r="O14" i="3" s="1"/>
  <c r="O11" i="3"/>
  <c r="O12" i="3" s="1"/>
  <c r="P9" i="3"/>
  <c r="P10" i="3" s="1"/>
  <c r="O9" i="3"/>
  <c r="O10" i="3" s="1"/>
  <c r="G25" i="3"/>
  <c r="G26" i="3" s="1"/>
  <c r="G23" i="3"/>
  <c r="G24" i="3" s="1"/>
  <c r="G21" i="3"/>
  <c r="G22" i="3" s="1"/>
  <c r="G19" i="3"/>
  <c r="G20" i="3" s="1"/>
  <c r="G17" i="3"/>
  <c r="G18" i="3" s="1"/>
  <c r="G15" i="3"/>
  <c r="G16" i="3" s="1"/>
  <c r="G13" i="3"/>
  <c r="G14" i="3" s="1"/>
  <c r="G11" i="3"/>
  <c r="G12" i="3" s="1"/>
  <c r="H9" i="3"/>
  <c r="H10" i="3" s="1"/>
  <c r="G9" i="3"/>
  <c r="G10" i="3" s="1"/>
  <c r="U16" i="4" l="1"/>
  <c r="K15" i="3" l="1"/>
  <c r="Q15" i="3" s="1"/>
  <c r="Q16" i="3" s="1"/>
  <c r="K22" i="4" l="1"/>
  <c r="Q22" i="4" s="1"/>
  <c r="Q23" i="4" s="1"/>
  <c r="K20" i="4"/>
  <c r="Q20" i="4" s="1"/>
  <c r="Q21" i="4" s="1"/>
  <c r="K18" i="4"/>
  <c r="Q18" i="4" s="1"/>
  <c r="Q19" i="4" s="1"/>
  <c r="C18" i="4"/>
  <c r="I18" i="4" s="1"/>
  <c r="I19" i="4" s="1"/>
  <c r="C16" i="4"/>
  <c r="I16" i="4" s="1"/>
  <c r="I17" i="4" s="1"/>
  <c r="K12" i="4"/>
  <c r="Q12" i="4" s="1"/>
  <c r="Q13" i="4" s="1"/>
  <c r="C12" i="4"/>
  <c r="I12" i="4" s="1"/>
  <c r="I13" i="4" s="1"/>
  <c r="B149" i="4"/>
  <c r="B133" i="4"/>
  <c r="E117" i="4"/>
  <c r="D117" i="4"/>
  <c r="C117" i="4"/>
  <c r="B117" i="4"/>
  <c r="F116" i="4"/>
  <c r="F115" i="4"/>
  <c r="F114" i="4"/>
  <c r="F113" i="4"/>
  <c r="F112" i="4"/>
  <c r="F111" i="4"/>
  <c r="F110" i="4"/>
  <c r="F109" i="4"/>
  <c r="F108" i="4"/>
  <c r="F107" i="4"/>
  <c r="F106" i="4"/>
  <c r="F105" i="4"/>
  <c r="D99" i="4"/>
  <c r="C99" i="4"/>
  <c r="B99" i="4"/>
  <c r="E98" i="4"/>
  <c r="E97" i="4"/>
  <c r="E96" i="4"/>
  <c r="E95" i="4"/>
  <c r="E94" i="4"/>
  <c r="E93" i="4"/>
  <c r="F92" i="4"/>
  <c r="E92" i="4"/>
  <c r="E91" i="4"/>
  <c r="F90" i="4"/>
  <c r="K16" i="4" s="1"/>
  <c r="Q16" i="4" s="1"/>
  <c r="Q17" i="4" s="1"/>
  <c r="E90" i="4"/>
  <c r="E89" i="4"/>
  <c r="F88" i="4"/>
  <c r="E88" i="4"/>
  <c r="E87" i="4"/>
  <c r="D83" i="4"/>
  <c r="C83" i="4"/>
  <c r="B83" i="4"/>
  <c r="E82" i="4"/>
  <c r="E81" i="4"/>
  <c r="E80" i="4"/>
  <c r="E79" i="4"/>
  <c r="E78" i="4"/>
  <c r="E77" i="4"/>
  <c r="E76" i="4"/>
  <c r="E75" i="4"/>
  <c r="E74" i="4"/>
  <c r="E73" i="4"/>
  <c r="E72" i="4"/>
  <c r="E71" i="4"/>
  <c r="K24" i="4"/>
  <c r="Q24" i="4" s="1"/>
  <c r="Q25" i="4" s="1"/>
  <c r="K10" i="4"/>
  <c r="Q10" i="4" s="1"/>
  <c r="Q11" i="4" s="1"/>
  <c r="E83" i="4" l="1"/>
  <c r="E99" i="4"/>
  <c r="F117" i="4"/>
  <c r="K21" i="3"/>
  <c r="Q21" i="3" s="1"/>
  <c r="Q22" i="3" s="1"/>
  <c r="K19" i="3"/>
  <c r="Q19" i="3" s="1"/>
  <c r="Q20" i="3" s="1"/>
  <c r="K17" i="3" l="1"/>
  <c r="Q17" i="3" s="1"/>
  <c r="Q18" i="3" s="1"/>
  <c r="C17" i="3"/>
  <c r="I17" i="3" s="1"/>
  <c r="I18" i="3" s="1"/>
  <c r="C15" i="3"/>
  <c r="I15" i="3" s="1"/>
  <c r="I16" i="3" s="1"/>
  <c r="K11" i="3"/>
  <c r="Q11" i="3" s="1"/>
  <c r="Q12" i="3" s="1"/>
  <c r="C11" i="3"/>
  <c r="I11" i="3" s="1"/>
  <c r="I12" i="3" s="1"/>
  <c r="B148" i="3"/>
  <c r="B132" i="3"/>
  <c r="E116" i="3"/>
  <c r="D116" i="3"/>
  <c r="C116" i="3"/>
  <c r="B116" i="3"/>
  <c r="F115" i="3"/>
  <c r="F114" i="3"/>
  <c r="F113" i="3"/>
  <c r="F112" i="3"/>
  <c r="F111" i="3"/>
  <c r="F110" i="3"/>
  <c r="F109" i="3"/>
  <c r="F108" i="3"/>
  <c r="F107" i="3"/>
  <c r="F106" i="3"/>
  <c r="F105" i="3"/>
  <c r="F104" i="3"/>
  <c r="D98" i="3"/>
  <c r="C98" i="3"/>
  <c r="B98" i="3"/>
  <c r="E97" i="3"/>
  <c r="E96" i="3"/>
  <c r="E95" i="3"/>
  <c r="E94" i="3"/>
  <c r="E93" i="3"/>
  <c r="E92" i="3"/>
  <c r="F91" i="3"/>
  <c r="E91" i="3"/>
  <c r="E90" i="3"/>
  <c r="F89" i="3"/>
  <c r="E89" i="3"/>
  <c r="E88" i="3"/>
  <c r="F87" i="3"/>
  <c r="E87" i="3"/>
  <c r="E86" i="3"/>
  <c r="D82" i="3"/>
  <c r="C82" i="3"/>
  <c r="B82" i="3"/>
  <c r="E81" i="3"/>
  <c r="E80" i="3"/>
  <c r="E79" i="3"/>
  <c r="E78" i="3"/>
  <c r="E77" i="3"/>
  <c r="E76" i="3"/>
  <c r="E75" i="3"/>
  <c r="E74" i="3"/>
  <c r="E73" i="3"/>
  <c r="E72" i="3"/>
  <c r="E71" i="3"/>
  <c r="E70" i="3"/>
  <c r="E82" i="3" l="1"/>
  <c r="F116" i="3"/>
  <c r="E98" i="3"/>
  <c r="K23" i="3"/>
  <c r="Q23" i="3" s="1"/>
  <c r="Q24" i="3" s="1"/>
  <c r="K9" i="3"/>
  <c r="Q9" i="3" s="1"/>
  <c r="Q10" i="3" s="1"/>
  <c r="F92" i="2" l="1"/>
  <c r="F90" i="2"/>
  <c r="F88" i="2"/>
  <c r="F99" i="2" l="1"/>
  <c r="K15" i="2"/>
  <c r="K21" i="2"/>
  <c r="K19" i="2"/>
  <c r="K17" i="2"/>
  <c r="C17" i="2"/>
  <c r="C15" i="2"/>
  <c r="K11" i="2"/>
  <c r="C11" i="2"/>
  <c r="B149" i="2"/>
  <c r="B133" i="2"/>
  <c r="E117" i="2"/>
  <c r="D117" i="2"/>
  <c r="C117" i="2"/>
  <c r="B117" i="2"/>
  <c r="F116" i="2"/>
  <c r="F115" i="2"/>
  <c r="F114" i="2"/>
  <c r="F113" i="2"/>
  <c r="F112" i="2"/>
  <c r="F111" i="2"/>
  <c r="F110" i="2"/>
  <c r="F109" i="2"/>
  <c r="F108" i="2"/>
  <c r="F107" i="2"/>
  <c r="F106" i="2"/>
  <c r="F105" i="2"/>
  <c r="D99" i="2"/>
  <c r="C99" i="2"/>
  <c r="B99" i="2"/>
  <c r="E98" i="2"/>
  <c r="E97" i="2"/>
  <c r="E96" i="2"/>
  <c r="E95" i="2"/>
  <c r="E94" i="2"/>
  <c r="E93" i="2"/>
  <c r="E92" i="2"/>
  <c r="E91" i="2"/>
  <c r="E90" i="2"/>
  <c r="E89" i="2"/>
  <c r="E88" i="2"/>
  <c r="E87" i="2"/>
  <c r="D83" i="2"/>
  <c r="C83" i="2"/>
  <c r="B83" i="2"/>
  <c r="E82" i="2"/>
  <c r="E81" i="2"/>
  <c r="E80" i="2"/>
  <c r="E79" i="2"/>
  <c r="E78" i="2"/>
  <c r="E77" i="2"/>
  <c r="E76" i="2"/>
  <c r="E75" i="2"/>
  <c r="E74" i="2"/>
  <c r="E73" i="2"/>
  <c r="E72" i="2"/>
  <c r="E83" i="2" s="1"/>
  <c r="E71" i="2"/>
  <c r="K23" i="2"/>
  <c r="K9" i="2"/>
  <c r="E99" i="2" l="1"/>
  <c r="F117" i="2"/>
  <c r="K19" i="1"/>
  <c r="B102" i="1"/>
  <c r="K15" i="1" l="1"/>
  <c r="C15" i="1"/>
  <c r="K17" i="1" l="1"/>
  <c r="C17" i="1"/>
  <c r="E67" i="1" l="1"/>
  <c r="E66" i="1"/>
  <c r="E65" i="1"/>
  <c r="E64" i="1"/>
  <c r="E63" i="1"/>
  <c r="E62" i="1"/>
  <c r="E61" i="1"/>
  <c r="E60" i="1"/>
  <c r="E59" i="1"/>
  <c r="E58" i="1"/>
  <c r="E57" i="1"/>
  <c r="E56" i="1"/>
  <c r="D68" i="1"/>
  <c r="C68" i="1"/>
  <c r="E68" i="1" l="1"/>
  <c r="E86" i="1"/>
  <c r="F85" i="1"/>
  <c r="F84" i="1"/>
  <c r="F83" i="1"/>
  <c r="F82" i="1"/>
  <c r="F81" i="1"/>
  <c r="F80" i="1"/>
  <c r="F79" i="1"/>
  <c r="F78" i="1"/>
  <c r="F77" i="1"/>
  <c r="F76" i="1"/>
  <c r="F75" i="1"/>
  <c r="F74" i="1"/>
  <c r="B68" i="1"/>
  <c r="K21" i="1" l="1"/>
  <c r="B118" i="1"/>
  <c r="D86" i="1" l="1"/>
  <c r="C86" i="1"/>
  <c r="B86" i="1"/>
  <c r="K11" i="1"/>
  <c r="C11" i="1"/>
  <c r="D52" i="1"/>
  <c r="C52" i="1"/>
  <c r="B52" i="1"/>
  <c r="E51" i="1"/>
  <c r="E50" i="1"/>
  <c r="E49" i="1"/>
  <c r="E48" i="1"/>
  <c r="E47" i="1"/>
  <c r="E46" i="1"/>
  <c r="E45" i="1"/>
  <c r="E44" i="1"/>
  <c r="E43" i="1"/>
  <c r="E42" i="1"/>
  <c r="E41" i="1"/>
  <c r="E40" i="1"/>
  <c r="F86" i="1" l="1"/>
  <c r="E52" i="1"/>
  <c r="K23" i="1" l="1"/>
  <c r="K9" i="1"/>
  <c r="D208" i="12" l="1"/>
  <c r="C208" i="12"/>
  <c r="B208" i="12"/>
  <c r="D192" i="12"/>
  <c r="C192" i="12"/>
  <c r="B192" i="12"/>
  <c r="C10" i="9" l="1"/>
  <c r="I10" i="9" s="1"/>
  <c r="I11" i="9" s="1"/>
  <c r="Q10" i="22" l="1"/>
  <c r="Q11" i="22" s="1"/>
  <c r="Q24" i="22" l="1"/>
  <c r="Q25" i="22" s="1"/>
  <c r="Q16" i="22"/>
  <c r="Q17" i="22" s="1"/>
  <c r="AA59" i="22" l="1"/>
  <c r="Z59" i="22"/>
  <c r="AA28" i="22"/>
  <c r="Z28" i="22"/>
  <c r="S16" i="8" l="1"/>
  <c r="C20" i="8" l="1"/>
  <c r="I20" i="8" s="1"/>
  <c r="I21" i="8" s="1"/>
  <c r="C10" i="8"/>
  <c r="I10" i="8" s="1"/>
  <c r="I11" i="8" s="1"/>
  <c r="I18" i="22" l="1"/>
  <c r="I19" i="22" s="1"/>
  <c r="I16" i="22" l="1"/>
  <c r="I17" i="22" s="1"/>
  <c r="Q20" i="22"/>
  <c r="Q21" i="22" s="1"/>
  <c r="Q12" i="22"/>
  <c r="Q13" i="22" s="1"/>
  <c r="Q18" i="22" l="1"/>
  <c r="Q19" i="22" s="1"/>
  <c r="C20" i="22"/>
  <c r="I20" i="22" s="1"/>
  <c r="I21" i="22" s="1"/>
  <c r="C10" i="22"/>
  <c r="I10" i="22" s="1"/>
  <c r="I11" i="22" s="1"/>
  <c r="C22" i="6" l="1"/>
  <c r="C20" i="6"/>
  <c r="I20" i="6" s="1"/>
  <c r="I21" i="6" s="1"/>
  <c r="C10" i="6"/>
  <c r="I10" i="6" s="1"/>
  <c r="I11" i="6" s="1"/>
  <c r="AB10" i="5"/>
  <c r="AB12" i="5"/>
  <c r="AB14" i="5"/>
  <c r="AB16" i="5"/>
  <c r="AB18" i="5"/>
  <c r="AB20" i="5"/>
  <c r="AB22" i="5"/>
  <c r="AB24" i="5"/>
  <c r="AB26" i="5"/>
  <c r="AB41" i="5"/>
  <c r="AB43" i="5"/>
  <c r="AB45" i="5"/>
  <c r="AB47" i="5"/>
  <c r="AB49" i="5"/>
  <c r="AB51" i="5"/>
  <c r="AB53" i="5"/>
  <c r="AB55" i="5"/>
  <c r="AB57" i="5"/>
  <c r="Z28" i="5"/>
  <c r="Z30" i="5" s="1"/>
  <c r="AA28" i="5"/>
  <c r="AA30" i="5" s="1"/>
  <c r="Z59" i="5"/>
  <c r="Z61" i="5" s="1"/>
  <c r="AA59" i="5"/>
  <c r="AA61" i="5" s="1"/>
  <c r="C22" i="5"/>
  <c r="I22" i="5" s="1"/>
  <c r="I23" i="5" s="1"/>
  <c r="C20" i="5"/>
  <c r="I20" i="5" s="1"/>
  <c r="I21" i="5" s="1"/>
  <c r="C10" i="5"/>
  <c r="I10" i="5" s="1"/>
  <c r="I11" i="5" s="1"/>
  <c r="C22" i="4"/>
  <c r="I22" i="4" s="1"/>
  <c r="I23" i="4" s="1"/>
  <c r="C20" i="4"/>
  <c r="I20" i="4" s="1"/>
  <c r="I21" i="4" s="1"/>
  <c r="C10" i="4"/>
  <c r="I10" i="4" s="1"/>
  <c r="I11" i="4" s="1"/>
  <c r="C46" i="2"/>
  <c r="C21" i="3"/>
  <c r="I21" i="3" s="1"/>
  <c r="I22" i="3" s="1"/>
  <c r="C19" i="3"/>
  <c r="I19" i="3" s="1"/>
  <c r="I20" i="3" s="1"/>
  <c r="C9" i="3"/>
  <c r="I9" i="3" s="1"/>
  <c r="I10" i="3" s="1"/>
  <c r="O25" i="2"/>
  <c r="O26" i="2" s="1"/>
  <c r="O23" i="2"/>
  <c r="O24" i="2" s="1"/>
  <c r="O21" i="2"/>
  <c r="O22" i="2" s="1"/>
  <c r="O19" i="2"/>
  <c r="O20" i="2" s="1"/>
  <c r="O17" i="2"/>
  <c r="O18" i="2" s="1"/>
  <c r="O15" i="2"/>
  <c r="O16" i="2" s="1"/>
  <c r="O13" i="2"/>
  <c r="O14" i="2" s="1"/>
  <c r="O11" i="2"/>
  <c r="O12" i="2" s="1"/>
  <c r="P9" i="2"/>
  <c r="P10" i="2" s="1"/>
  <c r="O9" i="2"/>
  <c r="O10" i="2" s="1"/>
  <c r="G25" i="2"/>
  <c r="G26" i="2" s="1"/>
  <c r="G23" i="2"/>
  <c r="G24" i="2" s="1"/>
  <c r="G21" i="2"/>
  <c r="G22" i="2" s="1"/>
  <c r="G19" i="2"/>
  <c r="G20" i="2" s="1"/>
  <c r="G17" i="2"/>
  <c r="G18" i="2" s="1"/>
  <c r="G15" i="2"/>
  <c r="G16" i="2" s="1"/>
  <c r="G13" i="2"/>
  <c r="G14" i="2" s="1"/>
  <c r="G11" i="2"/>
  <c r="G12" i="2" s="1"/>
  <c r="H9" i="2"/>
  <c r="H10" i="2" s="1"/>
  <c r="G9" i="2"/>
  <c r="G10" i="2" s="1"/>
  <c r="Q15" i="2"/>
  <c r="Q16" i="2" s="1"/>
  <c r="Q17" i="2"/>
  <c r="Q18" i="2" s="1"/>
  <c r="C21" i="2"/>
  <c r="C19" i="2"/>
  <c r="I19" i="2" s="1"/>
  <c r="I20" i="2" s="1"/>
  <c r="I17" i="2"/>
  <c r="I18" i="2" s="1"/>
  <c r="C9" i="2"/>
  <c r="I9" i="2" s="1"/>
  <c r="I10" i="2" s="1"/>
  <c r="Q19" i="2"/>
  <c r="Q20" i="2" s="1"/>
  <c r="G9" i="1"/>
  <c r="G10" i="1" s="1"/>
  <c r="C21" i="1"/>
  <c r="C19" i="1"/>
  <c r="S19" i="1" s="1"/>
  <c r="AC19" i="1" s="1"/>
  <c r="AC20" i="1" s="1"/>
  <c r="C9" i="1"/>
  <c r="S9" i="1" s="1"/>
  <c r="AC9" i="1" s="1"/>
  <c r="K48" i="12"/>
  <c r="Q12" i="12"/>
  <c r="T10" i="12"/>
  <c r="T11" i="12" s="1"/>
  <c r="P27" i="12"/>
  <c r="P26" i="12"/>
  <c r="P25" i="12"/>
  <c r="P24" i="12"/>
  <c r="P23" i="12"/>
  <c r="P22" i="12"/>
  <c r="P21" i="12"/>
  <c r="P20" i="12"/>
  <c r="P19" i="12"/>
  <c r="P18" i="12"/>
  <c r="P17" i="12"/>
  <c r="P16" i="12"/>
  <c r="P15" i="12"/>
  <c r="P14" i="12"/>
  <c r="P13" i="12"/>
  <c r="P12" i="12"/>
  <c r="P11" i="12"/>
  <c r="P10" i="12"/>
  <c r="H27" i="12"/>
  <c r="H26" i="12"/>
  <c r="H25" i="12"/>
  <c r="H24" i="12"/>
  <c r="H23" i="12"/>
  <c r="H22" i="12"/>
  <c r="H21" i="12"/>
  <c r="H20" i="12"/>
  <c r="H19" i="12"/>
  <c r="H18" i="12"/>
  <c r="H17" i="12"/>
  <c r="H16" i="12"/>
  <c r="H15" i="12"/>
  <c r="H14" i="12"/>
  <c r="H13" i="12"/>
  <c r="H12" i="12"/>
  <c r="H11" i="12"/>
  <c r="H10" i="12"/>
  <c r="U26" i="12"/>
  <c r="U27" i="12" s="1"/>
  <c r="U24" i="12"/>
  <c r="U25" i="12" s="1"/>
  <c r="U22" i="12"/>
  <c r="U23" i="12" s="1"/>
  <c r="U20" i="12"/>
  <c r="U21" i="12" s="1"/>
  <c r="U18" i="12"/>
  <c r="U19" i="12" s="1"/>
  <c r="U16" i="12"/>
  <c r="U17" i="12" s="1"/>
  <c r="U14" i="12"/>
  <c r="U15" i="12" s="1"/>
  <c r="U12" i="12"/>
  <c r="U10" i="12"/>
  <c r="U11" i="12" s="1"/>
  <c r="M56" i="12"/>
  <c r="M54" i="12"/>
  <c r="M52" i="12"/>
  <c r="M50" i="12"/>
  <c r="M48" i="12"/>
  <c r="M46" i="12"/>
  <c r="M44" i="12"/>
  <c r="M42" i="12"/>
  <c r="M40" i="12"/>
  <c r="M30" i="12"/>
  <c r="M28" i="12"/>
  <c r="E56" i="12"/>
  <c r="E54" i="12"/>
  <c r="E52" i="12"/>
  <c r="E50" i="12"/>
  <c r="E48" i="12"/>
  <c r="E46" i="12"/>
  <c r="E44" i="12"/>
  <c r="E42" i="12"/>
  <c r="E40" i="12"/>
  <c r="E30" i="12"/>
  <c r="E28" i="12"/>
  <c r="I22" i="12"/>
  <c r="I21" i="12"/>
  <c r="J18" i="11"/>
  <c r="J19" i="11" s="1"/>
  <c r="I10" i="10"/>
  <c r="I11" i="10" s="1"/>
  <c r="R12" i="11"/>
  <c r="R13" i="11" s="1"/>
  <c r="AE56" i="11"/>
  <c r="AE54" i="11"/>
  <c r="AE52" i="11"/>
  <c r="AE50" i="11"/>
  <c r="AE48" i="11"/>
  <c r="AE46" i="11"/>
  <c r="AE44" i="11"/>
  <c r="AE42" i="11"/>
  <c r="AE40" i="11"/>
  <c r="AE26" i="11"/>
  <c r="AE24" i="11"/>
  <c r="AE22" i="11"/>
  <c r="AE20" i="11"/>
  <c r="AE18" i="11"/>
  <c r="AE16" i="11"/>
  <c r="AE14" i="11"/>
  <c r="AE12" i="11"/>
  <c r="AE10" i="11"/>
  <c r="AC28" i="11"/>
  <c r="AC30" i="11" s="1"/>
  <c r="AD60" i="11"/>
  <c r="AD58" i="11"/>
  <c r="AD30" i="11"/>
  <c r="AD28" i="11"/>
  <c r="Q26" i="11"/>
  <c r="Q27" i="11" s="1"/>
  <c r="Q24" i="11"/>
  <c r="Q25" i="11" s="1"/>
  <c r="Q22" i="11"/>
  <c r="Q23" i="11" s="1"/>
  <c r="Q20" i="11"/>
  <c r="Q21" i="11" s="1"/>
  <c r="Q18" i="11"/>
  <c r="Q19" i="11" s="1"/>
  <c r="Q16" i="11"/>
  <c r="Q17" i="11" s="1"/>
  <c r="Q14" i="11"/>
  <c r="Q15" i="11" s="1"/>
  <c r="Q12" i="11"/>
  <c r="Q13" i="11" s="1"/>
  <c r="Q10" i="11"/>
  <c r="Q11" i="11" s="1"/>
  <c r="I10" i="11"/>
  <c r="I11" i="11" s="1"/>
  <c r="I26" i="11"/>
  <c r="I27" i="11" s="1"/>
  <c r="I22" i="11"/>
  <c r="I23" i="11" s="1"/>
  <c r="I20" i="11"/>
  <c r="I21" i="11" s="1"/>
  <c r="I18" i="11"/>
  <c r="I19" i="11" s="1"/>
  <c r="I16" i="11"/>
  <c r="I17" i="11" s="1"/>
  <c r="I14" i="11"/>
  <c r="I15" i="11" s="1"/>
  <c r="I12" i="11"/>
  <c r="I13" i="11" s="1"/>
  <c r="H10" i="11"/>
  <c r="G10" i="11"/>
  <c r="G11" i="11" s="1"/>
  <c r="W26" i="11"/>
  <c r="W27" i="11" s="1"/>
  <c r="W24" i="11"/>
  <c r="W25" i="11" s="1"/>
  <c r="W22" i="11"/>
  <c r="W23" i="11" s="1"/>
  <c r="W20" i="11"/>
  <c r="W21" i="11" s="1"/>
  <c r="W18" i="11"/>
  <c r="W19" i="11" s="1"/>
  <c r="W16" i="11"/>
  <c r="W17" i="11" s="1"/>
  <c r="W14" i="11"/>
  <c r="W15" i="11" s="1"/>
  <c r="W12" i="11"/>
  <c r="W10" i="11"/>
  <c r="W11" i="11" s="1"/>
  <c r="X10" i="11"/>
  <c r="AG10" i="11" s="1"/>
  <c r="N30" i="11"/>
  <c r="N28" i="11"/>
  <c r="E30" i="11"/>
  <c r="E28" i="11"/>
  <c r="V10" i="11"/>
  <c r="V11" i="11" s="1"/>
  <c r="J22" i="11"/>
  <c r="J23" i="11" s="1"/>
  <c r="J20" i="11"/>
  <c r="J21" i="11" s="1"/>
  <c r="AB56" i="10"/>
  <c r="AB54" i="10"/>
  <c r="AB52" i="10"/>
  <c r="AB50" i="10"/>
  <c r="AB48" i="10"/>
  <c r="AB46" i="10"/>
  <c r="AB44" i="10"/>
  <c r="AB42" i="10"/>
  <c r="AB40" i="10"/>
  <c r="AB26" i="10"/>
  <c r="AB24" i="10"/>
  <c r="AB22" i="10"/>
  <c r="AB20" i="10"/>
  <c r="AB18" i="10"/>
  <c r="AB16" i="10"/>
  <c r="AB14" i="10"/>
  <c r="AB12" i="10"/>
  <c r="AB10" i="10"/>
  <c r="K48" i="9"/>
  <c r="Z28" i="10"/>
  <c r="Z30" i="10" s="1"/>
  <c r="H26" i="10"/>
  <c r="H27" i="10" s="1"/>
  <c r="H24" i="10"/>
  <c r="H25" i="10" s="1"/>
  <c r="H22" i="10"/>
  <c r="H23" i="10" s="1"/>
  <c r="H20" i="10"/>
  <c r="H21" i="10" s="1"/>
  <c r="H18" i="10"/>
  <c r="H19" i="10" s="1"/>
  <c r="H16" i="10"/>
  <c r="H17" i="10" s="1"/>
  <c r="H14" i="10"/>
  <c r="H15" i="10" s="1"/>
  <c r="H12" i="10"/>
  <c r="H13" i="10" s="1"/>
  <c r="H10" i="10"/>
  <c r="H11" i="10" s="1"/>
  <c r="P26" i="10"/>
  <c r="P27" i="10" s="1"/>
  <c r="P24" i="10"/>
  <c r="P25" i="10" s="1"/>
  <c r="P22" i="10"/>
  <c r="P23" i="10" s="1"/>
  <c r="P20" i="10"/>
  <c r="P21" i="10" s="1"/>
  <c r="P18" i="10"/>
  <c r="P19" i="10" s="1"/>
  <c r="P16" i="10"/>
  <c r="P17" i="10" s="1"/>
  <c r="P14" i="10"/>
  <c r="P15" i="10" s="1"/>
  <c r="P12" i="10"/>
  <c r="P13" i="10" s="1"/>
  <c r="P10" i="10"/>
  <c r="P11" i="10" s="1"/>
  <c r="U10" i="10"/>
  <c r="U11" i="10" s="1"/>
  <c r="U26" i="10"/>
  <c r="U27" i="10" s="1"/>
  <c r="U24" i="10"/>
  <c r="U25" i="10" s="1"/>
  <c r="U22" i="10"/>
  <c r="U23" i="10" s="1"/>
  <c r="U20" i="10"/>
  <c r="U21" i="10" s="1"/>
  <c r="U18" i="10"/>
  <c r="U19" i="10" s="1"/>
  <c r="U16" i="10"/>
  <c r="U17" i="10" s="1"/>
  <c r="U14" i="10"/>
  <c r="U15" i="10" s="1"/>
  <c r="U12" i="10"/>
  <c r="U13" i="10" s="1"/>
  <c r="M30" i="10"/>
  <c r="M28" i="10"/>
  <c r="E30" i="10"/>
  <c r="E28" i="10"/>
  <c r="Q16" i="10"/>
  <c r="Q17" i="10" s="1"/>
  <c r="I16" i="10"/>
  <c r="I17" i="10" s="1"/>
  <c r="AA28" i="10"/>
  <c r="AB86" i="9"/>
  <c r="AB92" i="9" s="1"/>
  <c r="AB84" i="9"/>
  <c r="AB82" i="9"/>
  <c r="AB80" i="9"/>
  <c r="AB78" i="9"/>
  <c r="AB76" i="9"/>
  <c r="AB74" i="9"/>
  <c r="AB72" i="9"/>
  <c r="AB70" i="9"/>
  <c r="AA28" i="8"/>
  <c r="AB26" i="9"/>
  <c r="AB32" i="9" s="1"/>
  <c r="AB24" i="9"/>
  <c r="AB22" i="9"/>
  <c r="AB20" i="9"/>
  <c r="AB18" i="9"/>
  <c r="AB16" i="9"/>
  <c r="AB14" i="9"/>
  <c r="AB12" i="9"/>
  <c r="AB10" i="9"/>
  <c r="AB58" i="9"/>
  <c r="AB60" i="9" s="1"/>
  <c r="U10" i="9"/>
  <c r="U11" i="9" s="1"/>
  <c r="U26" i="9"/>
  <c r="U27" i="9" s="1"/>
  <c r="U24" i="9"/>
  <c r="U25" i="9" s="1"/>
  <c r="U22" i="9"/>
  <c r="U23" i="9" s="1"/>
  <c r="U20" i="9"/>
  <c r="U21" i="9" s="1"/>
  <c r="U18" i="9"/>
  <c r="U19" i="9" s="1"/>
  <c r="U16" i="9"/>
  <c r="U17" i="9" s="1"/>
  <c r="U14" i="9"/>
  <c r="U15" i="9" s="1"/>
  <c r="U12" i="9"/>
  <c r="M56" i="9"/>
  <c r="M54" i="9"/>
  <c r="M52" i="9"/>
  <c r="M50" i="9"/>
  <c r="M48" i="9"/>
  <c r="M46" i="9"/>
  <c r="M44" i="9"/>
  <c r="M42" i="9"/>
  <c r="M40" i="9"/>
  <c r="M30" i="9"/>
  <c r="M28" i="9"/>
  <c r="E56" i="9"/>
  <c r="E54" i="9"/>
  <c r="E52" i="9"/>
  <c r="E50" i="9"/>
  <c r="E48" i="9"/>
  <c r="E46" i="9"/>
  <c r="E44" i="9"/>
  <c r="E42" i="9"/>
  <c r="E40" i="9"/>
  <c r="E30" i="9"/>
  <c r="E28" i="9"/>
  <c r="C22" i="9"/>
  <c r="I22" i="9" s="1"/>
  <c r="I23" i="9" s="1"/>
  <c r="S18" i="8"/>
  <c r="AC18" i="8" s="1"/>
  <c r="AC19" i="8" s="1"/>
  <c r="AB56" i="8"/>
  <c r="AB54" i="8"/>
  <c r="AB52" i="8"/>
  <c r="AB50" i="8"/>
  <c r="AB48" i="8"/>
  <c r="AB46" i="8"/>
  <c r="AB44" i="8"/>
  <c r="AB42" i="8"/>
  <c r="AB40" i="8"/>
  <c r="AB26" i="8"/>
  <c r="AB24" i="8"/>
  <c r="AB22" i="8"/>
  <c r="AB20" i="8"/>
  <c r="AB18" i="8"/>
  <c r="AB16" i="8"/>
  <c r="AB14" i="8"/>
  <c r="AB12" i="8"/>
  <c r="AB10" i="8"/>
  <c r="U26" i="8"/>
  <c r="U24" i="8"/>
  <c r="U22" i="8"/>
  <c r="U20" i="8"/>
  <c r="U18" i="8"/>
  <c r="U16" i="8"/>
  <c r="U14" i="8"/>
  <c r="U12" i="8"/>
  <c r="U10" i="8"/>
  <c r="M30" i="8"/>
  <c r="M28" i="8"/>
  <c r="E30" i="8"/>
  <c r="E28" i="8"/>
  <c r="C22" i="8"/>
  <c r="I22" i="8" s="1"/>
  <c r="I23" i="8" s="1"/>
  <c r="S18" i="22"/>
  <c r="AB57" i="22"/>
  <c r="AB55" i="22"/>
  <c r="AB53" i="22"/>
  <c r="AB51" i="22"/>
  <c r="AB49" i="22"/>
  <c r="AB47" i="22"/>
  <c r="AB45" i="22"/>
  <c r="AB43" i="22"/>
  <c r="AB41" i="22"/>
  <c r="AB26" i="22"/>
  <c r="AB24" i="22"/>
  <c r="AB22" i="22"/>
  <c r="AB20" i="22"/>
  <c r="AB18" i="22"/>
  <c r="AB16" i="22"/>
  <c r="AB14" i="22"/>
  <c r="AB12" i="22"/>
  <c r="AB10" i="22"/>
  <c r="U26" i="22"/>
  <c r="U27" i="22" s="1"/>
  <c r="U24" i="22"/>
  <c r="U25" i="22" s="1"/>
  <c r="U22" i="22"/>
  <c r="U23" i="22" s="1"/>
  <c r="U20" i="22"/>
  <c r="U21" i="22" s="1"/>
  <c r="U18" i="22"/>
  <c r="U19" i="22" s="1"/>
  <c r="U16" i="22"/>
  <c r="U17" i="22" s="1"/>
  <c r="U14" i="22"/>
  <c r="U15" i="22" s="1"/>
  <c r="U12" i="22"/>
  <c r="U10" i="22"/>
  <c r="M30" i="22"/>
  <c r="M28" i="22"/>
  <c r="E30" i="22"/>
  <c r="E28" i="22"/>
  <c r="Q22" i="22"/>
  <c r="Q23" i="22" s="1"/>
  <c r="C22" i="22"/>
  <c r="I22" i="22" s="1"/>
  <c r="I23" i="22" s="1"/>
  <c r="U13" i="22"/>
  <c r="AA27" i="1"/>
  <c r="AA29" i="1" s="1"/>
  <c r="Z27" i="1"/>
  <c r="Z29" i="1" s="1"/>
  <c r="AA58" i="2"/>
  <c r="AA60" i="2" s="1"/>
  <c r="Z58" i="2"/>
  <c r="Z60" i="2" s="1"/>
  <c r="AA27" i="2"/>
  <c r="AA29" i="2" s="1"/>
  <c r="Z27" i="2"/>
  <c r="Z29" i="2" s="1"/>
  <c r="AA58" i="3"/>
  <c r="AA60" i="3" s="1"/>
  <c r="Z58" i="3"/>
  <c r="Z60" i="3" s="1"/>
  <c r="AA27" i="3"/>
  <c r="AA29" i="3" s="1"/>
  <c r="Z27" i="3"/>
  <c r="Z29" i="3" s="1"/>
  <c r="AA59" i="4"/>
  <c r="AA61" i="4" s="1"/>
  <c r="Z59" i="4"/>
  <c r="Z61" i="4" s="1"/>
  <c r="AA28" i="4"/>
  <c r="AA30" i="4" s="1"/>
  <c r="Z28" i="4"/>
  <c r="Z30" i="4" s="1"/>
  <c r="AA28" i="6"/>
  <c r="AA30" i="6" s="1"/>
  <c r="Z28" i="6"/>
  <c r="Z88" i="6"/>
  <c r="Z90" i="6" s="1"/>
  <c r="AA88" i="6"/>
  <c r="AA90" i="6" s="1"/>
  <c r="AB9" i="1"/>
  <c r="AB11" i="1"/>
  <c r="AB13" i="1"/>
  <c r="AB15" i="1"/>
  <c r="AB17" i="1"/>
  <c r="AB19" i="1"/>
  <c r="AB21" i="1"/>
  <c r="AB23" i="1"/>
  <c r="AB25" i="1"/>
  <c r="AB86" i="6"/>
  <c r="AB84" i="6"/>
  <c r="AB82" i="6"/>
  <c r="AB80" i="6"/>
  <c r="AB78" i="6"/>
  <c r="AB76" i="6"/>
  <c r="AB74" i="6"/>
  <c r="AB72" i="6"/>
  <c r="AB70" i="6"/>
  <c r="AB26" i="6"/>
  <c r="AB24" i="6"/>
  <c r="AB22" i="6"/>
  <c r="AB20" i="6"/>
  <c r="AB18" i="6"/>
  <c r="AB16" i="6"/>
  <c r="AB14" i="6"/>
  <c r="AB12" i="6"/>
  <c r="AB10" i="6"/>
  <c r="U26" i="6"/>
  <c r="U27" i="6" s="1"/>
  <c r="U24" i="6"/>
  <c r="U25" i="6" s="1"/>
  <c r="U22" i="6"/>
  <c r="U23" i="6" s="1"/>
  <c r="U20" i="6"/>
  <c r="U21" i="6" s="1"/>
  <c r="U18" i="6"/>
  <c r="U19" i="6" s="1"/>
  <c r="U16" i="6"/>
  <c r="U17" i="6" s="1"/>
  <c r="U14" i="6"/>
  <c r="U12" i="6"/>
  <c r="U13" i="6" s="1"/>
  <c r="U10" i="6"/>
  <c r="U11" i="6" s="1"/>
  <c r="M56" i="6"/>
  <c r="M54" i="6"/>
  <c r="M52" i="6"/>
  <c r="M50" i="6"/>
  <c r="M48" i="6"/>
  <c r="M46" i="6"/>
  <c r="M44" i="6"/>
  <c r="M42" i="6"/>
  <c r="M40" i="6"/>
  <c r="M30" i="6"/>
  <c r="M28" i="6"/>
  <c r="E56" i="6"/>
  <c r="E54" i="6"/>
  <c r="E52" i="6"/>
  <c r="E50" i="6"/>
  <c r="E48" i="6"/>
  <c r="E46" i="6"/>
  <c r="E44" i="6"/>
  <c r="E42" i="6"/>
  <c r="E40" i="6"/>
  <c r="E30" i="6"/>
  <c r="E28" i="6"/>
  <c r="F28" i="6"/>
  <c r="F30" i="6"/>
  <c r="F40" i="6"/>
  <c r="F42" i="6"/>
  <c r="F44" i="6"/>
  <c r="F46" i="6"/>
  <c r="F48" i="6"/>
  <c r="F50" i="6"/>
  <c r="F52" i="6"/>
  <c r="F54" i="6"/>
  <c r="F56" i="6"/>
  <c r="U10" i="5"/>
  <c r="U11" i="5" s="1"/>
  <c r="U26" i="5"/>
  <c r="U27" i="5" s="1"/>
  <c r="U24" i="5"/>
  <c r="U25" i="5" s="1"/>
  <c r="U22" i="5"/>
  <c r="U23" i="5" s="1"/>
  <c r="U20" i="5"/>
  <c r="U21" i="5" s="1"/>
  <c r="U18" i="5"/>
  <c r="U19" i="5" s="1"/>
  <c r="U16" i="5"/>
  <c r="U17" i="5" s="1"/>
  <c r="U14" i="5"/>
  <c r="U12" i="5"/>
  <c r="U13" i="5" s="1"/>
  <c r="M30" i="5"/>
  <c r="M28" i="5"/>
  <c r="E30" i="5"/>
  <c r="E28" i="5"/>
  <c r="T10" i="5"/>
  <c r="T11" i="5" s="1"/>
  <c r="V10" i="5"/>
  <c r="V11" i="5" s="1"/>
  <c r="D28" i="5"/>
  <c r="D30" i="5"/>
  <c r="AB57" i="4"/>
  <c r="AB55" i="4"/>
  <c r="AB53" i="4"/>
  <c r="AB51" i="4"/>
  <c r="AB49" i="4"/>
  <c r="AB47" i="4"/>
  <c r="AB45" i="4"/>
  <c r="AB43" i="4"/>
  <c r="AB41" i="4"/>
  <c r="AB26" i="4"/>
  <c r="AB24" i="4"/>
  <c r="AB22" i="4"/>
  <c r="AB20" i="4"/>
  <c r="AB18" i="4"/>
  <c r="AB16" i="4"/>
  <c r="AB14" i="4"/>
  <c r="AB12" i="4"/>
  <c r="AB10" i="4"/>
  <c r="U26" i="4"/>
  <c r="U27" i="4" s="1"/>
  <c r="U24" i="4"/>
  <c r="U25" i="4" s="1"/>
  <c r="U22" i="4"/>
  <c r="U23" i="4" s="1"/>
  <c r="U20" i="4"/>
  <c r="U21" i="4" s="1"/>
  <c r="U18" i="4"/>
  <c r="U19" i="4" s="1"/>
  <c r="U17" i="4"/>
  <c r="U14" i="4"/>
  <c r="U12" i="4"/>
  <c r="U13" i="4" s="1"/>
  <c r="U10" i="4"/>
  <c r="M30" i="4"/>
  <c r="M28" i="4"/>
  <c r="E30" i="4"/>
  <c r="E28" i="4"/>
  <c r="P9" i="1"/>
  <c r="P10" i="1" s="1"/>
  <c r="H9" i="1"/>
  <c r="H10" i="1" s="1"/>
  <c r="Q9" i="2"/>
  <c r="Q10" i="2" s="1"/>
  <c r="AB40" i="3"/>
  <c r="AB9" i="3"/>
  <c r="AB56" i="3"/>
  <c r="AB54" i="3"/>
  <c r="AB52" i="3"/>
  <c r="AB50" i="3"/>
  <c r="AB48" i="3"/>
  <c r="AB46" i="3"/>
  <c r="AB44" i="3"/>
  <c r="AB42" i="3"/>
  <c r="AB25" i="3"/>
  <c r="AB23" i="3"/>
  <c r="AB21" i="3"/>
  <c r="AB19" i="3"/>
  <c r="AB17" i="3"/>
  <c r="AB15" i="3"/>
  <c r="AB13" i="3"/>
  <c r="AB11" i="3"/>
  <c r="U25" i="3"/>
  <c r="U26" i="3" s="1"/>
  <c r="U23" i="3"/>
  <c r="U24" i="3" s="1"/>
  <c r="U21" i="3"/>
  <c r="U22" i="3" s="1"/>
  <c r="U19" i="3"/>
  <c r="U20" i="3" s="1"/>
  <c r="U17" i="3"/>
  <c r="U18" i="3" s="1"/>
  <c r="U15" i="3"/>
  <c r="U16" i="3" s="1"/>
  <c r="U13" i="3"/>
  <c r="U14" i="3" s="1"/>
  <c r="U11" i="3"/>
  <c r="U12" i="3" s="1"/>
  <c r="U9" i="3"/>
  <c r="U10" i="3" s="1"/>
  <c r="M29" i="3"/>
  <c r="M27" i="3"/>
  <c r="E29" i="3"/>
  <c r="E27" i="3"/>
  <c r="U9" i="2"/>
  <c r="U10" i="2" s="1"/>
  <c r="U25" i="2"/>
  <c r="U26" i="2" s="1"/>
  <c r="U23" i="2"/>
  <c r="U24" i="2" s="1"/>
  <c r="U21" i="2"/>
  <c r="U22" i="2" s="1"/>
  <c r="U19" i="2"/>
  <c r="U20" i="2" s="1"/>
  <c r="U17" i="2"/>
  <c r="U18" i="2" s="1"/>
  <c r="U15" i="2"/>
  <c r="U16" i="2" s="1"/>
  <c r="U13" i="2"/>
  <c r="U14" i="2" s="1"/>
  <c r="U11" i="2"/>
  <c r="U12" i="2" s="1"/>
  <c r="M56" i="2"/>
  <c r="M56" i="3" s="1"/>
  <c r="M57" i="4" s="1"/>
  <c r="M57" i="5" s="1"/>
  <c r="M86" i="6" s="1"/>
  <c r="M54" i="2"/>
  <c r="M54" i="3" s="1"/>
  <c r="M52" i="2"/>
  <c r="M50" i="2"/>
  <c r="M50" i="3" s="1"/>
  <c r="M51" i="4" s="1"/>
  <c r="M51" i="5" s="1"/>
  <c r="M48" i="2"/>
  <c r="M48" i="3" s="1"/>
  <c r="M49" i="4" s="1"/>
  <c r="M49" i="5" s="1"/>
  <c r="M46" i="2"/>
  <c r="M44" i="2"/>
  <c r="M42" i="2"/>
  <c r="M42" i="3" s="1"/>
  <c r="M43" i="4" s="1"/>
  <c r="M43" i="5" s="1"/>
  <c r="M40" i="2"/>
  <c r="M29" i="2"/>
  <c r="M27" i="2"/>
  <c r="E40" i="2"/>
  <c r="E56" i="2"/>
  <c r="E54" i="2"/>
  <c r="E52" i="2"/>
  <c r="E50" i="2"/>
  <c r="E48" i="2"/>
  <c r="E48" i="3" s="1"/>
  <c r="U48" i="3" s="1"/>
  <c r="U49" i="3" s="1"/>
  <c r="E46" i="2"/>
  <c r="E44" i="2"/>
  <c r="E42" i="2"/>
  <c r="E29" i="2"/>
  <c r="E27" i="2"/>
  <c r="U9" i="1"/>
  <c r="U10" i="1" s="1"/>
  <c r="U25" i="1"/>
  <c r="U26" i="1" s="1"/>
  <c r="U23" i="1"/>
  <c r="U24" i="1" s="1"/>
  <c r="U21" i="1"/>
  <c r="U22" i="1" s="1"/>
  <c r="U19" i="1"/>
  <c r="U20" i="1" s="1"/>
  <c r="U17" i="1"/>
  <c r="U18" i="1" s="1"/>
  <c r="U15" i="1"/>
  <c r="U16" i="1" s="1"/>
  <c r="U13" i="1"/>
  <c r="U14" i="1" s="1"/>
  <c r="U11" i="1"/>
  <c r="M29" i="1"/>
  <c r="M27" i="1"/>
  <c r="E29" i="1"/>
  <c r="E27" i="1"/>
  <c r="E54" i="3"/>
  <c r="E55" i="4" s="1"/>
  <c r="AB42" i="2"/>
  <c r="AB56" i="2"/>
  <c r="AB54" i="2"/>
  <c r="AB52" i="2"/>
  <c r="AB50" i="2"/>
  <c r="AB48" i="2"/>
  <c r="AB46" i="2"/>
  <c r="AB44" i="2"/>
  <c r="AB40" i="2"/>
  <c r="AB25" i="2"/>
  <c r="AB23" i="2"/>
  <c r="AB21" i="2"/>
  <c r="AB19" i="2"/>
  <c r="AB17" i="2"/>
  <c r="AB15" i="2"/>
  <c r="AB13" i="2"/>
  <c r="AB11" i="2"/>
  <c r="AB9" i="2"/>
  <c r="AB86" i="12"/>
  <c r="AB84" i="12"/>
  <c r="AB82" i="12"/>
  <c r="AB80" i="12"/>
  <c r="AB78" i="12"/>
  <c r="AB76" i="12"/>
  <c r="AB74" i="12"/>
  <c r="AB72" i="12"/>
  <c r="AB70" i="12"/>
  <c r="AB56" i="12"/>
  <c r="AB54" i="12"/>
  <c r="AB52" i="12"/>
  <c r="AB50" i="12"/>
  <c r="AB48" i="12"/>
  <c r="AB46" i="12"/>
  <c r="AB44" i="12"/>
  <c r="AB42" i="12"/>
  <c r="AB40" i="12"/>
  <c r="AB26" i="12"/>
  <c r="AB24" i="12"/>
  <c r="AB22" i="12"/>
  <c r="AB20" i="12"/>
  <c r="AB18" i="12"/>
  <c r="AB16" i="12"/>
  <c r="AB14" i="12"/>
  <c r="AB12" i="12"/>
  <c r="AB10" i="12"/>
  <c r="V26" i="12"/>
  <c r="AA88" i="12"/>
  <c r="AA90" i="12" s="1"/>
  <c r="Z88" i="12"/>
  <c r="Z90" i="12" s="1"/>
  <c r="AA58" i="12"/>
  <c r="AA60" i="12" s="1"/>
  <c r="Z58" i="12"/>
  <c r="Z60" i="12" s="1"/>
  <c r="AA28" i="12"/>
  <c r="Z28" i="12"/>
  <c r="Z30" i="12" s="1"/>
  <c r="K46" i="12"/>
  <c r="J12" i="11"/>
  <c r="J13" i="11" s="1"/>
  <c r="J10" i="11"/>
  <c r="J11" i="11" s="1"/>
  <c r="F28" i="11"/>
  <c r="H29" i="11" s="1"/>
  <c r="F30" i="11"/>
  <c r="H31" i="11" s="1"/>
  <c r="Q20" i="10"/>
  <c r="Q21" i="10" s="1"/>
  <c r="I20" i="10"/>
  <c r="I21" i="10" s="1"/>
  <c r="I14" i="10"/>
  <c r="I15" i="10" s="1"/>
  <c r="AA92" i="9"/>
  <c r="AA32" i="9"/>
  <c r="N56" i="9"/>
  <c r="L56" i="9"/>
  <c r="J56" i="9"/>
  <c r="N54" i="9"/>
  <c r="L54" i="9"/>
  <c r="J54" i="9"/>
  <c r="N52" i="9"/>
  <c r="L52" i="9"/>
  <c r="J52" i="9"/>
  <c r="N50" i="9"/>
  <c r="L50" i="9"/>
  <c r="J50" i="9"/>
  <c r="N48" i="9"/>
  <c r="L48" i="9"/>
  <c r="J48" i="9"/>
  <c r="N46" i="9"/>
  <c r="L46" i="9"/>
  <c r="J46" i="9"/>
  <c r="N44" i="9"/>
  <c r="L44" i="9"/>
  <c r="J44" i="9"/>
  <c r="N42" i="9"/>
  <c r="L42" i="9"/>
  <c r="J42" i="9"/>
  <c r="N40" i="9"/>
  <c r="L40" i="9"/>
  <c r="J40" i="9"/>
  <c r="F56" i="9"/>
  <c r="F54" i="9"/>
  <c r="F52" i="9"/>
  <c r="F50" i="9"/>
  <c r="F48" i="9"/>
  <c r="F46" i="9"/>
  <c r="F44" i="9"/>
  <c r="F42" i="9"/>
  <c r="F40" i="9"/>
  <c r="D56" i="9"/>
  <c r="D54" i="9"/>
  <c r="D52" i="9"/>
  <c r="D50" i="9"/>
  <c r="D48" i="9"/>
  <c r="D46" i="9"/>
  <c r="D44" i="9"/>
  <c r="D42" i="9"/>
  <c r="D40" i="9"/>
  <c r="B56" i="9"/>
  <c r="B54" i="9"/>
  <c r="B52" i="9"/>
  <c r="B50" i="9"/>
  <c r="B48" i="9"/>
  <c r="B46" i="9"/>
  <c r="B44" i="9"/>
  <c r="B42" i="9"/>
  <c r="B40" i="9"/>
  <c r="K26" i="8"/>
  <c r="Q26" i="8" s="1"/>
  <c r="Q27" i="8" s="1"/>
  <c r="K14" i="8"/>
  <c r="Q14" i="8" s="1"/>
  <c r="Q15" i="8" s="1"/>
  <c r="C26" i="8"/>
  <c r="I26" i="8" s="1"/>
  <c r="I27" i="8" s="1"/>
  <c r="C24" i="8"/>
  <c r="I24" i="8" s="1"/>
  <c r="I25" i="8" s="1"/>
  <c r="C14" i="8"/>
  <c r="I14" i="8" s="1"/>
  <c r="I15" i="8" s="1"/>
  <c r="C12" i="8"/>
  <c r="I12" i="8" s="1"/>
  <c r="I13" i="8" s="1"/>
  <c r="C12" i="22"/>
  <c r="I12" i="22" s="1"/>
  <c r="I13" i="22" s="1"/>
  <c r="C14" i="22"/>
  <c r="I14" i="22" s="1"/>
  <c r="I15" i="22" s="1"/>
  <c r="C24" i="22"/>
  <c r="I24" i="22" s="1"/>
  <c r="I25" i="22" s="1"/>
  <c r="C26" i="22"/>
  <c r="I26" i="22" s="1"/>
  <c r="I27" i="22" s="1"/>
  <c r="N30" i="22"/>
  <c r="L30" i="22"/>
  <c r="J30" i="22"/>
  <c r="F30" i="22"/>
  <c r="D30" i="22"/>
  <c r="B30" i="22"/>
  <c r="N28" i="22"/>
  <c r="L28" i="22"/>
  <c r="J28" i="22"/>
  <c r="F28" i="22"/>
  <c r="D28" i="22"/>
  <c r="B28" i="22"/>
  <c r="V26" i="22"/>
  <c r="AA27" i="22" s="1"/>
  <c r="T26" i="22"/>
  <c r="T27" i="22" s="1"/>
  <c r="R26" i="22"/>
  <c r="R27" i="22" s="1"/>
  <c r="K26" i="22"/>
  <c r="Q26" i="22" s="1"/>
  <c r="Q27" i="22" s="1"/>
  <c r="V24" i="22"/>
  <c r="T24" i="22"/>
  <c r="T25" i="22" s="1"/>
  <c r="R24" i="22"/>
  <c r="R25" i="22" s="1"/>
  <c r="V22" i="22"/>
  <c r="V23" i="22" s="1"/>
  <c r="T22" i="22"/>
  <c r="T23" i="22" s="1"/>
  <c r="R22" i="22"/>
  <c r="R23" i="22" s="1"/>
  <c r="V20" i="22"/>
  <c r="AA21" i="22" s="1"/>
  <c r="T20" i="22"/>
  <c r="T21" i="22" s="1"/>
  <c r="R20" i="22"/>
  <c r="R21" i="22" s="1"/>
  <c r="V18" i="22"/>
  <c r="AA19" i="22" s="1"/>
  <c r="T18" i="22"/>
  <c r="T19" i="22" s="1"/>
  <c r="R18" i="22"/>
  <c r="R19" i="22" s="1"/>
  <c r="V16" i="22"/>
  <c r="T16" i="22"/>
  <c r="T17" i="22" s="1"/>
  <c r="R16" i="22"/>
  <c r="R17" i="22" s="1"/>
  <c r="V14" i="22"/>
  <c r="V15" i="22" s="1"/>
  <c r="T14" i="22"/>
  <c r="T15" i="22" s="1"/>
  <c r="R14" i="22"/>
  <c r="K14" i="22"/>
  <c r="Q14" i="22" s="1"/>
  <c r="Q15" i="22" s="1"/>
  <c r="V12" i="22"/>
  <c r="AA13" i="22" s="1"/>
  <c r="T12" i="22"/>
  <c r="T13" i="22" s="1"/>
  <c r="R12" i="22"/>
  <c r="R13" i="22" s="1"/>
  <c r="V10" i="22"/>
  <c r="T10" i="22"/>
  <c r="T11" i="22" s="1"/>
  <c r="R10" i="22"/>
  <c r="R11" i="22" s="1"/>
  <c r="V26" i="5"/>
  <c r="V27" i="5" s="1"/>
  <c r="V24" i="5"/>
  <c r="AD24" i="5" s="1"/>
  <c r="AD25" i="5" s="1"/>
  <c r="V22" i="5"/>
  <c r="V20" i="5"/>
  <c r="AD20" i="5" s="1"/>
  <c r="AD21" i="5" s="1"/>
  <c r="V18" i="5"/>
  <c r="V16" i="5"/>
  <c r="AD16" i="5" s="1"/>
  <c r="AD17" i="5" s="1"/>
  <c r="V14" i="5"/>
  <c r="AA15" i="5" s="1"/>
  <c r="V12" i="5"/>
  <c r="AD12" i="5" s="1"/>
  <c r="AD13" i="5" s="1"/>
  <c r="K26" i="6"/>
  <c r="Q26" i="6" s="1"/>
  <c r="Q27" i="6" s="1"/>
  <c r="C26" i="6"/>
  <c r="I26" i="6" s="1"/>
  <c r="I27" i="6" s="1"/>
  <c r="C24" i="6"/>
  <c r="I24" i="6" s="1"/>
  <c r="I25" i="6" s="1"/>
  <c r="C14" i="6"/>
  <c r="I14" i="6" s="1"/>
  <c r="I15" i="6" s="1"/>
  <c r="N56" i="6"/>
  <c r="L56" i="6"/>
  <c r="J56" i="6"/>
  <c r="N54" i="6"/>
  <c r="L54" i="6"/>
  <c r="J54" i="6"/>
  <c r="N52" i="6"/>
  <c r="L52" i="6"/>
  <c r="J52" i="6"/>
  <c r="N50" i="6"/>
  <c r="L50" i="6"/>
  <c r="J50" i="6"/>
  <c r="N48" i="6"/>
  <c r="L48" i="6"/>
  <c r="J48" i="6"/>
  <c r="N46" i="6"/>
  <c r="L46" i="6"/>
  <c r="J46" i="6"/>
  <c r="N44" i="6"/>
  <c r="L44" i="6"/>
  <c r="J44" i="6"/>
  <c r="N42" i="6"/>
  <c r="L42" i="6"/>
  <c r="J42" i="6"/>
  <c r="N40" i="6"/>
  <c r="L40" i="6"/>
  <c r="J40" i="6"/>
  <c r="D56" i="6"/>
  <c r="D54" i="6"/>
  <c r="D52" i="6"/>
  <c r="D50" i="6"/>
  <c r="T50" i="6" s="1"/>
  <c r="T51" i="6" s="1"/>
  <c r="D48" i="6"/>
  <c r="D46" i="6"/>
  <c r="T46" i="6" s="1"/>
  <c r="T47" i="6" s="1"/>
  <c r="D44" i="6"/>
  <c r="D42" i="6"/>
  <c r="D40" i="6"/>
  <c r="B56" i="6"/>
  <c r="B54" i="6"/>
  <c r="R54" i="6" s="1"/>
  <c r="R55" i="6" s="1"/>
  <c r="B52" i="6"/>
  <c r="B50" i="6"/>
  <c r="R50" i="6" s="1"/>
  <c r="R51" i="6" s="1"/>
  <c r="B48" i="6"/>
  <c r="B46" i="6"/>
  <c r="R46" i="6" s="1"/>
  <c r="B44" i="6"/>
  <c r="B42" i="6"/>
  <c r="R42" i="6" s="1"/>
  <c r="R43" i="6" s="1"/>
  <c r="V10" i="6"/>
  <c r="Z58" i="6"/>
  <c r="Z60" i="6" s="1"/>
  <c r="V26" i="6"/>
  <c r="AA27" i="6" s="1"/>
  <c r="V24" i="6"/>
  <c r="V20" i="6"/>
  <c r="V18" i="6"/>
  <c r="AA19" i="6" s="1"/>
  <c r="V16" i="6"/>
  <c r="AD16" i="6" s="1"/>
  <c r="AD17" i="6" s="1"/>
  <c r="V14" i="6"/>
  <c r="AA15" i="6" s="1"/>
  <c r="V12" i="6"/>
  <c r="AD12" i="6" s="1"/>
  <c r="K26" i="5"/>
  <c r="Q26" i="5" s="1"/>
  <c r="Q27" i="5" s="1"/>
  <c r="K14" i="5"/>
  <c r="Q14" i="5" s="1"/>
  <c r="Q15" i="5" s="1"/>
  <c r="C26" i="5"/>
  <c r="I26" i="5" s="1"/>
  <c r="I27" i="5" s="1"/>
  <c r="C24" i="5"/>
  <c r="I24" i="5" s="1"/>
  <c r="I25" i="5" s="1"/>
  <c r="C14" i="5"/>
  <c r="I14" i="5" s="1"/>
  <c r="I15" i="5" s="1"/>
  <c r="F30" i="5"/>
  <c r="T12" i="5"/>
  <c r="T13" i="5" s="1"/>
  <c r="T14" i="5"/>
  <c r="T15" i="5" s="1"/>
  <c r="T16" i="5"/>
  <c r="T17" i="5" s="1"/>
  <c r="T18" i="5"/>
  <c r="T19" i="5" s="1"/>
  <c r="T20" i="5"/>
  <c r="T21" i="5" s="1"/>
  <c r="T24" i="5"/>
  <c r="T25" i="5" s="1"/>
  <c r="T26" i="5"/>
  <c r="T27" i="5" s="1"/>
  <c r="T22" i="5"/>
  <c r="T23" i="5" s="1"/>
  <c r="F28" i="5"/>
  <c r="K26" i="4"/>
  <c r="Q26" i="4" s="1"/>
  <c r="Q27" i="4" s="1"/>
  <c r="K14" i="4"/>
  <c r="Q14" i="4" s="1"/>
  <c r="Q15" i="4" s="1"/>
  <c r="C26" i="4"/>
  <c r="I26" i="4" s="1"/>
  <c r="I27" i="4" s="1"/>
  <c r="C24" i="4"/>
  <c r="I24" i="4" s="1"/>
  <c r="I25" i="4" s="1"/>
  <c r="C14" i="4"/>
  <c r="I14" i="4" s="1"/>
  <c r="I15" i="4" s="1"/>
  <c r="N28" i="4"/>
  <c r="K25" i="3"/>
  <c r="Q25" i="3" s="1"/>
  <c r="Q26" i="3" s="1"/>
  <c r="K13" i="3"/>
  <c r="Q13" i="3" s="1"/>
  <c r="Q14" i="3" s="1"/>
  <c r="C13" i="3"/>
  <c r="I13" i="3" s="1"/>
  <c r="I14" i="3" s="1"/>
  <c r="Q19" i="1"/>
  <c r="Q20" i="1" s="1"/>
  <c r="K25" i="1"/>
  <c r="Q25" i="1" s="1"/>
  <c r="Q26" i="1" s="1"/>
  <c r="K13" i="1"/>
  <c r="Q11" i="1"/>
  <c r="Q12" i="1" s="1"/>
  <c r="Q17" i="1"/>
  <c r="Q18" i="1" s="1"/>
  <c r="Q15" i="1"/>
  <c r="Q16" i="1" s="1"/>
  <c r="C13" i="1"/>
  <c r="K13" i="2"/>
  <c r="Q13" i="2" s="1"/>
  <c r="Q14" i="2" s="1"/>
  <c r="C25" i="2"/>
  <c r="C23" i="2"/>
  <c r="I23" i="2" s="1"/>
  <c r="I24" i="2" s="1"/>
  <c r="C13" i="2"/>
  <c r="I11" i="2"/>
  <c r="I12" i="2" s="1"/>
  <c r="F40" i="2"/>
  <c r="L27" i="2"/>
  <c r="V15" i="1"/>
  <c r="I16" i="12"/>
  <c r="Q17" i="12"/>
  <c r="O30" i="11"/>
  <c r="M30" i="11"/>
  <c r="K30" i="11"/>
  <c r="D30" i="11"/>
  <c r="B30" i="11"/>
  <c r="O28" i="11"/>
  <c r="M28" i="11"/>
  <c r="K28" i="11"/>
  <c r="D28" i="11"/>
  <c r="B28" i="11"/>
  <c r="X26" i="11"/>
  <c r="AG26" i="11" s="1"/>
  <c r="AG27" i="11" s="1"/>
  <c r="U26" i="11"/>
  <c r="U27" i="11" s="1"/>
  <c r="V26" i="11"/>
  <c r="V27" i="11" s="1"/>
  <c r="S26" i="11"/>
  <c r="S27" i="11" s="1"/>
  <c r="P26" i="11"/>
  <c r="P27" i="11" s="1"/>
  <c r="H26" i="11"/>
  <c r="G26" i="11"/>
  <c r="G27" i="11" s="1"/>
  <c r="J26" i="11"/>
  <c r="J27" i="11" s="1"/>
  <c r="X24" i="11"/>
  <c r="AG24" i="11" s="1"/>
  <c r="AG25" i="11" s="1"/>
  <c r="U24" i="11"/>
  <c r="U25" i="11" s="1"/>
  <c r="V24" i="11"/>
  <c r="V25" i="11" s="1"/>
  <c r="S24" i="11"/>
  <c r="S25" i="11" s="1"/>
  <c r="P24" i="11"/>
  <c r="P25" i="11" s="1"/>
  <c r="R24" i="11"/>
  <c r="R25" i="11" s="1"/>
  <c r="X22" i="11"/>
  <c r="AG22" i="11" s="1"/>
  <c r="AG23" i="11" s="1"/>
  <c r="U22" i="11"/>
  <c r="U23" i="11" s="1"/>
  <c r="V22" i="11"/>
  <c r="V23" i="11" s="1"/>
  <c r="S22" i="11"/>
  <c r="S23" i="11" s="1"/>
  <c r="P22" i="11"/>
  <c r="P23" i="11" s="1"/>
  <c r="H22" i="11"/>
  <c r="G22" i="11"/>
  <c r="G23" i="11" s="1"/>
  <c r="X20" i="11"/>
  <c r="U20" i="11"/>
  <c r="U21" i="11" s="1"/>
  <c r="V20" i="11"/>
  <c r="V21" i="11" s="1"/>
  <c r="S20" i="11"/>
  <c r="S21" i="11" s="1"/>
  <c r="P20" i="11"/>
  <c r="P21" i="11" s="1"/>
  <c r="H20" i="11"/>
  <c r="G20" i="11"/>
  <c r="G21" i="11" s="1"/>
  <c r="X18" i="11"/>
  <c r="U18" i="11"/>
  <c r="U19" i="11" s="1"/>
  <c r="V18" i="11"/>
  <c r="V19" i="11" s="1"/>
  <c r="S18" i="11"/>
  <c r="S19" i="11" s="1"/>
  <c r="P18" i="11"/>
  <c r="P19" i="11" s="1"/>
  <c r="H18" i="11"/>
  <c r="G18" i="11"/>
  <c r="G19" i="11" s="1"/>
  <c r="X16" i="11"/>
  <c r="X17" i="11" s="1"/>
  <c r="U16" i="11"/>
  <c r="U17" i="11" s="1"/>
  <c r="V16" i="11"/>
  <c r="V17" i="11" s="1"/>
  <c r="S16" i="11"/>
  <c r="S17" i="11" s="1"/>
  <c r="P16" i="11"/>
  <c r="P17" i="11" s="1"/>
  <c r="H16" i="11"/>
  <c r="G16" i="11"/>
  <c r="G17" i="11" s="1"/>
  <c r="X14" i="11"/>
  <c r="AG14" i="11" s="1"/>
  <c r="AG15" i="11" s="1"/>
  <c r="U14" i="11"/>
  <c r="V14" i="11"/>
  <c r="V15" i="11" s="1"/>
  <c r="S14" i="11"/>
  <c r="S15" i="11" s="1"/>
  <c r="P14" i="11"/>
  <c r="P15" i="11" s="1"/>
  <c r="H14" i="11"/>
  <c r="G14" i="11"/>
  <c r="G15" i="11" s="1"/>
  <c r="J14" i="11"/>
  <c r="J15" i="11" s="1"/>
  <c r="X12" i="11"/>
  <c r="U12" i="11"/>
  <c r="U13" i="11" s="1"/>
  <c r="V12" i="11"/>
  <c r="S12" i="11"/>
  <c r="S13" i="11" s="1"/>
  <c r="P12" i="11"/>
  <c r="P13" i="11" s="1"/>
  <c r="H12" i="11"/>
  <c r="G12" i="11"/>
  <c r="G13" i="11" s="1"/>
  <c r="U10" i="11"/>
  <c r="U11" i="11" s="1"/>
  <c r="S10" i="11"/>
  <c r="S11" i="11" s="1"/>
  <c r="P10" i="11"/>
  <c r="P11" i="11" s="1"/>
  <c r="V16" i="10"/>
  <c r="AA17" i="10" s="1"/>
  <c r="AA30" i="10"/>
  <c r="AA60" i="10"/>
  <c r="AA58" i="10"/>
  <c r="V18" i="10"/>
  <c r="AA28" i="9"/>
  <c r="AA30" i="9" s="1"/>
  <c r="Z88" i="9"/>
  <c r="Z90" i="9" s="1"/>
  <c r="AA58" i="9"/>
  <c r="AA60" i="9" s="1"/>
  <c r="Z58" i="9"/>
  <c r="Z60" i="9" s="1"/>
  <c r="Z28" i="9"/>
  <c r="Z30" i="9" s="1"/>
  <c r="K14" i="9"/>
  <c r="Q14" i="9" s="1"/>
  <c r="Q15" i="9" s="1"/>
  <c r="C24" i="9"/>
  <c r="I24" i="9" s="1"/>
  <c r="I25" i="9" s="1"/>
  <c r="C14" i="9"/>
  <c r="I14" i="9" s="1"/>
  <c r="I15" i="9" s="1"/>
  <c r="C12" i="9"/>
  <c r="I12" i="9" s="1"/>
  <c r="I13" i="9" s="1"/>
  <c r="AA58" i="8"/>
  <c r="AA60" i="8" s="1"/>
  <c r="V14" i="8"/>
  <c r="Z58" i="8"/>
  <c r="Z60" i="8" s="1"/>
  <c r="Z28" i="8"/>
  <c r="Z30" i="8" s="1"/>
  <c r="V26" i="10"/>
  <c r="V24" i="10"/>
  <c r="V22" i="10"/>
  <c r="V20" i="10"/>
  <c r="V14" i="10"/>
  <c r="V12" i="10"/>
  <c r="V10" i="10"/>
  <c r="V26" i="9"/>
  <c r="V24" i="9"/>
  <c r="AD24" i="9" s="1"/>
  <c r="AD25" i="9" s="1"/>
  <c r="V22" i="9"/>
  <c r="V20" i="9"/>
  <c r="V18" i="9"/>
  <c r="AD18" i="9" s="1"/>
  <c r="AD19" i="9" s="1"/>
  <c r="V16" i="9"/>
  <c r="AD16" i="9" s="1"/>
  <c r="AD17" i="9" s="1"/>
  <c r="V14" i="9"/>
  <c r="V12" i="9"/>
  <c r="AD12" i="9" s="1"/>
  <c r="V10" i="9"/>
  <c r="T26" i="6"/>
  <c r="T27" i="6" s="1"/>
  <c r="D30" i="6"/>
  <c r="L30" i="5"/>
  <c r="V10" i="4"/>
  <c r="AA11" i="4" s="1"/>
  <c r="V26" i="4"/>
  <c r="AD26" i="4" s="1"/>
  <c r="AD27" i="4" s="1"/>
  <c r="V24" i="4"/>
  <c r="AD24" i="4" s="1"/>
  <c r="AD25" i="4" s="1"/>
  <c r="V22" i="4"/>
  <c r="AD22" i="4" s="1"/>
  <c r="AD23" i="4" s="1"/>
  <c r="V20" i="4"/>
  <c r="AD20" i="4" s="1"/>
  <c r="AD21" i="4" s="1"/>
  <c r="V18" i="4"/>
  <c r="AD18" i="4" s="1"/>
  <c r="AD19" i="4" s="1"/>
  <c r="V14" i="4"/>
  <c r="AA15" i="4" s="1"/>
  <c r="V12" i="4"/>
  <c r="AD12" i="4" s="1"/>
  <c r="AD13" i="4" s="1"/>
  <c r="V25" i="3"/>
  <c r="V26" i="3" s="1"/>
  <c r="V23" i="3"/>
  <c r="V24" i="3" s="1"/>
  <c r="V21" i="3"/>
  <c r="V19" i="3"/>
  <c r="V17" i="3"/>
  <c r="AA18" i="3" s="1"/>
  <c r="V15" i="3"/>
  <c r="V16" i="3" s="1"/>
  <c r="V13" i="3"/>
  <c r="AA14" i="3" s="1"/>
  <c r="V11" i="3"/>
  <c r="V12" i="3" s="1"/>
  <c r="V9" i="3"/>
  <c r="V10" i="3" s="1"/>
  <c r="N27" i="3"/>
  <c r="N29" i="3"/>
  <c r="B40" i="6"/>
  <c r="T26" i="8"/>
  <c r="T27" i="8" s="1"/>
  <c r="T24" i="8"/>
  <c r="T25" i="8" s="1"/>
  <c r="T22" i="8"/>
  <c r="T23" i="8" s="1"/>
  <c r="T20" i="8"/>
  <c r="T21" i="8" s="1"/>
  <c r="T18" i="8"/>
  <c r="T19" i="8" s="1"/>
  <c r="T16" i="8"/>
  <c r="T17" i="8" s="1"/>
  <c r="T14" i="8"/>
  <c r="T12" i="8"/>
  <c r="T13" i="8" s="1"/>
  <c r="T10" i="8"/>
  <c r="T11" i="8" s="1"/>
  <c r="K14" i="12"/>
  <c r="Q14" i="12" s="1"/>
  <c r="Q25" i="12"/>
  <c r="K26" i="12"/>
  <c r="Q27" i="12" s="1"/>
  <c r="I12" i="12"/>
  <c r="I24" i="12"/>
  <c r="I26" i="12"/>
  <c r="C23" i="3"/>
  <c r="I23" i="3" s="1"/>
  <c r="I24" i="3" s="1"/>
  <c r="C25" i="3"/>
  <c r="I25" i="3" s="1"/>
  <c r="I26" i="3" s="1"/>
  <c r="Q23" i="2"/>
  <c r="Q24" i="2" s="1"/>
  <c r="O9" i="1"/>
  <c r="O10" i="1" s="1"/>
  <c r="Q23" i="1"/>
  <c r="Q24" i="1" s="1"/>
  <c r="C23" i="1"/>
  <c r="I23" i="1" s="1"/>
  <c r="I24" i="1" s="1"/>
  <c r="C25" i="1"/>
  <c r="Q10" i="12"/>
  <c r="I10" i="12"/>
  <c r="N44" i="12"/>
  <c r="L44" i="12"/>
  <c r="J44" i="12"/>
  <c r="N42" i="12"/>
  <c r="L42" i="12"/>
  <c r="J42" i="12"/>
  <c r="F44" i="12"/>
  <c r="D44" i="12"/>
  <c r="B44" i="12"/>
  <c r="F42" i="12"/>
  <c r="D42" i="12"/>
  <c r="B42" i="12"/>
  <c r="K26" i="9"/>
  <c r="Q26" i="9" s="1"/>
  <c r="Q27" i="9" s="1"/>
  <c r="C26" i="9"/>
  <c r="I26" i="9" s="1"/>
  <c r="I27" i="9" s="1"/>
  <c r="C20" i="9"/>
  <c r="I20" i="9" s="1"/>
  <c r="I21" i="9" s="1"/>
  <c r="B30" i="8"/>
  <c r="L30" i="6"/>
  <c r="L28" i="6"/>
  <c r="D28" i="6"/>
  <c r="R26" i="6"/>
  <c r="R27" i="6" s="1"/>
  <c r="R24" i="6"/>
  <c r="R22" i="6"/>
  <c r="R23" i="6" s="1"/>
  <c r="R20" i="6"/>
  <c r="R21" i="6" s="1"/>
  <c r="R18" i="6"/>
  <c r="R19" i="6" s="1"/>
  <c r="R16" i="6"/>
  <c r="R17" i="6" s="1"/>
  <c r="R14" i="6"/>
  <c r="R15" i="6" s="1"/>
  <c r="R12" i="6"/>
  <c r="R10" i="6"/>
  <c r="R11" i="6" s="1"/>
  <c r="J30" i="6"/>
  <c r="J28" i="6"/>
  <c r="B30" i="6"/>
  <c r="B28" i="6"/>
  <c r="T10" i="4"/>
  <c r="T11" i="4" s="1"/>
  <c r="R13" i="1"/>
  <c r="R14" i="1" s="1"/>
  <c r="N56" i="2"/>
  <c r="L56" i="2"/>
  <c r="L56" i="3" s="1"/>
  <c r="J56" i="2"/>
  <c r="J56" i="3" s="1"/>
  <c r="J57" i="4" s="1"/>
  <c r="J57" i="5" s="1"/>
  <c r="J86" i="6" s="1"/>
  <c r="J57" i="22" s="1"/>
  <c r="J56" i="8" s="1"/>
  <c r="N54" i="2"/>
  <c r="P54" i="2" s="1"/>
  <c r="P55" i="2" s="1"/>
  <c r="L54" i="2"/>
  <c r="L54" i="3" s="1"/>
  <c r="L55" i="4" s="1"/>
  <c r="L55" i="5" s="1"/>
  <c r="L84" i="6" s="1"/>
  <c r="J54" i="2"/>
  <c r="J54" i="3" s="1"/>
  <c r="J55" i="4" s="1"/>
  <c r="J55" i="5" s="1"/>
  <c r="J84" i="6" s="1"/>
  <c r="J55" i="22" s="1"/>
  <c r="J54" i="8" s="1"/>
  <c r="J84" i="9" s="1"/>
  <c r="J54" i="10" s="1"/>
  <c r="L52" i="2"/>
  <c r="J52" i="2"/>
  <c r="J52" i="3" s="1"/>
  <c r="J53" i="4" s="1"/>
  <c r="J53" i="5" s="1"/>
  <c r="J82" i="6" s="1"/>
  <c r="N50" i="2"/>
  <c r="L50" i="2"/>
  <c r="J50" i="2"/>
  <c r="J50" i="3" s="1"/>
  <c r="J51" i="4" s="1"/>
  <c r="J51" i="5" s="1"/>
  <c r="J80" i="6" s="1"/>
  <c r="N48" i="2"/>
  <c r="L48" i="2"/>
  <c r="J48" i="2"/>
  <c r="J48" i="3" s="1"/>
  <c r="J49" i="4" s="1"/>
  <c r="N46" i="2"/>
  <c r="L46" i="2"/>
  <c r="J46" i="2"/>
  <c r="N44" i="2"/>
  <c r="L44" i="2"/>
  <c r="L44" i="3" s="1"/>
  <c r="L45" i="4" s="1"/>
  <c r="L45" i="5" s="1"/>
  <c r="L74" i="6" s="1"/>
  <c r="J44" i="2"/>
  <c r="J44" i="3" s="1"/>
  <c r="J45" i="4" s="1"/>
  <c r="J45" i="5" s="1"/>
  <c r="J74" i="6" s="1"/>
  <c r="J45" i="22" s="1"/>
  <c r="N42" i="2"/>
  <c r="L42" i="2"/>
  <c r="L42" i="3" s="1"/>
  <c r="J42" i="2"/>
  <c r="J42" i="3" s="1"/>
  <c r="J43" i="4" s="1"/>
  <c r="N40" i="2"/>
  <c r="L40" i="2"/>
  <c r="J40" i="2"/>
  <c r="J40" i="3" s="1"/>
  <c r="J41" i="4" s="1"/>
  <c r="F56" i="2"/>
  <c r="D56" i="2"/>
  <c r="F54" i="2"/>
  <c r="D54" i="2"/>
  <c r="D54" i="3" s="1"/>
  <c r="D55" i="4" s="1"/>
  <c r="D55" i="5" s="1"/>
  <c r="D84" i="6" s="1"/>
  <c r="D55" i="22" s="1"/>
  <c r="F52" i="2"/>
  <c r="D52" i="2"/>
  <c r="D52" i="3" s="1"/>
  <c r="F50" i="2"/>
  <c r="D50" i="2"/>
  <c r="D50" i="3" s="1"/>
  <c r="D51" i="4" s="1"/>
  <c r="D51" i="5" s="1"/>
  <c r="F48" i="2"/>
  <c r="D48" i="2"/>
  <c r="D48" i="3" s="1"/>
  <c r="F46" i="2"/>
  <c r="D46" i="2"/>
  <c r="F44" i="2"/>
  <c r="D44" i="2"/>
  <c r="F42" i="2"/>
  <c r="D42" i="2"/>
  <c r="D40" i="2"/>
  <c r="D40" i="3" s="1"/>
  <c r="D41" i="4" s="1"/>
  <c r="D41" i="5" s="1"/>
  <c r="B56" i="2"/>
  <c r="B56" i="3" s="1"/>
  <c r="B57" i="4" s="1"/>
  <c r="B57" i="5" s="1"/>
  <c r="B54" i="2"/>
  <c r="B54" i="3" s="1"/>
  <c r="B52" i="2"/>
  <c r="B52" i="3" s="1"/>
  <c r="B53" i="4" s="1"/>
  <c r="B53" i="5" s="1"/>
  <c r="B82" i="6" s="1"/>
  <c r="B53" i="22" s="1"/>
  <c r="B50" i="2"/>
  <c r="B50" i="3" s="1"/>
  <c r="B51" i="4" s="1"/>
  <c r="B51" i="5" s="1"/>
  <c r="B80" i="6" s="1"/>
  <c r="B48" i="2"/>
  <c r="B46" i="2"/>
  <c r="B46" i="3" s="1"/>
  <c r="B47" i="4" s="1"/>
  <c r="B47" i="5" s="1"/>
  <c r="B76" i="6" s="1"/>
  <c r="B44" i="2"/>
  <c r="B42" i="2"/>
  <c r="B42" i="3" s="1"/>
  <c r="B43" i="4" s="1"/>
  <c r="B43" i="5" s="1"/>
  <c r="B40" i="2"/>
  <c r="K25" i="2"/>
  <c r="Q25" i="2" s="1"/>
  <c r="Q26" i="2" s="1"/>
  <c r="N52" i="2"/>
  <c r="N52" i="3" s="1"/>
  <c r="V17" i="1"/>
  <c r="AA18" i="1" s="1"/>
  <c r="O25" i="12"/>
  <c r="O20" i="12"/>
  <c r="O17" i="12"/>
  <c r="V22" i="12"/>
  <c r="I18" i="12"/>
  <c r="F28" i="12"/>
  <c r="G10" i="10"/>
  <c r="G11" i="10" s="1"/>
  <c r="O10" i="10"/>
  <c r="O11" i="10" s="1"/>
  <c r="V25" i="1"/>
  <c r="X41" i="13"/>
  <c r="X39" i="13"/>
  <c r="W39" i="13"/>
  <c r="X37" i="13"/>
  <c r="W37" i="13"/>
  <c r="X36" i="13"/>
  <c r="W36" i="13"/>
  <c r="X27" i="13"/>
  <c r="X29" i="13"/>
  <c r="X28" i="13"/>
  <c r="W28" i="13"/>
  <c r="W29" i="13"/>
  <c r="V29" i="13"/>
  <c r="Y57" i="13"/>
  <c r="Y58" i="13" s="1"/>
  <c r="X57" i="13"/>
  <c r="X58" i="13" s="1"/>
  <c r="W57" i="13"/>
  <c r="W58" i="13" s="1"/>
  <c r="Z56" i="13"/>
  <c r="Z55" i="13"/>
  <c r="Z54" i="13"/>
  <c r="Z53" i="13"/>
  <c r="Z52" i="13"/>
  <c r="Z51" i="13"/>
  <c r="Z50" i="13"/>
  <c r="Z49" i="13"/>
  <c r="Q36" i="13"/>
  <c r="I43" i="13"/>
  <c r="G136" i="13"/>
  <c r="N136" i="13" s="1"/>
  <c r="F136" i="13"/>
  <c r="M136" i="13" s="1"/>
  <c r="E136" i="13"/>
  <c r="L136" i="13" s="1"/>
  <c r="D136" i="13"/>
  <c r="K136" i="13" s="1"/>
  <c r="G135" i="13"/>
  <c r="F135" i="13"/>
  <c r="M135" i="13" s="1"/>
  <c r="E135" i="13"/>
  <c r="L135" i="13" s="1"/>
  <c r="L137" i="13" s="1"/>
  <c r="L138" i="13" s="1"/>
  <c r="D135" i="13"/>
  <c r="K135" i="13" s="1"/>
  <c r="K137" i="13" s="1"/>
  <c r="K138" i="13" s="1"/>
  <c r="H131" i="13"/>
  <c r="H130" i="13"/>
  <c r="O130" i="13" s="1"/>
  <c r="G130" i="13"/>
  <c r="N130" i="13" s="1"/>
  <c r="F130" i="13"/>
  <c r="E130" i="13"/>
  <c r="D130" i="13"/>
  <c r="H129" i="13"/>
  <c r="G129" i="13"/>
  <c r="F129" i="13"/>
  <c r="E129" i="13"/>
  <c r="D129" i="13"/>
  <c r="H125" i="13"/>
  <c r="H124" i="13"/>
  <c r="G124" i="13"/>
  <c r="F124" i="13"/>
  <c r="E124" i="13"/>
  <c r="D124" i="13"/>
  <c r="H123" i="13"/>
  <c r="O123" i="13" s="1"/>
  <c r="G123" i="13"/>
  <c r="N123" i="13" s="1"/>
  <c r="F123" i="13"/>
  <c r="E123" i="13"/>
  <c r="D123" i="13"/>
  <c r="H119" i="13"/>
  <c r="H118" i="13"/>
  <c r="O118" i="13" s="1"/>
  <c r="G118" i="13"/>
  <c r="N118" i="13" s="1"/>
  <c r="F118" i="13"/>
  <c r="E118" i="13"/>
  <c r="D118" i="13"/>
  <c r="H117" i="13"/>
  <c r="G117" i="13"/>
  <c r="F117" i="13"/>
  <c r="E117" i="13"/>
  <c r="D117" i="13"/>
  <c r="H113" i="13"/>
  <c r="H112" i="13"/>
  <c r="G112" i="13"/>
  <c r="F112" i="13"/>
  <c r="E112" i="13"/>
  <c r="D112" i="13"/>
  <c r="H111" i="13"/>
  <c r="G111" i="13"/>
  <c r="F111" i="13"/>
  <c r="E111" i="13"/>
  <c r="D111" i="13"/>
  <c r="H107" i="13"/>
  <c r="H106" i="13"/>
  <c r="G106" i="13"/>
  <c r="F106" i="13"/>
  <c r="E106" i="13"/>
  <c r="D106" i="13"/>
  <c r="H105" i="13"/>
  <c r="G105" i="13"/>
  <c r="F105" i="13"/>
  <c r="E105" i="13"/>
  <c r="D105" i="13"/>
  <c r="H101" i="13"/>
  <c r="H100" i="13"/>
  <c r="O100" i="13" s="1"/>
  <c r="G100" i="13"/>
  <c r="N100" i="13" s="1"/>
  <c r="F100" i="13"/>
  <c r="E100" i="13"/>
  <c r="D100" i="13"/>
  <c r="H99" i="13"/>
  <c r="G99" i="13"/>
  <c r="F99" i="13"/>
  <c r="E99" i="13"/>
  <c r="D99" i="13"/>
  <c r="H95" i="13"/>
  <c r="H94" i="13"/>
  <c r="O94" i="13" s="1"/>
  <c r="G94" i="13"/>
  <c r="N94" i="13" s="1"/>
  <c r="F94" i="13"/>
  <c r="M94" i="13" s="1"/>
  <c r="E94" i="13"/>
  <c r="L94" i="13" s="1"/>
  <c r="D94" i="13"/>
  <c r="K94" i="13" s="1"/>
  <c r="H93" i="13"/>
  <c r="O93" i="13" s="1"/>
  <c r="G93" i="13"/>
  <c r="N93" i="13" s="1"/>
  <c r="F93" i="13"/>
  <c r="E93" i="13"/>
  <c r="L93" i="13" s="1"/>
  <c r="D93" i="13"/>
  <c r="H90" i="13"/>
  <c r="G89" i="13"/>
  <c r="G90" i="13" s="1"/>
  <c r="F89" i="13"/>
  <c r="F90" i="13" s="1"/>
  <c r="E89" i="13"/>
  <c r="E90" i="13" s="1"/>
  <c r="D89" i="13"/>
  <c r="D90" i="13" s="1"/>
  <c r="K82" i="13"/>
  <c r="H132" i="13" s="1"/>
  <c r="J82" i="13"/>
  <c r="H126" i="13" s="1"/>
  <c r="I82" i="13"/>
  <c r="H120" i="13" s="1"/>
  <c r="H82" i="13"/>
  <c r="H114" i="13" s="1"/>
  <c r="G82" i="13"/>
  <c r="H108" i="13" s="1"/>
  <c r="F82" i="13"/>
  <c r="H102" i="13" s="1"/>
  <c r="E82" i="13"/>
  <c r="H96" i="13" s="1"/>
  <c r="D82" i="13"/>
  <c r="L81" i="13"/>
  <c r="H137" i="13" s="1"/>
  <c r="M80" i="13"/>
  <c r="L80" i="13"/>
  <c r="H136" i="13" s="1"/>
  <c r="O136" i="13" s="1"/>
  <c r="M79" i="13"/>
  <c r="L79" i="13"/>
  <c r="H135" i="13" s="1"/>
  <c r="O135" i="13" s="1"/>
  <c r="O137" i="13" s="1"/>
  <c r="O138" i="13" s="1"/>
  <c r="L77" i="13"/>
  <c r="L78" i="13" s="1"/>
  <c r="G138" i="13" s="1"/>
  <c r="K77" i="13"/>
  <c r="G131" i="13" s="1"/>
  <c r="J77" i="13"/>
  <c r="G125" i="13" s="1"/>
  <c r="I77" i="13"/>
  <c r="G119" i="13" s="1"/>
  <c r="H77" i="13"/>
  <c r="H78" i="13" s="1"/>
  <c r="G114" i="13" s="1"/>
  <c r="G77" i="13"/>
  <c r="G78" i="13" s="1"/>
  <c r="G108" i="13" s="1"/>
  <c r="F77" i="13"/>
  <c r="F78" i="13" s="1"/>
  <c r="G102" i="13" s="1"/>
  <c r="E77" i="13"/>
  <c r="G95" i="13" s="1"/>
  <c r="D77" i="13"/>
  <c r="D78" i="13" s="1"/>
  <c r="M75" i="13"/>
  <c r="L73" i="13"/>
  <c r="L74" i="13" s="1"/>
  <c r="F138" i="13" s="1"/>
  <c r="K73" i="13"/>
  <c r="F131" i="13" s="1"/>
  <c r="J73" i="13"/>
  <c r="F125" i="13" s="1"/>
  <c r="I73" i="13"/>
  <c r="I74" i="13" s="1"/>
  <c r="F120" i="13" s="1"/>
  <c r="H73" i="13"/>
  <c r="H74" i="13" s="1"/>
  <c r="F114" i="13" s="1"/>
  <c r="G73" i="13"/>
  <c r="G74" i="13" s="1"/>
  <c r="F108" i="13" s="1"/>
  <c r="F73" i="13"/>
  <c r="E73" i="13"/>
  <c r="F95" i="13" s="1"/>
  <c r="D73" i="13"/>
  <c r="D74" i="13" s="1"/>
  <c r="M71" i="13"/>
  <c r="L69" i="13"/>
  <c r="L70" i="13" s="1"/>
  <c r="E138" i="13" s="1"/>
  <c r="K69" i="13"/>
  <c r="E131" i="13" s="1"/>
  <c r="J69" i="13"/>
  <c r="I69" i="13"/>
  <c r="E119" i="13" s="1"/>
  <c r="H69" i="13"/>
  <c r="G69" i="13"/>
  <c r="F69" i="13"/>
  <c r="E101" i="13" s="1"/>
  <c r="E69" i="13"/>
  <c r="E70" i="13" s="1"/>
  <c r="E96" i="13" s="1"/>
  <c r="D69" i="13"/>
  <c r="M67" i="13"/>
  <c r="L65" i="13"/>
  <c r="K65" i="13"/>
  <c r="K66" i="13" s="1"/>
  <c r="D132" i="13" s="1"/>
  <c r="J65" i="13"/>
  <c r="D125" i="13" s="1"/>
  <c r="I65" i="13"/>
  <c r="D119" i="13" s="1"/>
  <c r="H65" i="13"/>
  <c r="G65" i="13"/>
  <c r="D107" i="13" s="1"/>
  <c r="F65" i="13"/>
  <c r="F66" i="13" s="1"/>
  <c r="D102" i="13" s="1"/>
  <c r="E65" i="13"/>
  <c r="D95" i="13" s="1"/>
  <c r="D65" i="13"/>
  <c r="D66" i="13" s="1"/>
  <c r="M63" i="13"/>
  <c r="P58" i="13"/>
  <c r="O58" i="13"/>
  <c r="L58" i="13"/>
  <c r="K58" i="13"/>
  <c r="H58" i="13"/>
  <c r="G58" i="13"/>
  <c r="D58" i="13"/>
  <c r="C58" i="13"/>
  <c r="U57" i="13"/>
  <c r="U58" i="13" s="1"/>
  <c r="T57" i="13"/>
  <c r="T58" i="13" s="1"/>
  <c r="S57" i="13"/>
  <c r="S58" i="13" s="1"/>
  <c r="Q57" i="13"/>
  <c r="R57" i="13" s="1"/>
  <c r="M57" i="13"/>
  <c r="N57" i="13" s="1"/>
  <c r="I57" i="13"/>
  <c r="J57" i="13" s="1"/>
  <c r="E57" i="13"/>
  <c r="F57" i="13" s="1"/>
  <c r="V56" i="13"/>
  <c r="Q56" i="13"/>
  <c r="R56" i="13" s="1"/>
  <c r="M56" i="13"/>
  <c r="N56" i="13" s="1"/>
  <c r="I56" i="13"/>
  <c r="J56" i="13" s="1"/>
  <c r="E56" i="13"/>
  <c r="F56" i="13" s="1"/>
  <c r="V55" i="13"/>
  <c r="Q55" i="13"/>
  <c r="R55" i="13" s="1"/>
  <c r="M55" i="13"/>
  <c r="N55" i="13" s="1"/>
  <c r="I55" i="13"/>
  <c r="J55" i="13" s="1"/>
  <c r="E55" i="13"/>
  <c r="F55" i="13" s="1"/>
  <c r="V54" i="13"/>
  <c r="Q54" i="13"/>
  <c r="R54" i="13" s="1"/>
  <c r="M54" i="13"/>
  <c r="N54" i="13" s="1"/>
  <c r="I54" i="13"/>
  <c r="J54" i="13" s="1"/>
  <c r="E54" i="13"/>
  <c r="F54" i="13" s="1"/>
  <c r="V53" i="13"/>
  <c r="Q53" i="13"/>
  <c r="R53" i="13" s="1"/>
  <c r="M53" i="13"/>
  <c r="N53" i="13" s="1"/>
  <c r="I53" i="13"/>
  <c r="J53" i="13" s="1"/>
  <c r="E53" i="13"/>
  <c r="F53" i="13" s="1"/>
  <c r="V52" i="13"/>
  <c r="Q52" i="13"/>
  <c r="R52" i="13" s="1"/>
  <c r="M52" i="13"/>
  <c r="N52" i="13" s="1"/>
  <c r="I52" i="13"/>
  <c r="J52" i="13" s="1"/>
  <c r="E52" i="13"/>
  <c r="F52" i="13" s="1"/>
  <c r="V51" i="13"/>
  <c r="Q51" i="13"/>
  <c r="R51" i="13" s="1"/>
  <c r="M51" i="13"/>
  <c r="N51" i="13" s="1"/>
  <c r="I51" i="13"/>
  <c r="J51" i="13" s="1"/>
  <c r="E51" i="13"/>
  <c r="F51" i="13" s="1"/>
  <c r="V50" i="13"/>
  <c r="Q50" i="13"/>
  <c r="R50" i="13" s="1"/>
  <c r="M50" i="13"/>
  <c r="N50" i="13" s="1"/>
  <c r="I50" i="13"/>
  <c r="E50" i="13"/>
  <c r="F50" i="13" s="1"/>
  <c r="V49" i="13"/>
  <c r="Q49" i="13"/>
  <c r="R49" i="13" s="1"/>
  <c r="M49" i="13"/>
  <c r="N49" i="13" s="1"/>
  <c r="I49" i="13"/>
  <c r="J49" i="13" s="1"/>
  <c r="E49" i="13"/>
  <c r="F49" i="13" s="1"/>
  <c r="W41" i="13"/>
  <c r="V41" i="13"/>
  <c r="U41" i="13"/>
  <c r="T41" i="13"/>
  <c r="V39" i="13"/>
  <c r="N34" i="13"/>
  <c r="O33" i="13"/>
  <c r="U37" i="13" s="1"/>
  <c r="O32" i="13"/>
  <c r="N32" i="13"/>
  <c r="H36" i="13"/>
  <c r="O31" i="13"/>
  <c r="N31" i="13"/>
  <c r="N30" i="13"/>
  <c r="H30" i="13"/>
  <c r="P31" i="13" s="1"/>
  <c r="N29" i="13"/>
  <c r="U29" i="13" s="1"/>
  <c r="L99" i="13" s="1"/>
  <c r="V28" i="13"/>
  <c r="U28" i="13"/>
  <c r="T28" i="13"/>
  <c r="O27" i="13"/>
  <c r="H26" i="13"/>
  <c r="P27" i="13" s="1"/>
  <c r="M76" i="13"/>
  <c r="M72" i="13"/>
  <c r="M68" i="13"/>
  <c r="M64" i="13"/>
  <c r="M81" i="13"/>
  <c r="N54" i="12"/>
  <c r="N52" i="12"/>
  <c r="N50" i="12"/>
  <c r="N48" i="12"/>
  <c r="N46" i="12"/>
  <c r="N40" i="12"/>
  <c r="F56" i="12"/>
  <c r="F54" i="12"/>
  <c r="F52" i="12"/>
  <c r="F50" i="12"/>
  <c r="F48" i="12"/>
  <c r="F46" i="12"/>
  <c r="F40" i="12"/>
  <c r="J56" i="12"/>
  <c r="J54" i="12"/>
  <c r="J52" i="12"/>
  <c r="J50" i="12"/>
  <c r="J48" i="12"/>
  <c r="J46" i="12"/>
  <c r="J40" i="12"/>
  <c r="D56" i="12"/>
  <c r="B56" i="12"/>
  <c r="R56" i="12" s="1"/>
  <c r="R57" i="12" s="1"/>
  <c r="B54" i="12"/>
  <c r="R54" i="12" s="1"/>
  <c r="R55" i="12" s="1"/>
  <c r="B52" i="12"/>
  <c r="R52" i="12" s="1"/>
  <c r="R53" i="12" s="1"/>
  <c r="B50" i="12"/>
  <c r="B48" i="12"/>
  <c r="R48" i="12" s="1"/>
  <c r="R49" i="12" s="1"/>
  <c r="B46" i="12"/>
  <c r="R46" i="12" s="1"/>
  <c r="R47" i="12" s="1"/>
  <c r="B40" i="12"/>
  <c r="R40" i="12" s="1"/>
  <c r="R41" i="12" s="1"/>
  <c r="L54" i="12"/>
  <c r="L48" i="12"/>
  <c r="L46" i="12"/>
  <c r="L40" i="12"/>
  <c r="T22" i="12"/>
  <c r="T23" i="12" s="1"/>
  <c r="G25" i="12"/>
  <c r="G19" i="12"/>
  <c r="D40" i="12"/>
  <c r="J30" i="12"/>
  <c r="B30" i="12"/>
  <c r="N28" i="12"/>
  <c r="J28" i="12"/>
  <c r="B28" i="12"/>
  <c r="G27" i="12"/>
  <c r="T24" i="12"/>
  <c r="T25" i="12" s="1"/>
  <c r="G24" i="12"/>
  <c r="O23" i="12"/>
  <c r="O22" i="12"/>
  <c r="O21" i="12"/>
  <c r="V20" i="12"/>
  <c r="O19" i="12"/>
  <c r="V18" i="12"/>
  <c r="T18" i="12"/>
  <c r="T19" i="12" s="1"/>
  <c r="O18" i="12"/>
  <c r="G17" i="12"/>
  <c r="V16" i="12"/>
  <c r="T16" i="12"/>
  <c r="T17" i="12" s="1"/>
  <c r="G16" i="12"/>
  <c r="O15" i="12"/>
  <c r="G15" i="12"/>
  <c r="T14" i="12"/>
  <c r="O14" i="12"/>
  <c r="G14" i="12"/>
  <c r="O13" i="12"/>
  <c r="G13" i="12"/>
  <c r="G12" i="12"/>
  <c r="O11" i="12"/>
  <c r="G11" i="12"/>
  <c r="O10" i="12"/>
  <c r="D50" i="12"/>
  <c r="G21" i="12"/>
  <c r="G20" i="12"/>
  <c r="D52" i="12"/>
  <c r="L50" i="12"/>
  <c r="D46" i="12"/>
  <c r="D54" i="12"/>
  <c r="L52" i="12"/>
  <c r="D48" i="12"/>
  <c r="L56" i="12"/>
  <c r="T26" i="12"/>
  <c r="T27" i="12" s="1"/>
  <c r="L30" i="12"/>
  <c r="L28" i="12"/>
  <c r="G22" i="12"/>
  <c r="G23" i="12"/>
  <c r="G26" i="12"/>
  <c r="D28" i="12"/>
  <c r="T12" i="12"/>
  <c r="T13" i="12" s="1"/>
  <c r="D30" i="12"/>
  <c r="T20" i="12"/>
  <c r="T21" i="12" s="1"/>
  <c r="I19" i="12"/>
  <c r="Q22" i="12"/>
  <c r="O26" i="10"/>
  <c r="O27" i="10" s="1"/>
  <c r="O24" i="10"/>
  <c r="O25" i="10" s="1"/>
  <c r="O22" i="10"/>
  <c r="O23" i="10" s="1"/>
  <c r="O20" i="10"/>
  <c r="O21" i="10" s="1"/>
  <c r="O18" i="10"/>
  <c r="O19" i="10" s="1"/>
  <c r="O16" i="10"/>
  <c r="O17" i="10" s="1"/>
  <c r="O12" i="10"/>
  <c r="O13" i="10" s="1"/>
  <c r="O14" i="10"/>
  <c r="O15" i="10" s="1"/>
  <c r="G26" i="10"/>
  <c r="G27" i="10" s="1"/>
  <c r="G24" i="10"/>
  <c r="G25" i="10" s="1"/>
  <c r="G22" i="10"/>
  <c r="G23" i="10" s="1"/>
  <c r="G20" i="10"/>
  <c r="G21" i="10" s="1"/>
  <c r="G18" i="10"/>
  <c r="G19" i="10" s="1"/>
  <c r="G16" i="10"/>
  <c r="G17" i="10" s="1"/>
  <c r="G12" i="10"/>
  <c r="G13" i="10" s="1"/>
  <c r="G14" i="10"/>
  <c r="G15" i="10" s="1"/>
  <c r="N30" i="10"/>
  <c r="L30" i="10"/>
  <c r="F30" i="10"/>
  <c r="D30" i="10"/>
  <c r="N28" i="10"/>
  <c r="L28" i="10"/>
  <c r="F28" i="10"/>
  <c r="D28" i="10"/>
  <c r="T26" i="10"/>
  <c r="T27" i="10" s="1"/>
  <c r="R26" i="10"/>
  <c r="R27" i="10" s="1"/>
  <c r="T24" i="10"/>
  <c r="T25" i="10" s="1"/>
  <c r="R24" i="10"/>
  <c r="R25" i="10" s="1"/>
  <c r="T22" i="10"/>
  <c r="T23" i="10" s="1"/>
  <c r="R22" i="10"/>
  <c r="R23" i="10" s="1"/>
  <c r="T20" i="10"/>
  <c r="T21" i="10" s="1"/>
  <c r="R20" i="10"/>
  <c r="T18" i="10"/>
  <c r="T19" i="10" s="1"/>
  <c r="R18" i="10"/>
  <c r="R19" i="10" s="1"/>
  <c r="T16" i="10"/>
  <c r="T17" i="10" s="1"/>
  <c r="R16" i="10"/>
  <c r="R17" i="10" s="1"/>
  <c r="T12" i="10"/>
  <c r="R12" i="10"/>
  <c r="R13" i="10" s="1"/>
  <c r="T14" i="10"/>
  <c r="T15" i="10" s="1"/>
  <c r="R14" i="10"/>
  <c r="R15" i="10" s="1"/>
  <c r="T10" i="10"/>
  <c r="T11" i="10" s="1"/>
  <c r="R10" i="10"/>
  <c r="R11" i="10" s="1"/>
  <c r="N30" i="9"/>
  <c r="L30" i="9"/>
  <c r="J30" i="9"/>
  <c r="F30" i="9"/>
  <c r="D30" i="9"/>
  <c r="B30" i="9"/>
  <c r="N28" i="9"/>
  <c r="L28" i="9"/>
  <c r="J28" i="9"/>
  <c r="F28" i="9"/>
  <c r="D28" i="9"/>
  <c r="B28" i="9"/>
  <c r="T26" i="9"/>
  <c r="T27" i="9" s="1"/>
  <c r="R26" i="9"/>
  <c r="R27" i="9" s="1"/>
  <c r="T24" i="9"/>
  <c r="T25" i="9" s="1"/>
  <c r="R24" i="9"/>
  <c r="R25" i="9" s="1"/>
  <c r="T22" i="9"/>
  <c r="T23" i="9" s="1"/>
  <c r="R22" i="9"/>
  <c r="R23" i="9" s="1"/>
  <c r="T20" i="9"/>
  <c r="T21" i="9" s="1"/>
  <c r="R20" i="9"/>
  <c r="R21" i="9" s="1"/>
  <c r="T18" i="9"/>
  <c r="T19" i="9" s="1"/>
  <c r="R18" i="9"/>
  <c r="R19" i="9" s="1"/>
  <c r="T16" i="9"/>
  <c r="T17" i="9" s="1"/>
  <c r="R16" i="9"/>
  <c r="R17" i="9" s="1"/>
  <c r="T14" i="9"/>
  <c r="T15" i="9" s="1"/>
  <c r="R14" i="9"/>
  <c r="R15" i="9" s="1"/>
  <c r="T12" i="9"/>
  <c r="T13" i="9" s="1"/>
  <c r="R12" i="9"/>
  <c r="T10" i="9"/>
  <c r="T11" i="9" s="1"/>
  <c r="R10" i="9"/>
  <c r="R11" i="9" s="1"/>
  <c r="R16" i="8"/>
  <c r="R17" i="8" s="1"/>
  <c r="L30" i="8"/>
  <c r="J30" i="8"/>
  <c r="F30" i="8"/>
  <c r="D30" i="8"/>
  <c r="L28" i="8"/>
  <c r="J28" i="8"/>
  <c r="F28" i="8"/>
  <c r="D28" i="8"/>
  <c r="B28" i="8"/>
  <c r="R26" i="8"/>
  <c r="R27" i="8" s="1"/>
  <c r="R24" i="8"/>
  <c r="R25" i="8" s="1"/>
  <c r="R22" i="8"/>
  <c r="R23" i="8" s="1"/>
  <c r="R20" i="8"/>
  <c r="R21" i="8" s="1"/>
  <c r="R18" i="8"/>
  <c r="R19" i="8" s="1"/>
  <c r="R12" i="8"/>
  <c r="R13" i="8" s="1"/>
  <c r="R14" i="8"/>
  <c r="R15" i="8" s="1"/>
  <c r="R10" i="8"/>
  <c r="R11" i="8" s="1"/>
  <c r="T24" i="6"/>
  <c r="T25" i="6" s="1"/>
  <c r="T22" i="6"/>
  <c r="T23" i="6" s="1"/>
  <c r="T20" i="6"/>
  <c r="T21" i="6" s="1"/>
  <c r="T18" i="6"/>
  <c r="T16" i="6"/>
  <c r="T17" i="6" s="1"/>
  <c r="T14" i="6"/>
  <c r="T15" i="6" s="1"/>
  <c r="T12" i="6"/>
  <c r="T13" i="6" s="1"/>
  <c r="T10" i="6"/>
  <c r="T11" i="6" s="1"/>
  <c r="J30" i="5"/>
  <c r="B30" i="5"/>
  <c r="L28" i="5"/>
  <c r="J28" i="5"/>
  <c r="B28" i="5"/>
  <c r="R26" i="5"/>
  <c r="R27" i="5" s="1"/>
  <c r="R24" i="5"/>
  <c r="R25" i="5" s="1"/>
  <c r="R22" i="5"/>
  <c r="R23" i="5" s="1"/>
  <c r="R20" i="5"/>
  <c r="R21" i="5" s="1"/>
  <c r="R18" i="5"/>
  <c r="R16" i="5"/>
  <c r="R17" i="5" s="1"/>
  <c r="R14" i="5"/>
  <c r="R15" i="5" s="1"/>
  <c r="R12" i="5"/>
  <c r="R13" i="5" s="1"/>
  <c r="R10" i="5"/>
  <c r="R11" i="5" s="1"/>
  <c r="B28" i="4"/>
  <c r="B30" i="4"/>
  <c r="D28" i="4"/>
  <c r="D30" i="4"/>
  <c r="L30" i="4"/>
  <c r="J30" i="4"/>
  <c r="F30" i="4"/>
  <c r="L28" i="4"/>
  <c r="J28" i="4"/>
  <c r="F28" i="4"/>
  <c r="T26" i="4"/>
  <c r="T27" i="4" s="1"/>
  <c r="R26" i="4"/>
  <c r="R27" i="4" s="1"/>
  <c r="T24" i="4"/>
  <c r="T25" i="4" s="1"/>
  <c r="R24" i="4"/>
  <c r="R25" i="4" s="1"/>
  <c r="T22" i="4"/>
  <c r="T23" i="4" s="1"/>
  <c r="R22" i="4"/>
  <c r="R23" i="4" s="1"/>
  <c r="T20" i="4"/>
  <c r="T21" i="4" s="1"/>
  <c r="R20" i="4"/>
  <c r="R21" i="4" s="1"/>
  <c r="T18" i="4"/>
  <c r="T19" i="4" s="1"/>
  <c r="R18" i="4"/>
  <c r="R19" i="4" s="1"/>
  <c r="T16" i="4"/>
  <c r="T17" i="4" s="1"/>
  <c r="R16" i="4"/>
  <c r="R17" i="4" s="1"/>
  <c r="T14" i="4"/>
  <c r="R14" i="4"/>
  <c r="R15" i="4" s="1"/>
  <c r="T12" i="4"/>
  <c r="T13" i="4" s="1"/>
  <c r="R12" i="4"/>
  <c r="R10" i="4"/>
  <c r="R11" i="4" s="1"/>
  <c r="V23" i="2"/>
  <c r="V24" i="2" s="1"/>
  <c r="L29" i="3"/>
  <c r="J29" i="3"/>
  <c r="F29" i="3"/>
  <c r="D29" i="3"/>
  <c r="B29" i="3"/>
  <c r="L27" i="3"/>
  <c r="J27" i="3"/>
  <c r="F27" i="3"/>
  <c r="D27" i="3"/>
  <c r="B27" i="3"/>
  <c r="T25" i="3"/>
  <c r="T26" i="3" s="1"/>
  <c r="R25" i="3"/>
  <c r="R26" i="3" s="1"/>
  <c r="T23" i="3"/>
  <c r="T24" i="3" s="1"/>
  <c r="R23" i="3"/>
  <c r="R24" i="3" s="1"/>
  <c r="T21" i="3"/>
  <c r="T22" i="3" s="1"/>
  <c r="R21" i="3"/>
  <c r="R22" i="3" s="1"/>
  <c r="T19" i="3"/>
  <c r="T20" i="3" s="1"/>
  <c r="R19" i="3"/>
  <c r="R20" i="3" s="1"/>
  <c r="T17" i="3"/>
  <c r="T18" i="3" s="1"/>
  <c r="R17" i="3"/>
  <c r="R18" i="3" s="1"/>
  <c r="T15" i="3"/>
  <c r="T16" i="3" s="1"/>
  <c r="R15" i="3"/>
  <c r="R16" i="3" s="1"/>
  <c r="T13" i="3"/>
  <c r="T14" i="3" s="1"/>
  <c r="R13" i="3"/>
  <c r="R14" i="3" s="1"/>
  <c r="T11" i="3"/>
  <c r="R11" i="3"/>
  <c r="R12" i="3" s="1"/>
  <c r="T9" i="3"/>
  <c r="R9" i="3"/>
  <c r="R10" i="3" s="1"/>
  <c r="N29" i="2"/>
  <c r="L29" i="2"/>
  <c r="J29" i="2"/>
  <c r="F29" i="2"/>
  <c r="D29" i="2"/>
  <c r="B29" i="2"/>
  <c r="N27" i="2"/>
  <c r="J27" i="2"/>
  <c r="F27" i="2"/>
  <c r="D27" i="2"/>
  <c r="B27" i="2"/>
  <c r="V25" i="2"/>
  <c r="AA26" i="2" s="1"/>
  <c r="T25" i="2"/>
  <c r="T26" i="2" s="1"/>
  <c r="R25" i="2"/>
  <c r="R26" i="2" s="1"/>
  <c r="T23" i="2"/>
  <c r="T24" i="2" s="1"/>
  <c r="R23" i="2"/>
  <c r="R24" i="2" s="1"/>
  <c r="V21" i="2"/>
  <c r="AD21" i="2" s="1"/>
  <c r="AD22" i="2" s="1"/>
  <c r="T21" i="2"/>
  <c r="T22" i="2" s="1"/>
  <c r="R21" i="2"/>
  <c r="R22" i="2" s="1"/>
  <c r="V19" i="2"/>
  <c r="V20" i="2" s="1"/>
  <c r="T19" i="2"/>
  <c r="T20" i="2" s="1"/>
  <c r="R19" i="2"/>
  <c r="R20" i="2" s="1"/>
  <c r="V17" i="2"/>
  <c r="V18" i="2" s="1"/>
  <c r="T17" i="2"/>
  <c r="T18" i="2" s="1"/>
  <c r="R17" i="2"/>
  <c r="R18" i="2" s="1"/>
  <c r="V15" i="2"/>
  <c r="AA16" i="2" s="1"/>
  <c r="T15" i="2"/>
  <c r="T16" i="2" s="1"/>
  <c r="R15" i="2"/>
  <c r="R16" i="2" s="1"/>
  <c r="V13" i="2"/>
  <c r="T13" i="2"/>
  <c r="T14" i="2" s="1"/>
  <c r="R13" i="2"/>
  <c r="R14" i="2" s="1"/>
  <c r="V11" i="2"/>
  <c r="AA12" i="2" s="1"/>
  <c r="T11" i="2"/>
  <c r="T12" i="2" s="1"/>
  <c r="R11" i="2"/>
  <c r="V9" i="2"/>
  <c r="AA10" i="2" s="1"/>
  <c r="T9" i="2"/>
  <c r="R9" i="2"/>
  <c r="R9" i="1"/>
  <c r="R10" i="1" s="1"/>
  <c r="T25" i="1"/>
  <c r="T26" i="1" s="1"/>
  <c r="V23" i="1"/>
  <c r="AA24" i="1" s="1"/>
  <c r="T23" i="1"/>
  <c r="T24" i="1" s="1"/>
  <c r="V21" i="1"/>
  <c r="V22" i="1" s="1"/>
  <c r="T21" i="1"/>
  <c r="T22" i="1" s="1"/>
  <c r="V19" i="1"/>
  <c r="AD19" i="1" s="1"/>
  <c r="AD20" i="1" s="1"/>
  <c r="T19" i="1"/>
  <c r="T20" i="1" s="1"/>
  <c r="T17" i="1"/>
  <c r="T18" i="1" s="1"/>
  <c r="T15" i="1"/>
  <c r="T16" i="1" s="1"/>
  <c r="V13" i="1"/>
  <c r="AD13" i="1" s="1"/>
  <c r="AD14" i="1" s="1"/>
  <c r="T13" i="1"/>
  <c r="T14" i="1" s="1"/>
  <c r="V11" i="1"/>
  <c r="T11" i="1"/>
  <c r="V9" i="1"/>
  <c r="V10" i="1" s="1"/>
  <c r="T9" i="1"/>
  <c r="T10" i="1" s="1"/>
  <c r="O25" i="1"/>
  <c r="O26" i="1" s="1"/>
  <c r="O23" i="1"/>
  <c r="O24" i="1" s="1"/>
  <c r="O21" i="1"/>
  <c r="O22" i="1" s="1"/>
  <c r="O19" i="1"/>
  <c r="O20" i="1" s="1"/>
  <c r="O17" i="1"/>
  <c r="O18" i="1" s="1"/>
  <c r="O15" i="1"/>
  <c r="O16" i="1" s="1"/>
  <c r="O13" i="1"/>
  <c r="O14" i="1" s="1"/>
  <c r="O11" i="1"/>
  <c r="O12" i="1" s="1"/>
  <c r="N29" i="1"/>
  <c r="L29" i="1"/>
  <c r="J29" i="1"/>
  <c r="N27" i="1"/>
  <c r="L27" i="1"/>
  <c r="J27" i="1"/>
  <c r="G25" i="1"/>
  <c r="G26" i="1" s="1"/>
  <c r="G23" i="1"/>
  <c r="G24" i="1" s="1"/>
  <c r="G21" i="1"/>
  <c r="G22" i="1" s="1"/>
  <c r="G19" i="1"/>
  <c r="G20" i="1" s="1"/>
  <c r="G17" i="1"/>
  <c r="G18" i="1" s="1"/>
  <c r="G15" i="1"/>
  <c r="G16" i="1" s="1"/>
  <c r="G13" i="1"/>
  <c r="G14" i="1" s="1"/>
  <c r="G11" i="1"/>
  <c r="G12" i="1" s="1"/>
  <c r="D29" i="1"/>
  <c r="B29" i="1"/>
  <c r="D27" i="1"/>
  <c r="B27" i="1"/>
  <c r="R25" i="1"/>
  <c r="R26" i="1" s="1"/>
  <c r="R23" i="1"/>
  <c r="R24" i="1" s="1"/>
  <c r="R21" i="1"/>
  <c r="R22" i="1" s="1"/>
  <c r="R19" i="1"/>
  <c r="R20" i="1" s="1"/>
  <c r="R17" i="1"/>
  <c r="R18" i="1" s="1"/>
  <c r="R15" i="1"/>
  <c r="R16" i="1" s="1"/>
  <c r="R11" i="1"/>
  <c r="R12" i="1" s="1"/>
  <c r="F29" i="1"/>
  <c r="F27" i="1"/>
  <c r="N30" i="12"/>
  <c r="O26" i="12"/>
  <c r="N56" i="12"/>
  <c r="F30" i="12"/>
  <c r="G10" i="12"/>
  <c r="V10" i="12"/>
  <c r="O12" i="12"/>
  <c r="V12" i="12"/>
  <c r="V14" i="12"/>
  <c r="V15" i="12" s="1"/>
  <c r="O16" i="12"/>
  <c r="G18" i="12"/>
  <c r="O24" i="12"/>
  <c r="V24" i="12"/>
  <c r="O27" i="12"/>
  <c r="N30" i="4"/>
  <c r="V16" i="4"/>
  <c r="AA17" i="4" s="1"/>
  <c r="N30" i="5"/>
  <c r="N28" i="5"/>
  <c r="V12" i="8"/>
  <c r="V22" i="8"/>
  <c r="V10" i="8"/>
  <c r="V24" i="8"/>
  <c r="AA25" i="8" s="1"/>
  <c r="N28" i="6"/>
  <c r="V22" i="6"/>
  <c r="AA23" i="6" s="1"/>
  <c r="N30" i="6"/>
  <c r="N28" i="8"/>
  <c r="V18" i="8"/>
  <c r="V26" i="8"/>
  <c r="AA27" i="8" s="1"/>
  <c r="AA88" i="9"/>
  <c r="AA90" i="9" s="1"/>
  <c r="N30" i="8"/>
  <c r="V16" i="8"/>
  <c r="V20" i="8"/>
  <c r="AA21" i="8" s="1"/>
  <c r="R14" i="11"/>
  <c r="R15" i="11" s="1"/>
  <c r="G107" i="13"/>
  <c r="S18" i="10"/>
  <c r="AC18" i="10" s="1"/>
  <c r="AC19" i="10" s="1"/>
  <c r="Q18" i="10"/>
  <c r="Q19" i="10" s="1"/>
  <c r="S18" i="9"/>
  <c r="AC18" i="9" s="1"/>
  <c r="AC19" i="9" s="1"/>
  <c r="R18" i="11"/>
  <c r="R19" i="11" s="1"/>
  <c r="T18" i="11"/>
  <c r="AF18" i="11" s="1"/>
  <c r="AF19" i="11" s="1"/>
  <c r="I18" i="10"/>
  <c r="I19" i="10" s="1"/>
  <c r="S10" i="10"/>
  <c r="Q10" i="10"/>
  <c r="Q11" i="10" s="1"/>
  <c r="Q22" i="10"/>
  <c r="Q23" i="10" s="1"/>
  <c r="S9" i="2"/>
  <c r="AC9" i="2" s="1"/>
  <c r="AC10" i="2" s="1"/>
  <c r="I15" i="1"/>
  <c r="I16" i="1" s="1"/>
  <c r="Q21" i="1"/>
  <c r="Q22" i="1" s="1"/>
  <c r="K46" i="6"/>
  <c r="S20" i="22"/>
  <c r="Z21" i="22" s="1"/>
  <c r="J16" i="11"/>
  <c r="J17" i="11" s="1"/>
  <c r="R20" i="11"/>
  <c r="R21" i="11" s="1"/>
  <c r="R22" i="11"/>
  <c r="R23" i="11" s="1"/>
  <c r="S10" i="9"/>
  <c r="AC10" i="9" s="1"/>
  <c r="K54" i="6"/>
  <c r="K46" i="2"/>
  <c r="S15" i="1"/>
  <c r="AC15" i="1" s="1"/>
  <c r="AC16" i="1" s="1"/>
  <c r="K40" i="2"/>
  <c r="K40" i="3" s="1"/>
  <c r="K41" i="4" s="1"/>
  <c r="K41" i="5" s="1"/>
  <c r="K70" i="6" s="1"/>
  <c r="K41" i="22" s="1"/>
  <c r="Q9" i="1"/>
  <c r="Q10" i="1" s="1"/>
  <c r="K54" i="2"/>
  <c r="K54" i="3" s="1"/>
  <c r="K50" i="12"/>
  <c r="K52" i="12"/>
  <c r="Q11" i="12"/>
  <c r="I17" i="12"/>
  <c r="Q23" i="12"/>
  <c r="Q16" i="12"/>
  <c r="S16" i="12"/>
  <c r="Z17" i="12" s="1"/>
  <c r="Q20" i="12"/>
  <c r="Q21" i="12"/>
  <c r="AC63" i="2"/>
  <c r="H40" i="2" l="1"/>
  <c r="H41" i="2" s="1"/>
  <c r="Q46" i="6"/>
  <c r="Q47" i="6" s="1"/>
  <c r="E74" i="13"/>
  <c r="F96" i="13" s="1"/>
  <c r="P40" i="2"/>
  <c r="P41" i="2" s="1"/>
  <c r="P44" i="2"/>
  <c r="P45" i="2" s="1"/>
  <c r="P48" i="2"/>
  <c r="P49" i="2" s="1"/>
  <c r="H42" i="2"/>
  <c r="H43" i="2" s="1"/>
  <c r="H54" i="2"/>
  <c r="H55" i="2" s="1"/>
  <c r="P50" i="2"/>
  <c r="P51" i="2" s="1"/>
  <c r="P27" i="1"/>
  <c r="P28" i="1" s="1"/>
  <c r="P27" i="2"/>
  <c r="P28" i="2" s="1"/>
  <c r="P27" i="3"/>
  <c r="P28" i="3" s="1"/>
  <c r="P52" i="6"/>
  <c r="P53" i="6" s="1"/>
  <c r="AD12" i="10"/>
  <c r="AD13" i="10" s="1"/>
  <c r="AA13" i="10"/>
  <c r="V21" i="10"/>
  <c r="X21" i="10" s="1"/>
  <c r="X20" i="10" s="1"/>
  <c r="AA21" i="10"/>
  <c r="AD24" i="10"/>
  <c r="AD25" i="10" s="1"/>
  <c r="AE25" i="10" s="1"/>
  <c r="AE24" i="10" s="1"/>
  <c r="AA25" i="10"/>
  <c r="AD10" i="10"/>
  <c r="AD11" i="10" s="1"/>
  <c r="AA11" i="10"/>
  <c r="AD14" i="10"/>
  <c r="AD15" i="10" s="1"/>
  <c r="AE15" i="10" s="1"/>
  <c r="AE14" i="10" s="1"/>
  <c r="AA15" i="10"/>
  <c r="AD22" i="10"/>
  <c r="AD23" i="10" s="1"/>
  <c r="AE23" i="10" s="1"/>
  <c r="AE22" i="10" s="1"/>
  <c r="AA23" i="10"/>
  <c r="AD26" i="10"/>
  <c r="AD27" i="10" s="1"/>
  <c r="AE27" i="10" s="1"/>
  <c r="AE26" i="10" s="1"/>
  <c r="AA27" i="10"/>
  <c r="AD18" i="10"/>
  <c r="AD19" i="10" s="1"/>
  <c r="AE19" i="10" s="1"/>
  <c r="AE18" i="10" s="1"/>
  <c r="AA19" i="10"/>
  <c r="AD16" i="10"/>
  <c r="AD17" i="10" s="1"/>
  <c r="AE17" i="10" s="1"/>
  <c r="AE16" i="10" s="1"/>
  <c r="AC10" i="10"/>
  <c r="AC11" i="10" s="1"/>
  <c r="Z11" i="10"/>
  <c r="G27" i="3"/>
  <c r="G28" i="3" s="1"/>
  <c r="G28" i="4"/>
  <c r="G29" i="4" s="1"/>
  <c r="O29" i="3"/>
  <c r="O30" i="3" s="1"/>
  <c r="O28" i="4"/>
  <c r="O29" i="4" s="1"/>
  <c r="O46" i="6"/>
  <c r="O47" i="6" s="1"/>
  <c r="P46" i="6"/>
  <c r="P47" i="6" s="1"/>
  <c r="P54" i="6"/>
  <c r="P55" i="6" s="1"/>
  <c r="Q54" i="6"/>
  <c r="Q55" i="6" s="1"/>
  <c r="O54" i="6"/>
  <c r="O55" i="6" s="1"/>
  <c r="H27" i="1"/>
  <c r="H28" i="1" s="1"/>
  <c r="H29" i="2"/>
  <c r="H30" i="2" s="1"/>
  <c r="H27" i="3"/>
  <c r="H28" i="3" s="1"/>
  <c r="H28" i="4"/>
  <c r="H29" i="4" s="1"/>
  <c r="P28" i="4"/>
  <c r="P29" i="4" s="1"/>
  <c r="G52" i="6"/>
  <c r="G53" i="6" s="1"/>
  <c r="G48" i="6"/>
  <c r="G49" i="6" s="1"/>
  <c r="H48" i="6"/>
  <c r="H49" i="6" s="1"/>
  <c r="H44" i="6"/>
  <c r="H45" i="6" s="1"/>
  <c r="G44" i="6"/>
  <c r="G45" i="6" s="1"/>
  <c r="G40" i="6"/>
  <c r="G41" i="6" s="1"/>
  <c r="H40" i="6"/>
  <c r="H41" i="6" s="1"/>
  <c r="O30" i="4"/>
  <c r="O31" i="4" s="1"/>
  <c r="G29" i="3"/>
  <c r="G30" i="3" s="1"/>
  <c r="G30" i="4"/>
  <c r="G31" i="4" s="1"/>
  <c r="F44" i="3"/>
  <c r="F45" i="4" s="1"/>
  <c r="H44" i="2"/>
  <c r="H45" i="2" s="1"/>
  <c r="F46" i="3"/>
  <c r="H46" i="2"/>
  <c r="H47" i="2" s="1"/>
  <c r="H48" i="2"/>
  <c r="H49" i="2" s="1"/>
  <c r="F50" i="3"/>
  <c r="H50" i="2"/>
  <c r="H51" i="2" s="1"/>
  <c r="N42" i="3"/>
  <c r="N43" i="4" s="1"/>
  <c r="P42" i="2"/>
  <c r="P43" i="2" s="1"/>
  <c r="N46" i="3"/>
  <c r="P46" i="2"/>
  <c r="P47" i="2" s="1"/>
  <c r="P56" i="2"/>
  <c r="P57" i="2" s="1"/>
  <c r="O27" i="3"/>
  <c r="O28" i="3" s="1"/>
  <c r="O40" i="6"/>
  <c r="O41" i="6" s="1"/>
  <c r="P40" i="6"/>
  <c r="P41" i="6" s="1"/>
  <c r="P44" i="6"/>
  <c r="P45" i="6" s="1"/>
  <c r="O44" i="6"/>
  <c r="O45" i="6" s="1"/>
  <c r="O48" i="6"/>
  <c r="O49" i="6" s="1"/>
  <c r="P48" i="6"/>
  <c r="P49" i="6" s="1"/>
  <c r="O52" i="6"/>
  <c r="O53" i="6" s="1"/>
  <c r="H29" i="1"/>
  <c r="H30" i="1" s="1"/>
  <c r="P29" i="1"/>
  <c r="P30" i="1" s="1"/>
  <c r="H27" i="2"/>
  <c r="H28" i="2" s="1"/>
  <c r="P29" i="2"/>
  <c r="P30" i="2" s="1"/>
  <c r="H29" i="3"/>
  <c r="H30" i="3" s="1"/>
  <c r="P29" i="3"/>
  <c r="P30" i="3" s="1"/>
  <c r="H30" i="4"/>
  <c r="H31" i="4" s="1"/>
  <c r="P30" i="4"/>
  <c r="P31" i="4" s="1"/>
  <c r="H54" i="6"/>
  <c r="H55" i="6" s="1"/>
  <c r="G54" i="6"/>
  <c r="G55" i="6" s="1"/>
  <c r="G46" i="6"/>
  <c r="G47" i="6" s="1"/>
  <c r="H46" i="6"/>
  <c r="H47" i="6" s="1"/>
  <c r="H52" i="6"/>
  <c r="H53" i="6" s="1"/>
  <c r="S22" i="6"/>
  <c r="S23" i="6" s="1"/>
  <c r="I22" i="6"/>
  <c r="I23" i="6" s="1"/>
  <c r="P28" i="9"/>
  <c r="P29" i="9" s="1"/>
  <c r="O28" i="9"/>
  <c r="O29" i="9" s="1"/>
  <c r="P30" i="9"/>
  <c r="P31" i="9" s="1"/>
  <c r="O30" i="9"/>
  <c r="O31" i="9" s="1"/>
  <c r="G40" i="9"/>
  <c r="G41" i="9" s="1"/>
  <c r="H40" i="9"/>
  <c r="H41" i="9" s="1"/>
  <c r="G44" i="9"/>
  <c r="G45" i="9" s="1"/>
  <c r="H44" i="9"/>
  <c r="H45" i="9" s="1"/>
  <c r="G48" i="9"/>
  <c r="G49" i="9" s="1"/>
  <c r="H48" i="9"/>
  <c r="H49" i="9" s="1"/>
  <c r="G52" i="9"/>
  <c r="G53" i="9" s="1"/>
  <c r="H52" i="9"/>
  <c r="H53" i="9" s="1"/>
  <c r="G56" i="9"/>
  <c r="G57" i="9" s="1"/>
  <c r="H56" i="9"/>
  <c r="H57" i="9" s="1"/>
  <c r="P42" i="9"/>
  <c r="P43" i="9" s="1"/>
  <c r="O42" i="9"/>
  <c r="O43" i="9" s="1"/>
  <c r="P46" i="9"/>
  <c r="P47" i="9" s="1"/>
  <c r="O46" i="9"/>
  <c r="O47" i="9" s="1"/>
  <c r="P50" i="9"/>
  <c r="P51" i="9" s="1"/>
  <c r="O50" i="9"/>
  <c r="O51" i="9" s="1"/>
  <c r="P54" i="9"/>
  <c r="P55" i="9" s="1"/>
  <c r="O54" i="9"/>
  <c r="O55" i="9" s="1"/>
  <c r="G28" i="9"/>
  <c r="G29" i="9" s="1"/>
  <c r="H28" i="9"/>
  <c r="H29" i="9" s="1"/>
  <c r="H30" i="9"/>
  <c r="H31" i="9" s="1"/>
  <c r="G30" i="9"/>
  <c r="G31" i="9" s="1"/>
  <c r="G42" i="9"/>
  <c r="G43" i="9" s="1"/>
  <c r="H42" i="9"/>
  <c r="H43" i="9" s="1"/>
  <c r="G46" i="9"/>
  <c r="G47" i="9" s="1"/>
  <c r="H46" i="9"/>
  <c r="H47" i="9" s="1"/>
  <c r="G50" i="9"/>
  <c r="G51" i="9" s="1"/>
  <c r="H50" i="9"/>
  <c r="H51" i="9" s="1"/>
  <c r="G54" i="9"/>
  <c r="G55" i="9" s="1"/>
  <c r="H54" i="9"/>
  <c r="H55" i="9" s="1"/>
  <c r="P40" i="9"/>
  <c r="P41" i="9" s="1"/>
  <c r="O40" i="9"/>
  <c r="O41" i="9" s="1"/>
  <c r="P44" i="9"/>
  <c r="P45" i="9" s="1"/>
  <c r="O44" i="9"/>
  <c r="O45" i="9" s="1"/>
  <c r="P48" i="9"/>
  <c r="P49" i="9" s="1"/>
  <c r="O48" i="9"/>
  <c r="O49" i="9" s="1"/>
  <c r="Q48" i="9"/>
  <c r="Q49" i="9" s="1"/>
  <c r="P52" i="9"/>
  <c r="P53" i="9" s="1"/>
  <c r="O52" i="9"/>
  <c r="O53" i="9" s="1"/>
  <c r="P56" i="9"/>
  <c r="P57" i="9" s="1"/>
  <c r="O56" i="9"/>
  <c r="O57" i="9" s="1"/>
  <c r="T40" i="9"/>
  <c r="T41" i="9" s="1"/>
  <c r="R40" i="9"/>
  <c r="R41" i="9" s="1"/>
  <c r="G28" i="8"/>
  <c r="G29" i="8" s="1"/>
  <c r="G30" i="8"/>
  <c r="G31" i="8" s="1"/>
  <c r="H30" i="8"/>
  <c r="H31" i="8" s="1"/>
  <c r="P30" i="8"/>
  <c r="P31" i="8" s="1"/>
  <c r="O28" i="8"/>
  <c r="O29" i="8" s="1"/>
  <c r="O30" i="8"/>
  <c r="O31" i="8" s="1"/>
  <c r="P28" i="8"/>
  <c r="P29" i="8" s="1"/>
  <c r="H28" i="8"/>
  <c r="H29" i="8" s="1"/>
  <c r="P28" i="22"/>
  <c r="P29" i="22" s="1"/>
  <c r="O28" i="22"/>
  <c r="O29" i="22" s="1"/>
  <c r="O30" i="22"/>
  <c r="O31" i="22" s="1"/>
  <c r="P30" i="22"/>
  <c r="P31" i="22" s="1"/>
  <c r="G28" i="22"/>
  <c r="G29" i="22" s="1"/>
  <c r="H28" i="22"/>
  <c r="H29" i="22" s="1"/>
  <c r="H30" i="22"/>
  <c r="H31" i="22" s="1"/>
  <c r="G30" i="22"/>
  <c r="G31" i="22" s="1"/>
  <c r="M52" i="3"/>
  <c r="P52" i="2"/>
  <c r="P53" i="2" s="1"/>
  <c r="E52" i="3"/>
  <c r="E53" i="4" s="1"/>
  <c r="H52" i="2"/>
  <c r="H53" i="2" s="1"/>
  <c r="U56" i="2"/>
  <c r="U57" i="2" s="1"/>
  <c r="H56" i="2"/>
  <c r="H57" i="2" s="1"/>
  <c r="O56" i="6"/>
  <c r="O57" i="6" s="1"/>
  <c r="P56" i="6"/>
  <c r="P57" i="6" s="1"/>
  <c r="H56" i="6"/>
  <c r="H57" i="6" s="1"/>
  <c r="G56" i="6"/>
  <c r="G57" i="6" s="1"/>
  <c r="P42" i="6"/>
  <c r="P43" i="6" s="1"/>
  <c r="O42" i="6"/>
  <c r="O43" i="6" s="1"/>
  <c r="H42" i="6"/>
  <c r="H43" i="6" s="1"/>
  <c r="G42" i="6"/>
  <c r="G43" i="6" s="1"/>
  <c r="O30" i="6"/>
  <c r="O31" i="6" s="1"/>
  <c r="P30" i="6"/>
  <c r="P31" i="6" s="1"/>
  <c r="P50" i="6"/>
  <c r="P51" i="6" s="1"/>
  <c r="O50" i="6"/>
  <c r="O51" i="6" s="1"/>
  <c r="P28" i="6"/>
  <c r="P29" i="6" s="1"/>
  <c r="O28" i="6"/>
  <c r="O29" i="6" s="1"/>
  <c r="H50" i="6"/>
  <c r="H51" i="6" s="1"/>
  <c r="G50" i="6"/>
  <c r="G51" i="6" s="1"/>
  <c r="H30" i="6"/>
  <c r="H31" i="6" s="1"/>
  <c r="G30" i="6"/>
  <c r="G31" i="6" s="1"/>
  <c r="H28" i="6"/>
  <c r="H29" i="6" s="1"/>
  <c r="G28" i="6"/>
  <c r="G29" i="6" s="1"/>
  <c r="J58" i="6"/>
  <c r="N58" i="6"/>
  <c r="P28" i="5"/>
  <c r="P29" i="5" s="1"/>
  <c r="O28" i="5"/>
  <c r="O29" i="5" s="1"/>
  <c r="H28" i="5"/>
  <c r="H29" i="5" s="1"/>
  <c r="G28" i="5"/>
  <c r="G29" i="5" s="1"/>
  <c r="P30" i="5"/>
  <c r="P31" i="5" s="1"/>
  <c r="O30" i="5"/>
  <c r="O31" i="5" s="1"/>
  <c r="H30" i="5"/>
  <c r="H31" i="5" s="1"/>
  <c r="G30" i="5"/>
  <c r="G31" i="5" s="1"/>
  <c r="C48" i="6"/>
  <c r="I48" i="6" s="1"/>
  <c r="I49" i="6" s="1"/>
  <c r="V17" i="5"/>
  <c r="X17" i="5" s="1"/>
  <c r="X16" i="5" s="1"/>
  <c r="E95" i="13"/>
  <c r="R54" i="3"/>
  <c r="R55" i="3" s="1"/>
  <c r="S23" i="2"/>
  <c r="AC23" i="2" s="1"/>
  <c r="AC24" i="2" s="1"/>
  <c r="I23" i="12"/>
  <c r="S14" i="5"/>
  <c r="AC14" i="5" s="1"/>
  <c r="AC15" i="5" s="1"/>
  <c r="T20" i="11"/>
  <c r="AF20" i="11" s="1"/>
  <c r="AF21" i="11" s="1"/>
  <c r="S15" i="2"/>
  <c r="AC15" i="2" s="1"/>
  <c r="AC16" i="2" s="1"/>
  <c r="V25" i="5"/>
  <c r="W25" i="5" s="1"/>
  <c r="W24" i="5" s="1"/>
  <c r="AA13" i="6"/>
  <c r="I70" i="13"/>
  <c r="E120" i="13" s="1"/>
  <c r="AA17" i="5"/>
  <c r="P28" i="12"/>
  <c r="X24" i="3"/>
  <c r="X23" i="3" s="1"/>
  <c r="I25" i="12"/>
  <c r="J74" i="13"/>
  <c r="F126" i="13" s="1"/>
  <c r="AD9" i="2"/>
  <c r="AD10" i="2" s="1"/>
  <c r="AG10" i="2" s="1"/>
  <c r="AG9" i="2" s="1"/>
  <c r="M137" i="13"/>
  <c r="M138" i="13" s="1"/>
  <c r="S20" i="12"/>
  <c r="Z21" i="12" s="1"/>
  <c r="K48" i="2"/>
  <c r="K48" i="3" s="1"/>
  <c r="K49" i="4" s="1"/>
  <c r="K49" i="5" s="1"/>
  <c r="K78" i="6" s="1"/>
  <c r="M58" i="13"/>
  <c r="N58" i="13" s="1"/>
  <c r="S16" i="5"/>
  <c r="AC16" i="5" s="1"/>
  <c r="AC17" i="5" s="1"/>
  <c r="AG17" i="5" s="1"/>
  <c r="AG16" i="5" s="1"/>
  <c r="T22" i="11"/>
  <c r="T23" i="11" s="1"/>
  <c r="AJ23" i="11" s="1"/>
  <c r="AJ22" i="11" s="1"/>
  <c r="K50" i="2"/>
  <c r="K50" i="3" s="1"/>
  <c r="K51" i="4" s="1"/>
  <c r="K51" i="5" s="1"/>
  <c r="K80" i="6" s="1"/>
  <c r="Z57" i="13"/>
  <c r="F137" i="13"/>
  <c r="AA13" i="4"/>
  <c r="AA27" i="4"/>
  <c r="K70" i="13"/>
  <c r="E132" i="13" s="1"/>
  <c r="U27" i="13"/>
  <c r="L87" i="13" s="1"/>
  <c r="V13" i="4"/>
  <c r="W13" i="4" s="1"/>
  <c r="W12" i="4" s="1"/>
  <c r="V23" i="4"/>
  <c r="X23" i="4" s="1"/>
  <c r="X22" i="4" s="1"/>
  <c r="V10" i="2"/>
  <c r="X10" i="2" s="1"/>
  <c r="X9" i="2" s="1"/>
  <c r="AA23" i="4"/>
  <c r="AA19" i="4"/>
  <c r="W20" i="2"/>
  <c r="W19" i="2" s="1"/>
  <c r="X26" i="3"/>
  <c r="X25" i="3" s="1"/>
  <c r="S11" i="10"/>
  <c r="T36" i="13"/>
  <c r="K117" i="13" s="1"/>
  <c r="O117" i="13"/>
  <c r="O119" i="13" s="1"/>
  <c r="O120" i="13" s="1"/>
  <c r="L123" i="13"/>
  <c r="V17" i="6"/>
  <c r="X17" i="6" s="1"/>
  <c r="X16" i="6" s="1"/>
  <c r="L82" i="13"/>
  <c r="H138" i="13" s="1"/>
  <c r="V23" i="6"/>
  <c r="K44" i="6"/>
  <c r="Q44" i="6" s="1"/>
  <c r="Q45" i="6" s="1"/>
  <c r="I78" i="13"/>
  <c r="G120" i="13" s="1"/>
  <c r="V13" i="6"/>
  <c r="X13" i="6" s="1"/>
  <c r="X12" i="6" s="1"/>
  <c r="V21" i="5"/>
  <c r="I66" i="13"/>
  <c r="D120" i="13" s="1"/>
  <c r="K74" i="13"/>
  <c r="F132" i="13" s="1"/>
  <c r="G66" i="13"/>
  <c r="D108" i="13" s="1"/>
  <c r="F119" i="13"/>
  <c r="AA25" i="5"/>
  <c r="F107" i="13"/>
  <c r="M99" i="13"/>
  <c r="N117" i="13"/>
  <c r="N119" i="13" s="1"/>
  <c r="N120" i="13" s="1"/>
  <c r="N124" i="13"/>
  <c r="N125" i="13" s="1"/>
  <c r="N126" i="13" s="1"/>
  <c r="N129" i="13"/>
  <c r="AE17" i="5"/>
  <c r="AE16" i="5" s="1"/>
  <c r="T56" i="6"/>
  <c r="T57" i="6" s="1"/>
  <c r="X27" i="5"/>
  <c r="X26" i="5" s="1"/>
  <c r="L124" i="13"/>
  <c r="S11" i="2"/>
  <c r="AC11" i="2" s="1"/>
  <c r="AC12" i="2" s="1"/>
  <c r="Z10" i="2"/>
  <c r="AB10" i="2" s="1"/>
  <c r="I13" i="12"/>
  <c r="S17" i="2"/>
  <c r="Z18" i="2" s="1"/>
  <c r="G142" i="13"/>
  <c r="V57" i="13"/>
  <c r="J78" i="13"/>
  <c r="G126" i="13" s="1"/>
  <c r="V19" i="4"/>
  <c r="F113" i="13"/>
  <c r="V27" i="4"/>
  <c r="V29" i="2"/>
  <c r="V30" i="2" s="1"/>
  <c r="C29" i="3"/>
  <c r="I29" i="3" s="1"/>
  <c r="I30" i="3" s="1"/>
  <c r="V12" i="2"/>
  <c r="X12" i="2" s="1"/>
  <c r="X11" i="2" s="1"/>
  <c r="G101" i="13"/>
  <c r="S24" i="4"/>
  <c r="S25" i="4" s="1"/>
  <c r="AF25" i="4" s="1"/>
  <c r="AF24" i="4" s="1"/>
  <c r="C52" i="6"/>
  <c r="I52" i="6" s="1"/>
  <c r="I53" i="6" s="1"/>
  <c r="V27" i="13"/>
  <c r="M87" i="13" s="1"/>
  <c r="X10" i="3"/>
  <c r="X9" i="3" s="1"/>
  <c r="AB29" i="3"/>
  <c r="C48" i="2"/>
  <c r="C48" i="3" s="1"/>
  <c r="C49" i="4" s="1"/>
  <c r="I15" i="2"/>
  <c r="I16" i="2" s="1"/>
  <c r="N131" i="13"/>
  <c r="N132" i="13" s="1"/>
  <c r="N99" i="13"/>
  <c r="N101" i="13" s="1"/>
  <c r="N102" i="13" s="1"/>
  <c r="R44" i="6"/>
  <c r="R45" i="6" s="1"/>
  <c r="R56" i="6"/>
  <c r="R57" i="6" s="1"/>
  <c r="T52" i="6"/>
  <c r="T53" i="6" s="1"/>
  <c r="AD11" i="1"/>
  <c r="AD12" i="1" s="1"/>
  <c r="AA12" i="1"/>
  <c r="T10" i="2"/>
  <c r="T27" i="2"/>
  <c r="T28" i="2" s="1"/>
  <c r="AD13" i="2"/>
  <c r="AD14" i="2" s="1"/>
  <c r="AE14" i="2" s="1"/>
  <c r="AE13" i="2" s="1"/>
  <c r="AA14" i="2"/>
  <c r="AD15" i="2"/>
  <c r="AD16" i="2" s="1"/>
  <c r="AE16" i="2" s="1"/>
  <c r="AE15" i="2" s="1"/>
  <c r="V16" i="2"/>
  <c r="X16" i="2" s="1"/>
  <c r="X15" i="2" s="1"/>
  <c r="AD19" i="2"/>
  <c r="AD20" i="2" s="1"/>
  <c r="AA20" i="2"/>
  <c r="I13" i="2"/>
  <c r="I14" i="2" s="1"/>
  <c r="C29" i="2"/>
  <c r="I29" i="2" s="1"/>
  <c r="I30" i="2" s="1"/>
  <c r="I25" i="2"/>
  <c r="I26" i="2" s="1"/>
  <c r="S25" i="2"/>
  <c r="S26" i="2" s="1"/>
  <c r="S24" i="5"/>
  <c r="AC24" i="5" s="1"/>
  <c r="AC25" i="5" s="1"/>
  <c r="AG25" i="5" s="1"/>
  <c r="AG24" i="5" s="1"/>
  <c r="AA25" i="6"/>
  <c r="AD24" i="6"/>
  <c r="AD25" i="6" s="1"/>
  <c r="AE25" i="6" s="1"/>
  <c r="AE24" i="6" s="1"/>
  <c r="V50" i="6"/>
  <c r="V51" i="6" s="1"/>
  <c r="W51" i="6" s="1"/>
  <c r="W50" i="6" s="1"/>
  <c r="S9" i="3"/>
  <c r="AC9" i="3" s="1"/>
  <c r="AC10" i="3" s="1"/>
  <c r="C27" i="3"/>
  <c r="I27" i="3" s="1"/>
  <c r="I28" i="3" s="1"/>
  <c r="S15" i="3"/>
  <c r="AC15" i="3" s="1"/>
  <c r="AC16" i="3" s="1"/>
  <c r="S18" i="4"/>
  <c r="Z19" i="4" s="1"/>
  <c r="C30" i="5"/>
  <c r="I30" i="5" s="1"/>
  <c r="I31" i="5" s="1"/>
  <c r="V54" i="6"/>
  <c r="AD54" i="6" s="1"/>
  <c r="AD55" i="6" s="1"/>
  <c r="K30" i="4"/>
  <c r="Q30" i="4" s="1"/>
  <c r="Q31" i="4" s="1"/>
  <c r="C50" i="6"/>
  <c r="I50" i="6" s="1"/>
  <c r="I51" i="6" s="1"/>
  <c r="T29" i="13"/>
  <c r="K100" i="13" s="1"/>
  <c r="V15" i="6"/>
  <c r="W15" i="6" s="1"/>
  <c r="W14" i="6" s="1"/>
  <c r="AA22" i="2"/>
  <c r="V14" i="2"/>
  <c r="W14" i="2" s="1"/>
  <c r="W13" i="2" s="1"/>
  <c r="P30" i="13"/>
  <c r="X30" i="13" s="1"/>
  <c r="H43" i="13"/>
  <c r="J50" i="13"/>
  <c r="I58" i="13"/>
  <c r="J58" i="13" s="1"/>
  <c r="D113" i="13"/>
  <c r="H66" i="13"/>
  <c r="D114" i="13" s="1"/>
  <c r="D137" i="13"/>
  <c r="L66" i="13"/>
  <c r="D138" i="13" s="1"/>
  <c r="E113" i="13"/>
  <c r="H70" i="13"/>
  <c r="E114" i="13" s="1"/>
  <c r="H141" i="13"/>
  <c r="L100" i="13"/>
  <c r="L101" i="13" s="1"/>
  <c r="L102" i="13" s="1"/>
  <c r="C56" i="2"/>
  <c r="C56" i="3" s="1"/>
  <c r="C57" i="4" s="1"/>
  <c r="AA22" i="3"/>
  <c r="AD21" i="3"/>
  <c r="AD22" i="3" s="1"/>
  <c r="AD22" i="9"/>
  <c r="AD23" i="9" s="1"/>
  <c r="AA23" i="9"/>
  <c r="U11" i="4"/>
  <c r="U28" i="4"/>
  <c r="U29" i="4" s="1"/>
  <c r="U15" i="4"/>
  <c r="U30" i="4"/>
  <c r="U31" i="4" s="1"/>
  <c r="Q11" i="2"/>
  <c r="Q12" i="2" s="1"/>
  <c r="K42" i="2"/>
  <c r="Q42" i="2" s="1"/>
  <c r="Q43" i="2" s="1"/>
  <c r="I21" i="2"/>
  <c r="I22" i="2" s="1"/>
  <c r="S21" i="2"/>
  <c r="AC21" i="2" s="1"/>
  <c r="AC22" i="2" s="1"/>
  <c r="AG22" i="2" s="1"/>
  <c r="AG21" i="2" s="1"/>
  <c r="Q21" i="2"/>
  <c r="Q22" i="2" s="1"/>
  <c r="K52" i="2"/>
  <c r="K52" i="3" s="1"/>
  <c r="Q52" i="3" s="1"/>
  <c r="Q53" i="3" s="1"/>
  <c r="O95" i="13"/>
  <c r="O96" i="13" s="1"/>
  <c r="X12" i="3"/>
  <c r="X11" i="3" s="1"/>
  <c r="T27" i="13"/>
  <c r="K88" i="13" s="1"/>
  <c r="N36" i="13"/>
  <c r="U36" i="13"/>
  <c r="L117" i="13" s="1"/>
  <c r="U46" i="6"/>
  <c r="U47" i="6" s="1"/>
  <c r="C46" i="3"/>
  <c r="J70" i="13"/>
  <c r="E126" i="13" s="1"/>
  <c r="E125" i="13"/>
  <c r="F101" i="13"/>
  <c r="F74" i="13"/>
  <c r="F102" i="13" s="1"/>
  <c r="O87" i="13"/>
  <c r="O88" i="13"/>
  <c r="AA26" i="3"/>
  <c r="AD25" i="3"/>
  <c r="AD26" i="3" s="1"/>
  <c r="T14" i="11"/>
  <c r="AF14" i="11" s="1"/>
  <c r="AF15" i="11" s="1"/>
  <c r="AK15" i="11" s="1"/>
  <c r="AK14" i="11" s="1"/>
  <c r="AD18" i="6"/>
  <c r="AD19" i="6" s="1"/>
  <c r="AF19" i="6" s="1"/>
  <c r="AF18" i="6" s="1"/>
  <c r="V19" i="6"/>
  <c r="X19" i="6" s="1"/>
  <c r="X18" i="6" s="1"/>
  <c r="AD10" i="6"/>
  <c r="AD11" i="6" s="1"/>
  <c r="AE11" i="6" s="1"/>
  <c r="AE10" i="6" s="1"/>
  <c r="V11" i="6"/>
  <c r="X11" i="6" s="1"/>
  <c r="X10" i="6" s="1"/>
  <c r="V46" i="6"/>
  <c r="AD46" i="6" s="1"/>
  <c r="AD47" i="6" s="1"/>
  <c r="AD18" i="5"/>
  <c r="AD19" i="5" s="1"/>
  <c r="AE19" i="5" s="1"/>
  <c r="AE18" i="5" s="1"/>
  <c r="V19" i="5"/>
  <c r="W19" i="5" s="1"/>
  <c r="W18" i="5" s="1"/>
  <c r="AD22" i="5"/>
  <c r="AD23" i="5" s="1"/>
  <c r="AA23" i="5"/>
  <c r="V23" i="5"/>
  <c r="X23" i="5" s="1"/>
  <c r="X22" i="5" s="1"/>
  <c r="AD26" i="5"/>
  <c r="AD27" i="5" s="1"/>
  <c r="AE27" i="5" s="1"/>
  <c r="AE26" i="5" s="1"/>
  <c r="AA27" i="5"/>
  <c r="I24" i="10"/>
  <c r="I25" i="10" s="1"/>
  <c r="S24" i="10"/>
  <c r="AC24" i="10" s="1"/>
  <c r="AC25" i="10" s="1"/>
  <c r="S10" i="5"/>
  <c r="AB59" i="5"/>
  <c r="N60" i="6"/>
  <c r="W27" i="5"/>
  <c r="W26" i="5" s="1"/>
  <c r="S26" i="12"/>
  <c r="Z27" i="12" s="1"/>
  <c r="S20" i="5"/>
  <c r="Z21" i="5" s="1"/>
  <c r="K27" i="2"/>
  <c r="Q27" i="2" s="1"/>
  <c r="Q28" i="2" s="1"/>
  <c r="F70" i="13"/>
  <c r="E102" i="13" s="1"/>
  <c r="E137" i="13"/>
  <c r="I27" i="12"/>
  <c r="D101" i="13"/>
  <c r="V18" i="3"/>
  <c r="X18" i="3" s="1"/>
  <c r="X17" i="3" s="1"/>
  <c r="E141" i="13"/>
  <c r="K56" i="6"/>
  <c r="Q56" i="6" s="1"/>
  <c r="Q57" i="6" s="1"/>
  <c r="J66" i="13"/>
  <c r="D126" i="13" s="1"/>
  <c r="S24" i="22"/>
  <c r="Z25" i="22" s="1"/>
  <c r="V22" i="3"/>
  <c r="W22" i="3" s="1"/>
  <c r="W21" i="3" s="1"/>
  <c r="V14" i="3"/>
  <c r="C44" i="6"/>
  <c r="I44" i="6" s="1"/>
  <c r="I45" i="6" s="1"/>
  <c r="V25" i="6"/>
  <c r="X25" i="6" s="1"/>
  <c r="X24" i="6" s="1"/>
  <c r="S12" i="8"/>
  <c r="S13" i="8" s="1"/>
  <c r="G113" i="13"/>
  <c r="S26" i="6"/>
  <c r="S27" i="6" s="1"/>
  <c r="AA11" i="6"/>
  <c r="AD17" i="3"/>
  <c r="AD18" i="3" s="1"/>
  <c r="AE18" i="3" s="1"/>
  <c r="AE17" i="3" s="1"/>
  <c r="AA19" i="5"/>
  <c r="AD14" i="6"/>
  <c r="AD15" i="6" s="1"/>
  <c r="AF15" i="6" s="1"/>
  <c r="AF14" i="6" s="1"/>
  <c r="AE21" i="4"/>
  <c r="AE20" i="4" s="1"/>
  <c r="G28" i="12"/>
  <c r="C50" i="2"/>
  <c r="I50" i="2" s="1"/>
  <c r="I51" i="2" s="1"/>
  <c r="I19" i="1"/>
  <c r="I20" i="1" s="1"/>
  <c r="W19" i="4"/>
  <c r="W18" i="4" s="1"/>
  <c r="L95" i="13"/>
  <c r="L96" i="13" s="1"/>
  <c r="N95" i="13"/>
  <c r="N96" i="13" s="1"/>
  <c r="AB27" i="2"/>
  <c r="AB60" i="2"/>
  <c r="AE25" i="4"/>
  <c r="AE24" i="4" s="1"/>
  <c r="S18" i="5"/>
  <c r="S19" i="5" s="1"/>
  <c r="AE19" i="4"/>
  <c r="AE18" i="4" s="1"/>
  <c r="AD13" i="3"/>
  <c r="AD14" i="3" s="1"/>
  <c r="E56" i="3"/>
  <c r="S17" i="3"/>
  <c r="S18" i="3" s="1"/>
  <c r="W24" i="3"/>
  <c r="W23" i="3" s="1"/>
  <c r="D142" i="13"/>
  <c r="F142" i="13"/>
  <c r="M130" i="13"/>
  <c r="Z58" i="13"/>
  <c r="X20" i="2"/>
  <c r="X19" i="2" s="1"/>
  <c r="AB27" i="3"/>
  <c r="AB30" i="4"/>
  <c r="AD22" i="6"/>
  <c r="AD23" i="6" s="1"/>
  <c r="AE23" i="6" s="1"/>
  <c r="AE22" i="6" s="1"/>
  <c r="W24" i="2"/>
  <c r="W23" i="2" s="1"/>
  <c r="J60" i="6"/>
  <c r="R48" i="6"/>
  <c r="R49" i="6" s="1"/>
  <c r="R52" i="6"/>
  <c r="R53" i="6" s="1"/>
  <c r="V56" i="6"/>
  <c r="AD56" i="6" s="1"/>
  <c r="AD57" i="6" s="1"/>
  <c r="V52" i="6"/>
  <c r="V53" i="6" s="1"/>
  <c r="AA62" i="3"/>
  <c r="K28" i="4"/>
  <c r="Q28" i="4" s="1"/>
  <c r="Q29" i="4" s="1"/>
  <c r="S22" i="4"/>
  <c r="AC22" i="4" s="1"/>
  <c r="AC23" i="4" s="1"/>
  <c r="AG23" i="4" s="1"/>
  <c r="AG22" i="4" s="1"/>
  <c r="AE23" i="4"/>
  <c r="AE22" i="4" s="1"/>
  <c r="X18" i="2"/>
  <c r="X17" i="2" s="1"/>
  <c r="W18" i="2"/>
  <c r="W17" i="2" s="1"/>
  <c r="W16" i="3"/>
  <c r="W15" i="3" s="1"/>
  <c r="W26" i="3"/>
  <c r="W25" i="3" s="1"/>
  <c r="K87" i="13"/>
  <c r="V35" i="13"/>
  <c r="X35" i="13"/>
  <c r="O112" i="13" s="1"/>
  <c r="T35" i="13"/>
  <c r="U35" i="13"/>
  <c r="W35" i="13"/>
  <c r="N111" i="13" s="1"/>
  <c r="H142" i="13"/>
  <c r="X11" i="5"/>
  <c r="X10" i="5" s="1"/>
  <c r="AA62" i="2"/>
  <c r="AE13" i="5"/>
  <c r="AE12" i="5" s="1"/>
  <c r="AA17" i="6"/>
  <c r="V27" i="6"/>
  <c r="W27" i="6" s="1"/>
  <c r="W26" i="6" s="1"/>
  <c r="V44" i="6"/>
  <c r="S10" i="2"/>
  <c r="AE13" i="4"/>
  <c r="AE12" i="4" s="1"/>
  <c r="R52" i="2"/>
  <c r="R53" i="2" s="1"/>
  <c r="C40" i="6"/>
  <c r="I40" i="6" s="1"/>
  <c r="I41" i="6" s="1"/>
  <c r="W15" i="22"/>
  <c r="W14" i="22" s="1"/>
  <c r="C56" i="6"/>
  <c r="I56" i="6" s="1"/>
  <c r="I57" i="6" s="1"/>
  <c r="X24" i="2"/>
  <c r="X23" i="2" s="1"/>
  <c r="V13" i="5"/>
  <c r="K29" i="2"/>
  <c r="Q29" i="2" s="1"/>
  <c r="Q30" i="2" s="1"/>
  <c r="C27" i="2"/>
  <c r="I27" i="2" s="1"/>
  <c r="I28" i="2" s="1"/>
  <c r="R29" i="3"/>
  <c r="R30" i="3" s="1"/>
  <c r="V30" i="4"/>
  <c r="V31" i="4" s="1"/>
  <c r="M77" i="13"/>
  <c r="M78" i="13" s="1"/>
  <c r="R40" i="6"/>
  <c r="R41" i="6" s="1"/>
  <c r="T48" i="6"/>
  <c r="T49" i="6" s="1"/>
  <c r="C28" i="5"/>
  <c r="I28" i="5" s="1"/>
  <c r="I29" i="5" s="1"/>
  <c r="M73" i="13"/>
  <c r="M74" i="13" s="1"/>
  <c r="W27" i="13"/>
  <c r="V37" i="13"/>
  <c r="M124" i="13" s="1"/>
  <c r="T37" i="13"/>
  <c r="V27" i="2"/>
  <c r="V28" i="2" s="1"/>
  <c r="V22" i="2"/>
  <c r="W22" i="2" s="1"/>
  <c r="W21" i="2" s="1"/>
  <c r="S19" i="2"/>
  <c r="S25" i="3"/>
  <c r="Z26" i="3" s="1"/>
  <c r="S16" i="4"/>
  <c r="S12" i="4"/>
  <c r="S19" i="3"/>
  <c r="C28" i="4"/>
  <c r="I28" i="4" s="1"/>
  <c r="I29" i="4" s="1"/>
  <c r="S22" i="10"/>
  <c r="AC22" i="10" s="1"/>
  <c r="AC23" i="10" s="1"/>
  <c r="S13" i="2"/>
  <c r="S11" i="3"/>
  <c r="S12" i="3" s="1"/>
  <c r="Y12" i="3" s="1"/>
  <c r="Y11" i="3" s="1"/>
  <c r="S23" i="3"/>
  <c r="V11" i="4"/>
  <c r="W11" i="4" s="1"/>
  <c r="W10" i="4" s="1"/>
  <c r="S26" i="5"/>
  <c r="Z27" i="5" s="1"/>
  <c r="S10" i="4"/>
  <c r="S12" i="5"/>
  <c r="V13" i="10"/>
  <c r="G137" i="13"/>
  <c r="E78" i="13"/>
  <c r="G96" i="13" s="1"/>
  <c r="D131" i="13"/>
  <c r="AA13" i="5"/>
  <c r="I22" i="10"/>
  <c r="I23" i="10" s="1"/>
  <c r="K78" i="13"/>
  <c r="G132" i="13" s="1"/>
  <c r="G27" i="2"/>
  <c r="G28" i="2" s="1"/>
  <c r="G29" i="2"/>
  <c r="G30" i="2" s="1"/>
  <c r="O29" i="2"/>
  <c r="O30" i="2" s="1"/>
  <c r="M82" i="13"/>
  <c r="Q58" i="13"/>
  <c r="R58" i="13" s="1"/>
  <c r="E58" i="13"/>
  <c r="F58" i="13" s="1"/>
  <c r="O124" i="13"/>
  <c r="O125" i="13" s="1"/>
  <c r="O126" i="13" s="1"/>
  <c r="M129" i="13"/>
  <c r="O129" i="13"/>
  <c r="O131" i="13" s="1"/>
  <c r="O132" i="13" s="1"/>
  <c r="E142" i="13"/>
  <c r="H143" i="13"/>
  <c r="M100" i="13"/>
  <c r="O99" i="13"/>
  <c r="O101" i="13" s="1"/>
  <c r="O102" i="13" s="1"/>
  <c r="C44" i="2"/>
  <c r="I44" i="2" s="1"/>
  <c r="I45" i="2" s="1"/>
  <c r="AB58" i="2"/>
  <c r="U27" i="2"/>
  <c r="U28" i="2" s="1"/>
  <c r="U29" i="2"/>
  <c r="U30" i="2" s="1"/>
  <c r="U29" i="3"/>
  <c r="U30" i="3" s="1"/>
  <c r="AB60" i="3"/>
  <c r="AB28" i="4"/>
  <c r="AB59" i="4"/>
  <c r="W11" i="5"/>
  <c r="W10" i="5" s="1"/>
  <c r="R10" i="2"/>
  <c r="R27" i="2"/>
  <c r="R28" i="2" s="1"/>
  <c r="AD17" i="2"/>
  <c r="AD18" i="2" s="1"/>
  <c r="AA18" i="2"/>
  <c r="AD25" i="2"/>
  <c r="AD26" i="2" s="1"/>
  <c r="V26" i="2"/>
  <c r="O27" i="2"/>
  <c r="O28" i="2" s="1"/>
  <c r="R13" i="4"/>
  <c r="R30" i="4"/>
  <c r="R31" i="4" s="1"/>
  <c r="AA20" i="3"/>
  <c r="AD19" i="3"/>
  <c r="AD20" i="3" s="1"/>
  <c r="V20" i="3"/>
  <c r="AD20" i="6"/>
  <c r="AD21" i="6" s="1"/>
  <c r="AF21" i="6" s="1"/>
  <c r="AF20" i="6" s="1"/>
  <c r="AA21" i="6"/>
  <c r="V21" i="6"/>
  <c r="AE21" i="5"/>
  <c r="AE20" i="5" s="1"/>
  <c r="AB61" i="4"/>
  <c r="U15" i="5"/>
  <c r="U30" i="5"/>
  <c r="U31" i="5" s="1"/>
  <c r="V48" i="6"/>
  <c r="V49" i="6" s="1"/>
  <c r="V40" i="6"/>
  <c r="V41" i="6" s="1"/>
  <c r="U54" i="6"/>
  <c r="U55" i="6" s="1"/>
  <c r="U52" i="6"/>
  <c r="U53" i="6" s="1"/>
  <c r="S20" i="4"/>
  <c r="V28" i="6"/>
  <c r="V29" i="6" s="1"/>
  <c r="V30" i="6"/>
  <c r="V31" i="6" s="1"/>
  <c r="AD26" i="6"/>
  <c r="AD27" i="6" s="1"/>
  <c r="AF27" i="6" s="1"/>
  <c r="AF26" i="6" s="1"/>
  <c r="X16" i="3"/>
  <c r="X15" i="3" s="1"/>
  <c r="AE27" i="4"/>
  <c r="AE26" i="4" s="1"/>
  <c r="T30" i="5"/>
  <c r="T31" i="5" s="1"/>
  <c r="R27" i="3"/>
  <c r="R28" i="3" s="1"/>
  <c r="T29" i="2"/>
  <c r="T30" i="2" s="1"/>
  <c r="V29" i="3"/>
  <c r="V30" i="3" s="1"/>
  <c r="V27" i="3"/>
  <c r="T28" i="5"/>
  <c r="T29" i="5" s="1"/>
  <c r="K42" i="6"/>
  <c r="Q42" i="6" s="1"/>
  <c r="Q43" i="6" s="1"/>
  <c r="V30" i="5"/>
  <c r="R28" i="4"/>
  <c r="R29" i="4" s="1"/>
  <c r="S21" i="3"/>
  <c r="S14" i="6"/>
  <c r="AD11" i="2"/>
  <c r="AA21" i="5"/>
  <c r="AD24" i="8"/>
  <c r="AD25" i="8" s="1"/>
  <c r="AE25" i="8" s="1"/>
  <c r="AE24" i="8" s="1"/>
  <c r="V25" i="8"/>
  <c r="W25" i="8" s="1"/>
  <c r="W24" i="8" s="1"/>
  <c r="AD16" i="4"/>
  <c r="AD17" i="4" s="1"/>
  <c r="V17" i="4"/>
  <c r="AD12" i="12"/>
  <c r="AD13" i="12" s="1"/>
  <c r="AA13" i="12"/>
  <c r="AD10" i="12"/>
  <c r="AD11" i="12" s="1"/>
  <c r="AA11" i="12"/>
  <c r="V11" i="12"/>
  <c r="X11" i="12" s="1"/>
  <c r="X10" i="12" s="1"/>
  <c r="R12" i="2"/>
  <c r="R29" i="2"/>
  <c r="R30" i="2" s="1"/>
  <c r="AE22" i="2"/>
  <c r="AE21" i="2" s="1"/>
  <c r="T10" i="3"/>
  <c r="W10" i="3" s="1"/>
  <c r="W9" i="3" s="1"/>
  <c r="T27" i="3"/>
  <c r="T28" i="3" s="1"/>
  <c r="T12" i="3"/>
  <c r="W12" i="3" s="1"/>
  <c r="W11" i="3" s="1"/>
  <c r="T29" i="3"/>
  <c r="T30" i="3" s="1"/>
  <c r="AD23" i="2"/>
  <c r="AD24" i="2" s="1"/>
  <c r="AA24" i="2"/>
  <c r="T15" i="4"/>
  <c r="T28" i="4"/>
  <c r="T29" i="4" s="1"/>
  <c r="T30" i="4"/>
  <c r="T31" i="4" s="1"/>
  <c r="R19" i="5"/>
  <c r="R30" i="5"/>
  <c r="R31" i="5" s="1"/>
  <c r="R28" i="5"/>
  <c r="R29" i="5" s="1"/>
  <c r="AD18" i="12"/>
  <c r="AD19" i="12" s="1"/>
  <c r="AE19" i="12" s="1"/>
  <c r="AE18" i="12" s="1"/>
  <c r="AA19" i="12"/>
  <c r="V36" i="13"/>
  <c r="O36" i="13"/>
  <c r="U39" i="13"/>
  <c r="T39" i="13"/>
  <c r="K130" i="13" s="1"/>
  <c r="V58" i="13"/>
  <c r="M65" i="13"/>
  <c r="M66" i="13" s="1"/>
  <c r="E66" i="13"/>
  <c r="D96" i="13" s="1"/>
  <c r="D70" i="13"/>
  <c r="M69" i="13"/>
  <c r="M70" i="13" s="1"/>
  <c r="E107" i="13"/>
  <c r="G70" i="13"/>
  <c r="E108" i="13" s="1"/>
  <c r="K93" i="13"/>
  <c r="D141" i="13"/>
  <c r="M93" i="13"/>
  <c r="M95" i="13" s="1"/>
  <c r="M96" i="13" s="1"/>
  <c r="F141" i="13"/>
  <c r="K129" i="13"/>
  <c r="K131" i="13" s="1"/>
  <c r="K132" i="13" s="1"/>
  <c r="N135" i="13"/>
  <c r="G141" i="13"/>
  <c r="AD9" i="3"/>
  <c r="AA10" i="3"/>
  <c r="AD14" i="4"/>
  <c r="V15" i="4"/>
  <c r="AA21" i="4"/>
  <c r="V21" i="4"/>
  <c r="AA25" i="4"/>
  <c r="V25" i="4"/>
  <c r="AD10" i="4"/>
  <c r="V28" i="4"/>
  <c r="R26" i="11"/>
  <c r="R27" i="11" s="1"/>
  <c r="T26" i="11"/>
  <c r="AF26" i="11" s="1"/>
  <c r="AF27" i="11" s="1"/>
  <c r="AK27" i="11" s="1"/>
  <c r="AK26" i="11" s="1"/>
  <c r="S13" i="3"/>
  <c r="K29" i="3"/>
  <c r="Q29" i="3" s="1"/>
  <c r="Q30" i="3" s="1"/>
  <c r="K27" i="3"/>
  <c r="Q27" i="3" s="1"/>
  <c r="Q28" i="3" s="1"/>
  <c r="S14" i="4"/>
  <c r="C30" i="4"/>
  <c r="I30" i="4" s="1"/>
  <c r="I31" i="4" s="1"/>
  <c r="S26" i="4"/>
  <c r="AD14" i="5"/>
  <c r="V28" i="5"/>
  <c r="V15" i="5"/>
  <c r="AE25" i="5"/>
  <c r="AE24" i="5" s="1"/>
  <c r="U28" i="5"/>
  <c r="U29" i="5" s="1"/>
  <c r="AD24" i="12"/>
  <c r="AD25" i="12" s="1"/>
  <c r="AF25" i="12" s="1"/>
  <c r="AF24" i="12" s="1"/>
  <c r="AA25" i="12"/>
  <c r="AD14" i="12"/>
  <c r="AD15" i="12" s="1"/>
  <c r="AF15" i="12" s="1"/>
  <c r="AF14" i="12" s="1"/>
  <c r="AA15" i="12"/>
  <c r="AA12" i="3"/>
  <c r="AD11" i="3"/>
  <c r="AA16" i="3"/>
  <c r="AD15" i="3"/>
  <c r="AD16" i="3" s="1"/>
  <c r="AA24" i="3"/>
  <c r="AD23" i="3"/>
  <c r="AD24" i="3" s="1"/>
  <c r="AB29" i="2"/>
  <c r="U27" i="3"/>
  <c r="U28" i="3" s="1"/>
  <c r="AB58" i="3"/>
  <c r="AD10" i="5"/>
  <c r="AA11" i="5"/>
  <c r="AB61" i="5"/>
  <c r="AB30" i="5"/>
  <c r="AB28" i="5"/>
  <c r="AD16" i="12"/>
  <c r="AD17" i="12" s="1"/>
  <c r="AF17" i="12" s="1"/>
  <c r="AF16" i="12" s="1"/>
  <c r="AA17" i="12"/>
  <c r="AB17" i="12" s="1"/>
  <c r="AD20" i="12"/>
  <c r="AD21" i="12" s="1"/>
  <c r="AE21" i="12" s="1"/>
  <c r="AE20" i="12" s="1"/>
  <c r="AA21" i="12"/>
  <c r="AD22" i="12"/>
  <c r="AD23" i="12" s="1"/>
  <c r="AF23" i="12" s="1"/>
  <c r="AF22" i="12" s="1"/>
  <c r="AA23" i="12"/>
  <c r="K56" i="2"/>
  <c r="K56" i="3" s="1"/>
  <c r="K57" i="4" s="1"/>
  <c r="K57" i="5" s="1"/>
  <c r="K86" i="6" s="1"/>
  <c r="K57" i="22" s="1"/>
  <c r="AA30" i="12"/>
  <c r="AD26" i="12"/>
  <c r="AD27" i="12" s="1"/>
  <c r="AE27" i="12" s="1"/>
  <c r="AE26" i="12" s="1"/>
  <c r="AA27" i="12"/>
  <c r="U44" i="6"/>
  <c r="U45" i="6" s="1"/>
  <c r="I9" i="1"/>
  <c r="I10" i="1" s="1"/>
  <c r="S23" i="1"/>
  <c r="Z24" i="1" s="1"/>
  <c r="AB24" i="1" s="1"/>
  <c r="I13" i="1"/>
  <c r="I14" i="1" s="1"/>
  <c r="AE20" i="1"/>
  <c r="AE19" i="1" s="1"/>
  <c r="B58" i="2"/>
  <c r="R52" i="3"/>
  <c r="R53" i="3" s="1"/>
  <c r="R42" i="2"/>
  <c r="R43" i="2" s="1"/>
  <c r="O44" i="2"/>
  <c r="O45" i="2" s="1"/>
  <c r="G42" i="2"/>
  <c r="G43" i="2" s="1"/>
  <c r="Q46" i="2"/>
  <c r="Q47" i="2" s="1"/>
  <c r="N53" i="4"/>
  <c r="I46" i="2"/>
  <c r="I47" i="2" s="1"/>
  <c r="R42" i="3"/>
  <c r="R43" i="3" s="1"/>
  <c r="R56" i="3"/>
  <c r="R57" i="3" s="1"/>
  <c r="Z20" i="1"/>
  <c r="Q40" i="2"/>
  <c r="Q41" i="2" s="1"/>
  <c r="R56" i="2"/>
  <c r="R57" i="2" s="1"/>
  <c r="C40" i="2"/>
  <c r="C40" i="3" s="1"/>
  <c r="C41" i="4" s="1"/>
  <c r="C41" i="5" s="1"/>
  <c r="C70" i="6" s="1"/>
  <c r="T54" i="2"/>
  <c r="T55" i="2" s="1"/>
  <c r="C27" i="1"/>
  <c r="I27" i="1" s="1"/>
  <c r="I28" i="1" s="1"/>
  <c r="F56" i="3"/>
  <c r="N50" i="3"/>
  <c r="N40" i="3"/>
  <c r="O56" i="2"/>
  <c r="O57" i="2" s="1"/>
  <c r="T56" i="2"/>
  <c r="T57" i="2" s="1"/>
  <c r="E60" i="2"/>
  <c r="T54" i="3"/>
  <c r="T55" i="3" s="1"/>
  <c r="B55" i="4"/>
  <c r="B55" i="5" s="1"/>
  <c r="B84" i="6" s="1"/>
  <c r="R54" i="2"/>
  <c r="R55" i="2" s="1"/>
  <c r="S17" i="1"/>
  <c r="S18" i="1" s="1"/>
  <c r="D58" i="2"/>
  <c r="V12" i="1"/>
  <c r="I17" i="1"/>
  <c r="I18" i="1" s="1"/>
  <c r="C54" i="2"/>
  <c r="I54" i="2" s="1"/>
  <c r="I55" i="2" s="1"/>
  <c r="T48" i="2"/>
  <c r="T49" i="2" s="1"/>
  <c r="T40" i="2"/>
  <c r="T41" i="2" s="1"/>
  <c r="F42" i="3"/>
  <c r="G52" i="2"/>
  <c r="G53" i="2" s="1"/>
  <c r="O40" i="2"/>
  <c r="O41" i="2" s="1"/>
  <c r="K27" i="1"/>
  <c r="Q27" i="1" s="1"/>
  <c r="Q28" i="1" s="1"/>
  <c r="K55" i="4"/>
  <c r="K55" i="5" s="1"/>
  <c r="K84" i="6" s="1"/>
  <c r="K55" i="22" s="1"/>
  <c r="Q48" i="2"/>
  <c r="Q49" i="2" s="1"/>
  <c r="G29" i="1"/>
  <c r="G30" i="1" s="1"/>
  <c r="O27" i="1"/>
  <c r="O28" i="1" s="1"/>
  <c r="O29" i="1"/>
  <c r="O30" i="1" s="1"/>
  <c r="T29" i="1"/>
  <c r="T30" i="1" s="1"/>
  <c r="O52" i="2"/>
  <c r="O53" i="2" s="1"/>
  <c r="W10" i="1"/>
  <c r="W9" i="1" s="1"/>
  <c r="AE14" i="1"/>
  <c r="AE13" i="1" s="1"/>
  <c r="J46" i="3"/>
  <c r="J58" i="3" s="1"/>
  <c r="R46" i="2"/>
  <c r="R47" i="2" s="1"/>
  <c r="L46" i="3"/>
  <c r="O46" i="2"/>
  <c r="O47" i="2" s="1"/>
  <c r="L48" i="3"/>
  <c r="L49" i="4" s="1"/>
  <c r="L49" i="5" s="1"/>
  <c r="L78" i="6" s="1"/>
  <c r="L49" i="22" s="1"/>
  <c r="L48" i="8" s="1"/>
  <c r="O48" i="2"/>
  <c r="O49" i="2" s="1"/>
  <c r="O54" i="2"/>
  <c r="O55" i="2" s="1"/>
  <c r="N54" i="3"/>
  <c r="I25" i="1"/>
  <c r="I26" i="1" s="1"/>
  <c r="S25" i="1"/>
  <c r="S11" i="1"/>
  <c r="C29" i="1"/>
  <c r="I29" i="1" s="1"/>
  <c r="I30" i="1" s="1"/>
  <c r="C42" i="2"/>
  <c r="R53" i="4"/>
  <c r="R54" i="4" s="1"/>
  <c r="L43" i="4"/>
  <c r="L43" i="5" s="1"/>
  <c r="L72" i="6" s="1"/>
  <c r="L43" i="22" s="1"/>
  <c r="L42" i="8" s="1"/>
  <c r="R51" i="5"/>
  <c r="R52" i="5" s="1"/>
  <c r="R50" i="3"/>
  <c r="R51" i="3" s="1"/>
  <c r="Z16" i="1"/>
  <c r="T42" i="2"/>
  <c r="T43" i="2" s="1"/>
  <c r="V14" i="1"/>
  <c r="W14" i="1" s="1"/>
  <c r="W13" i="1" s="1"/>
  <c r="I11" i="1"/>
  <c r="I12" i="1" s="1"/>
  <c r="O42" i="2"/>
  <c r="O43" i="2" s="1"/>
  <c r="AD23" i="1"/>
  <c r="AD24" i="1" s="1"/>
  <c r="AE24" i="1" s="1"/>
  <c r="AE23" i="1" s="1"/>
  <c r="V24" i="1"/>
  <c r="X24" i="1" s="1"/>
  <c r="X23" i="1" s="1"/>
  <c r="B40" i="3"/>
  <c r="R40" i="2"/>
  <c r="R41" i="2" s="1"/>
  <c r="B44" i="3"/>
  <c r="R44" i="2"/>
  <c r="R45" i="2" s="1"/>
  <c r="B60" i="2"/>
  <c r="B48" i="3"/>
  <c r="R48" i="2"/>
  <c r="R49" i="2" s="1"/>
  <c r="D42" i="3"/>
  <c r="D44" i="3"/>
  <c r="T44" i="2"/>
  <c r="T45" i="2" s="1"/>
  <c r="D46" i="3"/>
  <c r="T46" i="2"/>
  <c r="T47" i="2" s="1"/>
  <c r="F48" i="3"/>
  <c r="F58" i="2"/>
  <c r="V48" i="2"/>
  <c r="V49" i="2" s="1"/>
  <c r="Q13" i="1"/>
  <c r="Q14" i="1" s="1"/>
  <c r="K44" i="2"/>
  <c r="S13" i="1"/>
  <c r="U29" i="1"/>
  <c r="U30" i="1" s="1"/>
  <c r="U12" i="1"/>
  <c r="U44" i="2"/>
  <c r="U45" i="2" s="1"/>
  <c r="M44" i="3"/>
  <c r="M45" i="4" s="1"/>
  <c r="M45" i="5" s="1"/>
  <c r="I21" i="1"/>
  <c r="I22" i="1" s="1"/>
  <c r="C52" i="2"/>
  <c r="S21" i="1"/>
  <c r="K29" i="1"/>
  <c r="Q29" i="1" s="1"/>
  <c r="Q30" i="1" s="1"/>
  <c r="U50" i="2"/>
  <c r="U51" i="2" s="1"/>
  <c r="U54" i="2"/>
  <c r="U55" i="2" s="1"/>
  <c r="AB29" i="1"/>
  <c r="AB27" i="1"/>
  <c r="AD9" i="1"/>
  <c r="AD10" i="1" s="1"/>
  <c r="AA10" i="1"/>
  <c r="AD25" i="1"/>
  <c r="AD26" i="1" s="1"/>
  <c r="V26" i="1"/>
  <c r="L50" i="3"/>
  <c r="O50" i="2"/>
  <c r="O51" i="2" s="1"/>
  <c r="L60" i="2"/>
  <c r="T50" i="2"/>
  <c r="L52" i="3"/>
  <c r="T52" i="3" s="1"/>
  <c r="T53" i="3" s="1"/>
  <c r="T52" i="2"/>
  <c r="T53" i="2" s="1"/>
  <c r="M40" i="3"/>
  <c r="N60" i="2"/>
  <c r="V54" i="2"/>
  <c r="AA26" i="1"/>
  <c r="AA20" i="1"/>
  <c r="V20" i="1"/>
  <c r="AD17" i="1"/>
  <c r="AD18" i="1" s="1"/>
  <c r="V18" i="1"/>
  <c r="L40" i="3"/>
  <c r="L58" i="2"/>
  <c r="V42" i="2"/>
  <c r="N58" i="2"/>
  <c r="N44" i="3"/>
  <c r="V44" i="2"/>
  <c r="V46" i="2"/>
  <c r="N48" i="3"/>
  <c r="N56" i="3"/>
  <c r="V56" i="2"/>
  <c r="U27" i="1"/>
  <c r="U28" i="1" s="1"/>
  <c r="M60" i="2"/>
  <c r="P60" i="2" s="1"/>
  <c r="P61" i="2" s="1"/>
  <c r="M46" i="3"/>
  <c r="U46" i="2"/>
  <c r="U47" i="2" s="1"/>
  <c r="Q54" i="2"/>
  <c r="Q55" i="2" s="1"/>
  <c r="AG20" i="1"/>
  <c r="AG19" i="1" s="1"/>
  <c r="X22" i="1"/>
  <c r="X21" i="1" s="1"/>
  <c r="U42" i="2"/>
  <c r="U43" i="2" s="1"/>
  <c r="J43" i="5"/>
  <c r="J72" i="6" s="1"/>
  <c r="J43" i="22" s="1"/>
  <c r="J42" i="8" s="1"/>
  <c r="J72" i="9" s="1"/>
  <c r="R43" i="4"/>
  <c r="R44" i="4" s="1"/>
  <c r="J41" i="5"/>
  <c r="J70" i="6" s="1"/>
  <c r="J41" i="22" s="1"/>
  <c r="J40" i="8" s="1"/>
  <c r="J49" i="5"/>
  <c r="J78" i="6" s="1"/>
  <c r="J49" i="22" s="1"/>
  <c r="J48" i="8" s="1"/>
  <c r="J78" i="9" s="1"/>
  <c r="Z10" i="1"/>
  <c r="S20" i="1"/>
  <c r="S16" i="1"/>
  <c r="J60" i="2"/>
  <c r="R50" i="2"/>
  <c r="R51" i="2" s="1"/>
  <c r="R29" i="1"/>
  <c r="R30" i="1" s="1"/>
  <c r="R27" i="1"/>
  <c r="R28" i="1" s="1"/>
  <c r="J58" i="2"/>
  <c r="T12" i="1"/>
  <c r="T27" i="1"/>
  <c r="T28" i="1" s="1"/>
  <c r="AD21" i="1"/>
  <c r="AD22" i="1" s="1"/>
  <c r="AA22" i="1"/>
  <c r="G48" i="2"/>
  <c r="G49" i="2" s="1"/>
  <c r="F52" i="3"/>
  <c r="F54" i="3"/>
  <c r="AD15" i="1"/>
  <c r="AA16" i="1"/>
  <c r="V16" i="1"/>
  <c r="G40" i="2"/>
  <c r="G41" i="2" s="1"/>
  <c r="F40" i="3"/>
  <c r="E58" i="2"/>
  <c r="E40" i="3"/>
  <c r="E41" i="4" s="1"/>
  <c r="E41" i="5" s="1"/>
  <c r="U40" i="2"/>
  <c r="U41" i="2" s="1"/>
  <c r="U54" i="3"/>
  <c r="U55" i="3" s="1"/>
  <c r="W22" i="1"/>
  <c r="W21" i="1" s="1"/>
  <c r="X10" i="1"/>
  <c r="X9" i="1" s="1"/>
  <c r="V50" i="2"/>
  <c r="D60" i="2"/>
  <c r="F60" i="2"/>
  <c r="V52" i="2"/>
  <c r="V40" i="2"/>
  <c r="V27" i="1"/>
  <c r="G44" i="2"/>
  <c r="G45" i="2" s="1"/>
  <c r="G54" i="2"/>
  <c r="G55" i="2" s="1"/>
  <c r="G50" i="2"/>
  <c r="G51" i="2" s="1"/>
  <c r="G46" i="2"/>
  <c r="G47" i="2" s="1"/>
  <c r="G27" i="1"/>
  <c r="G28" i="1" s="1"/>
  <c r="AA14" i="1"/>
  <c r="V29" i="1"/>
  <c r="D56" i="3"/>
  <c r="T56" i="3" s="1"/>
  <c r="T57" i="3" s="1"/>
  <c r="G56" i="2"/>
  <c r="G57" i="2" s="1"/>
  <c r="E50" i="3"/>
  <c r="E42" i="3"/>
  <c r="AB28" i="12"/>
  <c r="O28" i="12"/>
  <c r="V25" i="12"/>
  <c r="P29" i="12"/>
  <c r="H28" i="12"/>
  <c r="H30" i="12"/>
  <c r="U30" i="12"/>
  <c r="U31" i="12" s="1"/>
  <c r="H31" i="12"/>
  <c r="S12" i="12"/>
  <c r="Q26" i="12"/>
  <c r="S22" i="12"/>
  <c r="S23" i="12" s="1"/>
  <c r="Q13" i="12"/>
  <c r="H29" i="12"/>
  <c r="G29" i="12"/>
  <c r="P30" i="12"/>
  <c r="T54" i="12"/>
  <c r="T55" i="12" s="1"/>
  <c r="AB30" i="12"/>
  <c r="AB60" i="12"/>
  <c r="C52" i="12"/>
  <c r="I52" i="12" s="1"/>
  <c r="O30" i="12"/>
  <c r="U28" i="12"/>
  <c r="U29" i="12" s="1"/>
  <c r="V13" i="12"/>
  <c r="V27" i="12"/>
  <c r="X27" i="12" s="1"/>
  <c r="X26" i="12" s="1"/>
  <c r="U13" i="12"/>
  <c r="G30" i="12"/>
  <c r="V19" i="12"/>
  <c r="G31" i="12"/>
  <c r="X15" i="12"/>
  <c r="X14" i="12" s="1"/>
  <c r="V21" i="12"/>
  <c r="G46" i="12"/>
  <c r="S18" i="12"/>
  <c r="S19" i="12" s="1"/>
  <c r="Q19" i="12"/>
  <c r="Q18" i="12"/>
  <c r="Q24" i="12"/>
  <c r="I20" i="12"/>
  <c r="S24" i="12"/>
  <c r="C30" i="12"/>
  <c r="I31" i="12" s="1"/>
  <c r="V28" i="12"/>
  <c r="V29" i="12" s="1"/>
  <c r="AB58" i="12"/>
  <c r="AB88" i="12"/>
  <c r="R30" i="12"/>
  <c r="R31" i="12" s="1"/>
  <c r="V23" i="12"/>
  <c r="W23" i="12" s="1"/>
  <c r="W22" i="12" s="1"/>
  <c r="V17" i="12"/>
  <c r="T28" i="12"/>
  <c r="T29" i="12" s="1"/>
  <c r="C28" i="12"/>
  <c r="I28" i="12" s="1"/>
  <c r="S17" i="12"/>
  <c r="AC16" i="12"/>
  <c r="AC17" i="12" s="1"/>
  <c r="V30" i="12"/>
  <c r="V31" i="12" s="1"/>
  <c r="P31" i="12"/>
  <c r="R28" i="12"/>
  <c r="R29" i="12" s="1"/>
  <c r="O31" i="12"/>
  <c r="S14" i="12"/>
  <c r="Z15" i="12" s="1"/>
  <c r="I15" i="12"/>
  <c r="T15" i="12"/>
  <c r="W15" i="12" s="1"/>
  <c r="W14" i="12" s="1"/>
  <c r="I14" i="12"/>
  <c r="AB90" i="12"/>
  <c r="K30" i="12"/>
  <c r="Q30" i="12" s="1"/>
  <c r="K28" i="12"/>
  <c r="Q29" i="12" s="1"/>
  <c r="T30" i="12"/>
  <c r="T31" i="12" s="1"/>
  <c r="S10" i="12"/>
  <c r="Z11" i="12" s="1"/>
  <c r="O29" i="12"/>
  <c r="I11" i="12"/>
  <c r="Q15" i="12"/>
  <c r="O56" i="12"/>
  <c r="O53" i="12"/>
  <c r="X27" i="11"/>
  <c r="AD27" i="11"/>
  <c r="AD15" i="11"/>
  <c r="X15" i="11"/>
  <c r="Z15" i="11" s="1"/>
  <c r="Z14" i="11" s="1"/>
  <c r="G28" i="11"/>
  <c r="G29" i="11" s="1"/>
  <c r="Q28" i="11"/>
  <c r="Q29" i="11" s="1"/>
  <c r="X11" i="11"/>
  <c r="Z11" i="11" s="1"/>
  <c r="Z10" i="11" s="1"/>
  <c r="H30" i="11"/>
  <c r="X23" i="11"/>
  <c r="Y23" i="11" s="1"/>
  <c r="Y22" i="11" s="1"/>
  <c r="AD23" i="11"/>
  <c r="X25" i="11"/>
  <c r="AA25" i="11" s="1"/>
  <c r="AA24" i="11" s="1"/>
  <c r="W30" i="11"/>
  <c r="W31" i="11" s="1"/>
  <c r="Q30" i="11"/>
  <c r="Q31" i="11" s="1"/>
  <c r="AD25" i="11"/>
  <c r="AE30" i="11"/>
  <c r="AE28" i="11"/>
  <c r="K40" i="12"/>
  <c r="Q41" i="12" s="1"/>
  <c r="AC19" i="11"/>
  <c r="C28" i="11"/>
  <c r="C40" i="12"/>
  <c r="I41" i="12" s="1"/>
  <c r="T19" i="11"/>
  <c r="C30" i="11"/>
  <c r="H28" i="11"/>
  <c r="P28" i="11"/>
  <c r="P29" i="11" s="1"/>
  <c r="C54" i="12"/>
  <c r="I54" i="12" s="1"/>
  <c r="T24" i="11"/>
  <c r="X30" i="11"/>
  <c r="X31" i="11" s="1"/>
  <c r="T10" i="11"/>
  <c r="AC11" i="11" s="1"/>
  <c r="R10" i="11"/>
  <c r="R11" i="11" s="1"/>
  <c r="L28" i="11"/>
  <c r="R28" i="11" s="1"/>
  <c r="R29" i="11" s="1"/>
  <c r="V30" i="11"/>
  <c r="V31" i="11" s="1"/>
  <c r="W28" i="11"/>
  <c r="W29" i="11" s="1"/>
  <c r="W13" i="11"/>
  <c r="AH23" i="11"/>
  <c r="AH22" i="11" s="1"/>
  <c r="AI23" i="11"/>
  <c r="AI22" i="11" s="1"/>
  <c r="AH25" i="11"/>
  <c r="AH24" i="11" s="1"/>
  <c r="AI25" i="11"/>
  <c r="AI24" i="11" s="1"/>
  <c r="U28" i="11"/>
  <c r="U29" i="11" s="1"/>
  <c r="S30" i="11"/>
  <c r="S31" i="11" s="1"/>
  <c r="AH27" i="11"/>
  <c r="AH26" i="11" s="1"/>
  <c r="AI27" i="11"/>
  <c r="AI26" i="11" s="1"/>
  <c r="I28" i="11"/>
  <c r="I29" i="11" s="1"/>
  <c r="AD11" i="11"/>
  <c r="X28" i="11"/>
  <c r="X29" i="11" s="1"/>
  <c r="AG12" i="11"/>
  <c r="AI15" i="11"/>
  <c r="AI14" i="11" s="1"/>
  <c r="Y17" i="11"/>
  <c r="Y16" i="11" s="1"/>
  <c r="AG11" i="11"/>
  <c r="AD17" i="11"/>
  <c r="AG16" i="11"/>
  <c r="AG17" i="11" s="1"/>
  <c r="AD19" i="11"/>
  <c r="AG18" i="11"/>
  <c r="AG19" i="11" s="1"/>
  <c r="X21" i="11"/>
  <c r="AG20" i="11"/>
  <c r="AG21" i="11" s="1"/>
  <c r="Z17" i="11"/>
  <c r="Z16" i="11" s="1"/>
  <c r="S28" i="11"/>
  <c r="S29" i="11" s="1"/>
  <c r="L30" i="11"/>
  <c r="AA17" i="11"/>
  <c r="AA16" i="11" s="1"/>
  <c r="U30" i="11"/>
  <c r="U31" i="11" s="1"/>
  <c r="V28" i="11"/>
  <c r="V29" i="11" s="1"/>
  <c r="X19" i="11"/>
  <c r="G30" i="11"/>
  <c r="G31" i="11" s="1"/>
  <c r="V13" i="11"/>
  <c r="I30" i="11"/>
  <c r="I31" i="11" s="1"/>
  <c r="AD21" i="11"/>
  <c r="T40" i="12"/>
  <c r="T41" i="12" s="1"/>
  <c r="AD13" i="11"/>
  <c r="U15" i="11"/>
  <c r="X13" i="11"/>
  <c r="T16" i="11"/>
  <c r="AF16" i="11" s="1"/>
  <c r="AF17" i="11" s="1"/>
  <c r="H50" i="12"/>
  <c r="G45" i="12"/>
  <c r="R16" i="11"/>
  <c r="R17" i="11" s="1"/>
  <c r="P30" i="11"/>
  <c r="P31" i="11" s="1"/>
  <c r="T12" i="11"/>
  <c r="AF12" i="11" s="1"/>
  <c r="C42" i="12"/>
  <c r="I42" i="12" s="1"/>
  <c r="O40" i="12"/>
  <c r="G40" i="12"/>
  <c r="R50" i="12"/>
  <c r="R51" i="12" s="1"/>
  <c r="T44" i="12"/>
  <c r="T45" i="12" s="1"/>
  <c r="Q52" i="12"/>
  <c r="Q48" i="12"/>
  <c r="O57" i="12"/>
  <c r="Z19" i="10"/>
  <c r="H51" i="12"/>
  <c r="P48" i="12"/>
  <c r="V52" i="12"/>
  <c r="G53" i="12"/>
  <c r="H53" i="12"/>
  <c r="V17" i="10"/>
  <c r="X17" i="10" s="1"/>
  <c r="X16" i="10" s="1"/>
  <c r="U48" i="12"/>
  <c r="U49" i="12" s="1"/>
  <c r="H30" i="10"/>
  <c r="P43" i="12"/>
  <c r="O43" i="12"/>
  <c r="V25" i="10"/>
  <c r="X25" i="10" s="1"/>
  <c r="X24" i="10" s="1"/>
  <c r="O28" i="10"/>
  <c r="O29" i="10" s="1"/>
  <c r="V11" i="10"/>
  <c r="P30" i="10"/>
  <c r="P31" i="10" s="1"/>
  <c r="P28" i="10"/>
  <c r="P29" i="10" s="1"/>
  <c r="O30" i="10"/>
  <c r="O31" i="10" s="1"/>
  <c r="U56" i="12"/>
  <c r="U57" i="12" s="1"/>
  <c r="O54" i="12"/>
  <c r="O52" i="12"/>
  <c r="P40" i="12"/>
  <c r="U40" i="12"/>
  <c r="U41" i="12" s="1"/>
  <c r="U42" i="12"/>
  <c r="U43" i="12" s="1"/>
  <c r="P47" i="12"/>
  <c r="P54" i="12"/>
  <c r="Q53" i="12"/>
  <c r="K56" i="12"/>
  <c r="Q56" i="12" s="1"/>
  <c r="S26" i="10"/>
  <c r="AC26" i="10" s="1"/>
  <c r="AC27" i="10" s="1"/>
  <c r="Q26" i="10"/>
  <c r="Q27" i="10" s="1"/>
  <c r="C46" i="12"/>
  <c r="S46" i="12" s="1"/>
  <c r="G30" i="10"/>
  <c r="G28" i="10"/>
  <c r="W21" i="10"/>
  <c r="W20" i="10" s="1"/>
  <c r="H57" i="12"/>
  <c r="U28" i="10"/>
  <c r="U29" i="10" s="1"/>
  <c r="V54" i="12"/>
  <c r="H28" i="10"/>
  <c r="H42" i="12"/>
  <c r="H45" i="12"/>
  <c r="C44" i="12"/>
  <c r="I45" i="12" s="1"/>
  <c r="C50" i="12"/>
  <c r="I51" i="12" s="1"/>
  <c r="V19" i="10"/>
  <c r="H52" i="12"/>
  <c r="H44" i="12"/>
  <c r="K54" i="12"/>
  <c r="Q55" i="12" s="1"/>
  <c r="C30" i="10"/>
  <c r="S20" i="10"/>
  <c r="O41" i="12"/>
  <c r="AD20" i="10"/>
  <c r="AD21" i="10" s="1"/>
  <c r="Q24" i="10"/>
  <c r="Q25" i="10" s="1"/>
  <c r="S19" i="10"/>
  <c r="G44" i="12"/>
  <c r="O55" i="12"/>
  <c r="G52" i="12"/>
  <c r="G41" i="12"/>
  <c r="H41" i="12"/>
  <c r="T52" i="12"/>
  <c r="T53" i="12" s="1"/>
  <c r="P42" i="12"/>
  <c r="P46" i="12"/>
  <c r="P55" i="12"/>
  <c r="T56" i="12"/>
  <c r="T57" i="12" s="1"/>
  <c r="G47" i="12"/>
  <c r="R42" i="12"/>
  <c r="R43" i="12" s="1"/>
  <c r="U50" i="12"/>
  <c r="U51" i="12" s="1"/>
  <c r="P41" i="12"/>
  <c r="V46" i="12"/>
  <c r="AD46" i="12" s="1"/>
  <c r="AD47" i="12" s="1"/>
  <c r="V42" i="12"/>
  <c r="AD42" i="12" s="1"/>
  <c r="Q49" i="12"/>
  <c r="P57" i="12"/>
  <c r="G55" i="12"/>
  <c r="G43" i="12"/>
  <c r="H43" i="12"/>
  <c r="O48" i="12"/>
  <c r="P56" i="12"/>
  <c r="G54" i="12"/>
  <c r="G42" i="12"/>
  <c r="P49" i="12"/>
  <c r="O49" i="12"/>
  <c r="N58" i="12"/>
  <c r="V40" i="12"/>
  <c r="AD40" i="12" s="1"/>
  <c r="H40" i="12"/>
  <c r="H55" i="12"/>
  <c r="H54" i="12"/>
  <c r="U54" i="12"/>
  <c r="U55" i="12" s="1"/>
  <c r="M58" i="12"/>
  <c r="U44" i="12"/>
  <c r="M60" i="12"/>
  <c r="P53" i="12"/>
  <c r="P52" i="12"/>
  <c r="U52" i="12"/>
  <c r="U53" i="12" s="1"/>
  <c r="T28" i="10"/>
  <c r="T29" i="10" s="1"/>
  <c r="T13" i="10"/>
  <c r="T30" i="10"/>
  <c r="T31" i="10" s="1"/>
  <c r="D60" i="12"/>
  <c r="T48" i="12"/>
  <c r="T49" i="12" s="1"/>
  <c r="D58" i="12"/>
  <c r="G50" i="12"/>
  <c r="G51" i="12"/>
  <c r="T50" i="12"/>
  <c r="T51" i="12" s="1"/>
  <c r="O47" i="12"/>
  <c r="O46" i="12"/>
  <c r="T46" i="12"/>
  <c r="T47" i="12" s="1"/>
  <c r="J60" i="12"/>
  <c r="J58" i="12"/>
  <c r="H49" i="12"/>
  <c r="G48" i="12"/>
  <c r="H48" i="12"/>
  <c r="G49" i="12"/>
  <c r="V48" i="12"/>
  <c r="AD48" i="12" s="1"/>
  <c r="AD49" i="12" s="1"/>
  <c r="F60" i="12"/>
  <c r="F58" i="12"/>
  <c r="V56" i="12"/>
  <c r="AD56" i="12" s="1"/>
  <c r="AD57" i="12" s="1"/>
  <c r="H56" i="12"/>
  <c r="G57" i="12"/>
  <c r="G56" i="12"/>
  <c r="O51" i="12"/>
  <c r="P50" i="12"/>
  <c r="Q50" i="12"/>
  <c r="O50" i="12"/>
  <c r="P51" i="12"/>
  <c r="Q51" i="12"/>
  <c r="V50" i="12"/>
  <c r="AD50" i="12" s="1"/>
  <c r="AD51" i="12" s="1"/>
  <c r="B60" i="12"/>
  <c r="R44" i="12"/>
  <c r="B58" i="12"/>
  <c r="T42" i="12"/>
  <c r="L60" i="12"/>
  <c r="O42" i="12"/>
  <c r="L58" i="12"/>
  <c r="N60" i="12"/>
  <c r="P44" i="12"/>
  <c r="O44" i="12"/>
  <c r="P45" i="12"/>
  <c r="V44" i="12"/>
  <c r="AD44" i="12" s="1"/>
  <c r="AD45" i="12" s="1"/>
  <c r="O45" i="12"/>
  <c r="V23" i="10"/>
  <c r="V30" i="10"/>
  <c r="V31" i="10" s="1"/>
  <c r="K28" i="10"/>
  <c r="Q14" i="10"/>
  <c r="Q15" i="10" s="1"/>
  <c r="S14" i="10"/>
  <c r="K30" i="10"/>
  <c r="K44" i="12"/>
  <c r="V28" i="10"/>
  <c r="V29" i="10" s="1"/>
  <c r="V27" i="10"/>
  <c r="AB30" i="10"/>
  <c r="AB28" i="10"/>
  <c r="C48" i="12"/>
  <c r="E58" i="12"/>
  <c r="H47" i="12"/>
  <c r="E60" i="12"/>
  <c r="H46" i="12"/>
  <c r="U46" i="12"/>
  <c r="U47" i="12" s="1"/>
  <c r="R21" i="10"/>
  <c r="R30" i="10"/>
  <c r="R28" i="10"/>
  <c r="R29" i="10" s="1"/>
  <c r="I12" i="10"/>
  <c r="I13" i="10" s="1"/>
  <c r="S12" i="10"/>
  <c r="C28" i="10"/>
  <c r="Q46" i="12"/>
  <c r="Q47" i="12"/>
  <c r="V15" i="10"/>
  <c r="I26" i="10"/>
  <c r="I27" i="10" s="1"/>
  <c r="C56" i="12"/>
  <c r="I57" i="12" s="1"/>
  <c r="S16" i="10"/>
  <c r="K42" i="12"/>
  <c r="U30" i="10"/>
  <c r="U31" i="10" s="1"/>
  <c r="V23" i="9"/>
  <c r="X23" i="9" s="1"/>
  <c r="X22" i="9" s="1"/>
  <c r="AA17" i="9"/>
  <c r="V17" i="9"/>
  <c r="X17" i="9" s="1"/>
  <c r="X16" i="9" s="1"/>
  <c r="V48" i="9"/>
  <c r="AD48" i="9" s="1"/>
  <c r="AD49" i="9" s="1"/>
  <c r="AA25" i="9"/>
  <c r="V25" i="9"/>
  <c r="X25" i="9" s="1"/>
  <c r="X24" i="9" s="1"/>
  <c r="S19" i="9"/>
  <c r="AF19" i="9" s="1"/>
  <c r="AF18" i="9" s="1"/>
  <c r="Z11" i="9"/>
  <c r="V19" i="9"/>
  <c r="X19" i="9" s="1"/>
  <c r="X18" i="9" s="1"/>
  <c r="S16" i="9"/>
  <c r="AC16" i="9" s="1"/>
  <c r="AC17" i="9" s="1"/>
  <c r="AG17" i="9" s="1"/>
  <c r="AG16" i="9" s="1"/>
  <c r="AA13" i="9"/>
  <c r="V13" i="9"/>
  <c r="W13" i="9" s="1"/>
  <c r="W12" i="9" s="1"/>
  <c r="AA19" i="9"/>
  <c r="U30" i="9"/>
  <c r="U31" i="9" s="1"/>
  <c r="T30" i="9"/>
  <c r="T31" i="9" s="1"/>
  <c r="Z19" i="9"/>
  <c r="S11" i="9"/>
  <c r="S20" i="9"/>
  <c r="Z21" i="9" s="1"/>
  <c r="AB88" i="9"/>
  <c r="AB90" i="9" s="1"/>
  <c r="AB28" i="9"/>
  <c r="V11" i="9"/>
  <c r="AD10" i="9"/>
  <c r="AE17" i="9"/>
  <c r="AE16" i="9" s="1"/>
  <c r="AE25" i="9"/>
  <c r="AE24" i="9" s="1"/>
  <c r="S24" i="9"/>
  <c r="AC24" i="9" s="1"/>
  <c r="AC25" i="9" s="1"/>
  <c r="AG25" i="9" s="1"/>
  <c r="AG24" i="9" s="1"/>
  <c r="AC11" i="9"/>
  <c r="AD13" i="9"/>
  <c r="AG19" i="9"/>
  <c r="AG18" i="9" s="1"/>
  <c r="AE19" i="9"/>
  <c r="AE18" i="9" s="1"/>
  <c r="V27" i="9"/>
  <c r="AD26" i="9"/>
  <c r="AD27" i="9" s="1"/>
  <c r="S12" i="9"/>
  <c r="AC12" i="9" s="1"/>
  <c r="R28" i="9"/>
  <c r="R29" i="9" s="1"/>
  <c r="V15" i="9"/>
  <c r="X15" i="9" s="1"/>
  <c r="X14" i="9" s="1"/>
  <c r="AD14" i="9"/>
  <c r="AD15" i="9" s="1"/>
  <c r="V21" i="9"/>
  <c r="W21" i="9" s="1"/>
  <c r="W20" i="9" s="1"/>
  <c r="AD20" i="9"/>
  <c r="AD21" i="9" s="1"/>
  <c r="U28" i="9"/>
  <c r="U29" i="9" s="1"/>
  <c r="AB30" i="9"/>
  <c r="R30" i="9"/>
  <c r="R31" i="9" s="1"/>
  <c r="V30" i="9"/>
  <c r="V31" i="9" s="1"/>
  <c r="T28" i="9"/>
  <c r="T29" i="9" s="1"/>
  <c r="S22" i="9"/>
  <c r="AC22" i="9" s="1"/>
  <c r="AC23" i="9" s="1"/>
  <c r="S26" i="9"/>
  <c r="AC26" i="9" s="1"/>
  <c r="AC27" i="9" s="1"/>
  <c r="AA11" i="9"/>
  <c r="AA21" i="9"/>
  <c r="AA27" i="9"/>
  <c r="R13" i="9"/>
  <c r="AA15" i="9"/>
  <c r="U13" i="9"/>
  <c r="C28" i="9"/>
  <c r="I28" i="9" s="1"/>
  <c r="I29" i="9" s="1"/>
  <c r="K30" i="9"/>
  <c r="Q30" i="9" s="1"/>
  <c r="Q31" i="9" s="1"/>
  <c r="V28" i="9"/>
  <c r="C44" i="9"/>
  <c r="I44" i="9" s="1"/>
  <c r="I45" i="9" s="1"/>
  <c r="C56" i="9"/>
  <c r="I56" i="9" s="1"/>
  <c r="I57" i="9" s="1"/>
  <c r="C30" i="9"/>
  <c r="I30" i="9" s="1"/>
  <c r="I31" i="9" s="1"/>
  <c r="K28" i="9"/>
  <c r="Q28" i="9" s="1"/>
  <c r="Q29" i="9" s="1"/>
  <c r="S14" i="9"/>
  <c r="AC14" i="9" s="1"/>
  <c r="AC15" i="9" s="1"/>
  <c r="K52" i="9"/>
  <c r="Q52" i="9" s="1"/>
  <c r="Q53" i="9" s="1"/>
  <c r="AC10" i="1"/>
  <c r="S10" i="1"/>
  <c r="L57" i="4"/>
  <c r="L57" i="5" s="1"/>
  <c r="L86" i="6" s="1"/>
  <c r="L57" i="22" s="1"/>
  <c r="L56" i="8" s="1"/>
  <c r="D53" i="4"/>
  <c r="M58" i="2"/>
  <c r="E46" i="3"/>
  <c r="E44" i="3"/>
  <c r="R51" i="4"/>
  <c r="R52" i="4" s="1"/>
  <c r="M55" i="4"/>
  <c r="U55" i="4" s="1"/>
  <c r="U56" i="4" s="1"/>
  <c r="R57" i="4"/>
  <c r="R58" i="4" s="1"/>
  <c r="T55" i="4"/>
  <c r="T56" i="4" s="1"/>
  <c r="R53" i="5"/>
  <c r="R54" i="5" s="1"/>
  <c r="E49" i="4"/>
  <c r="E49" i="5" s="1"/>
  <c r="U48" i="2"/>
  <c r="U52" i="2"/>
  <c r="U53" i="2" s="1"/>
  <c r="D49" i="4"/>
  <c r="E55" i="5"/>
  <c r="E84" i="6" s="1"/>
  <c r="E55" i="22" s="1"/>
  <c r="E54" i="8" s="1"/>
  <c r="U52" i="3"/>
  <c r="T55" i="5"/>
  <c r="T56" i="5" s="1"/>
  <c r="M72" i="6"/>
  <c r="M80" i="6"/>
  <c r="D80" i="6"/>
  <c r="D51" i="22" s="1"/>
  <c r="D50" i="8" s="1"/>
  <c r="M78" i="6"/>
  <c r="M49" i="22" s="1"/>
  <c r="M48" i="8" s="1"/>
  <c r="R57" i="5"/>
  <c r="R58" i="5" s="1"/>
  <c r="B86" i="6"/>
  <c r="R86" i="6" s="1"/>
  <c r="R87" i="6" s="1"/>
  <c r="B72" i="6"/>
  <c r="B43" i="22" s="1"/>
  <c r="B42" i="8" s="1"/>
  <c r="B72" i="9" s="1"/>
  <c r="D70" i="6"/>
  <c r="M57" i="22"/>
  <c r="M56" i="8" s="1"/>
  <c r="L55" i="22"/>
  <c r="L54" i="8" s="1"/>
  <c r="T84" i="6"/>
  <c r="T85" i="6" s="1"/>
  <c r="T44" i="6"/>
  <c r="T45" i="6" s="1"/>
  <c r="B47" i="22"/>
  <c r="B46" i="8" s="1"/>
  <c r="J51" i="22"/>
  <c r="J50" i="8" s="1"/>
  <c r="J80" i="9" s="1"/>
  <c r="L45" i="22"/>
  <c r="L44" i="8" s="1"/>
  <c r="T30" i="6"/>
  <c r="T31" i="6" s="1"/>
  <c r="T19" i="6"/>
  <c r="T28" i="6"/>
  <c r="T29" i="6" s="1"/>
  <c r="R25" i="6"/>
  <c r="R30" i="6"/>
  <c r="R31" i="6" s="1"/>
  <c r="S12" i="6"/>
  <c r="C42" i="6"/>
  <c r="I42" i="6" s="1"/>
  <c r="I43" i="6" s="1"/>
  <c r="C30" i="6"/>
  <c r="I30" i="6" s="1"/>
  <c r="I31" i="6" s="1"/>
  <c r="C28" i="6"/>
  <c r="I28" i="6" s="1"/>
  <c r="I29" i="6" s="1"/>
  <c r="C54" i="6"/>
  <c r="I54" i="6" s="1"/>
  <c r="I55" i="6" s="1"/>
  <c r="S24" i="6"/>
  <c r="R80" i="6"/>
  <c r="R81" i="6" s="1"/>
  <c r="B51" i="22"/>
  <c r="B50" i="8" s="1"/>
  <c r="V42" i="6"/>
  <c r="F60" i="6"/>
  <c r="U40" i="6"/>
  <c r="U41" i="6" s="1"/>
  <c r="E58" i="6"/>
  <c r="E60" i="6"/>
  <c r="U48" i="6"/>
  <c r="U49" i="6" s="1"/>
  <c r="U56" i="6"/>
  <c r="U57" i="6" s="1"/>
  <c r="M58" i="6"/>
  <c r="U42" i="6"/>
  <c r="U43" i="6" s="1"/>
  <c r="M60" i="6"/>
  <c r="U50" i="6"/>
  <c r="U51" i="6" s="1"/>
  <c r="S18" i="6"/>
  <c r="K48" i="6"/>
  <c r="Q48" i="6" s="1"/>
  <c r="Q49" i="6" s="1"/>
  <c r="K30" i="6"/>
  <c r="Q30" i="6" s="1"/>
  <c r="Q31" i="6" s="1"/>
  <c r="S16" i="6"/>
  <c r="C46" i="6"/>
  <c r="I46" i="6" s="1"/>
  <c r="I47" i="6" s="1"/>
  <c r="F58" i="6"/>
  <c r="J53" i="22"/>
  <c r="J52" i="8" s="1"/>
  <c r="J82" i="9" s="1"/>
  <c r="R82" i="6"/>
  <c r="R83" i="6" s="1"/>
  <c r="U30" i="6"/>
  <c r="U31" i="6" s="1"/>
  <c r="U15" i="6"/>
  <c r="R28" i="6"/>
  <c r="R29" i="6" s="1"/>
  <c r="R13" i="6"/>
  <c r="B60" i="6"/>
  <c r="B58" i="6"/>
  <c r="D58" i="6"/>
  <c r="D60" i="6"/>
  <c r="T54" i="6"/>
  <c r="T55" i="6" s="1"/>
  <c r="L58" i="6"/>
  <c r="T40" i="6"/>
  <c r="T41" i="6" s="1"/>
  <c r="T42" i="6"/>
  <c r="T43" i="6" s="1"/>
  <c r="L60" i="6"/>
  <c r="U28" i="6"/>
  <c r="U29" i="6" s="1"/>
  <c r="S20" i="6"/>
  <c r="K50" i="6"/>
  <c r="Q50" i="6" s="1"/>
  <c r="Q51" i="6" s="1"/>
  <c r="K28" i="6"/>
  <c r="Q28" i="6" s="1"/>
  <c r="Q29" i="6" s="1"/>
  <c r="K40" i="6"/>
  <c r="Q40" i="6" s="1"/>
  <c r="Q41" i="6" s="1"/>
  <c r="S10" i="6"/>
  <c r="AA17" i="8"/>
  <c r="AD16" i="8"/>
  <c r="AD17" i="8" s="1"/>
  <c r="AF17" i="8" s="1"/>
  <c r="AF16" i="8" s="1"/>
  <c r="V11" i="8"/>
  <c r="W11" i="8" s="1"/>
  <c r="W10" i="8" s="1"/>
  <c r="AD10" i="8"/>
  <c r="AD11" i="8" s="1"/>
  <c r="AE11" i="8" s="1"/>
  <c r="AE10" i="8" s="1"/>
  <c r="V21" i="8"/>
  <c r="AD20" i="8"/>
  <c r="AD21" i="8" s="1"/>
  <c r="AF21" i="8" s="1"/>
  <c r="AF20" i="8" s="1"/>
  <c r="AA15" i="8"/>
  <c r="AD14" i="8"/>
  <c r="AD15" i="8" s="1"/>
  <c r="AF15" i="8" s="1"/>
  <c r="AF14" i="8" s="1"/>
  <c r="AA19" i="8"/>
  <c r="AD18" i="8"/>
  <c r="AD19" i="8" s="1"/>
  <c r="AF19" i="8" s="1"/>
  <c r="AF18" i="8" s="1"/>
  <c r="V23" i="8"/>
  <c r="AD22" i="8"/>
  <c r="AD23" i="8" s="1"/>
  <c r="AF23" i="8" s="1"/>
  <c r="AF22" i="8" s="1"/>
  <c r="AA13" i="8"/>
  <c r="AD12" i="8"/>
  <c r="V27" i="8"/>
  <c r="W27" i="8" s="1"/>
  <c r="W26" i="8" s="1"/>
  <c r="AD26" i="8"/>
  <c r="C54" i="9"/>
  <c r="I54" i="9" s="1"/>
  <c r="I55" i="9" s="1"/>
  <c r="J58" i="9"/>
  <c r="V15" i="8"/>
  <c r="V13" i="8"/>
  <c r="V19" i="8"/>
  <c r="K40" i="9"/>
  <c r="Q40" i="9" s="1"/>
  <c r="Q41" i="9" s="1"/>
  <c r="R44" i="9"/>
  <c r="R45" i="9" s="1"/>
  <c r="S24" i="8"/>
  <c r="AC24" i="8" s="1"/>
  <c r="AC25" i="8" s="1"/>
  <c r="S14" i="8"/>
  <c r="S15" i="8" s="1"/>
  <c r="S10" i="8"/>
  <c r="S11" i="8" s="1"/>
  <c r="AB28" i="8"/>
  <c r="R28" i="8"/>
  <c r="R29" i="8" s="1"/>
  <c r="AA30" i="8"/>
  <c r="AB30" i="8" s="1"/>
  <c r="S19" i="8"/>
  <c r="Z19" i="8"/>
  <c r="U15" i="8"/>
  <c r="U23" i="8"/>
  <c r="S20" i="8"/>
  <c r="R30" i="8"/>
  <c r="R31" i="8" s="1"/>
  <c r="K42" i="9"/>
  <c r="Q42" i="9" s="1"/>
  <c r="Q43" i="9" s="1"/>
  <c r="T30" i="8"/>
  <c r="T31" i="8" s="1"/>
  <c r="C42" i="9"/>
  <c r="I42" i="9" s="1"/>
  <c r="I43" i="9" s="1"/>
  <c r="R46" i="9"/>
  <c r="R47" i="9" s="1"/>
  <c r="U17" i="8"/>
  <c r="U25" i="8"/>
  <c r="AA11" i="8"/>
  <c r="U11" i="8"/>
  <c r="U19" i="8"/>
  <c r="U27" i="8"/>
  <c r="U30" i="8"/>
  <c r="U31" i="8" s="1"/>
  <c r="U13" i="8"/>
  <c r="U21" i="8"/>
  <c r="AB60" i="8"/>
  <c r="C30" i="8"/>
  <c r="I30" i="8" s="1"/>
  <c r="I31" i="8" s="1"/>
  <c r="C28" i="8"/>
  <c r="I28" i="8" s="1"/>
  <c r="I29" i="8" s="1"/>
  <c r="AB58" i="8"/>
  <c r="AA23" i="8"/>
  <c r="T15" i="8"/>
  <c r="U28" i="8"/>
  <c r="U29" i="8" s="1"/>
  <c r="K30" i="8"/>
  <c r="Q30" i="8" s="1"/>
  <c r="Q31" i="8" s="1"/>
  <c r="T28" i="8"/>
  <c r="T29" i="8" s="1"/>
  <c r="V30" i="8"/>
  <c r="S22" i="8"/>
  <c r="AC22" i="8" s="1"/>
  <c r="AC23" i="8" s="1"/>
  <c r="V17" i="8"/>
  <c r="V28" i="8"/>
  <c r="S26" i="8"/>
  <c r="AC26" i="8" s="1"/>
  <c r="AC27" i="8" s="1"/>
  <c r="AB21" i="22"/>
  <c r="AD24" i="22"/>
  <c r="AD25" i="22" s="1"/>
  <c r="AF25" i="22" s="1"/>
  <c r="AF24" i="22" s="1"/>
  <c r="AA25" i="22"/>
  <c r="AD10" i="22"/>
  <c r="AD11" i="22" s="1"/>
  <c r="AA11" i="22"/>
  <c r="AD14" i="22"/>
  <c r="AD15" i="22" s="1"/>
  <c r="AE15" i="22" s="1"/>
  <c r="AE14" i="22" s="1"/>
  <c r="AA15" i="22"/>
  <c r="AD16" i="22"/>
  <c r="AD17" i="22" s="1"/>
  <c r="AF17" i="22" s="1"/>
  <c r="AF16" i="22" s="1"/>
  <c r="AA17" i="22"/>
  <c r="AD22" i="22"/>
  <c r="AD23" i="22" s="1"/>
  <c r="AF23" i="22" s="1"/>
  <c r="AF22" i="22" s="1"/>
  <c r="AA23" i="22"/>
  <c r="S19" i="22"/>
  <c r="Z19" i="22"/>
  <c r="AB19" i="22" s="1"/>
  <c r="AC18" i="22"/>
  <c r="AC19" i="22" s="1"/>
  <c r="V25" i="22"/>
  <c r="X25" i="22" s="1"/>
  <c r="X24" i="22" s="1"/>
  <c r="V17" i="22"/>
  <c r="X17" i="22" s="1"/>
  <c r="X16" i="22" s="1"/>
  <c r="V21" i="22"/>
  <c r="X21" i="22" s="1"/>
  <c r="X20" i="22" s="1"/>
  <c r="AD20" i="22"/>
  <c r="AD21" i="22" s="1"/>
  <c r="AE21" i="22" s="1"/>
  <c r="AE20" i="22" s="1"/>
  <c r="V13" i="22"/>
  <c r="X13" i="22" s="1"/>
  <c r="X12" i="22" s="1"/>
  <c r="AD12" i="22"/>
  <c r="AD13" i="22" s="1"/>
  <c r="AE13" i="22" s="1"/>
  <c r="AE12" i="22" s="1"/>
  <c r="N60" i="9"/>
  <c r="V11" i="22"/>
  <c r="W11" i="22" s="1"/>
  <c r="W10" i="22" s="1"/>
  <c r="V27" i="22"/>
  <c r="W27" i="22" s="1"/>
  <c r="W26" i="22" s="1"/>
  <c r="AD26" i="22"/>
  <c r="AD27" i="22" s="1"/>
  <c r="AF27" i="22" s="1"/>
  <c r="AF26" i="22" s="1"/>
  <c r="V19" i="22"/>
  <c r="X19" i="22" s="1"/>
  <c r="X18" i="22" s="1"/>
  <c r="AD18" i="22"/>
  <c r="S21" i="22"/>
  <c r="AC20" i="22"/>
  <c r="AC21" i="22" s="1"/>
  <c r="T54" i="9"/>
  <c r="T55" i="9" s="1"/>
  <c r="N58" i="9"/>
  <c r="V46" i="9"/>
  <c r="V42" i="9"/>
  <c r="V50" i="9"/>
  <c r="U28" i="22"/>
  <c r="U29" i="22" s="1"/>
  <c r="K30" i="22"/>
  <c r="Q30" i="22" s="1"/>
  <c r="Q31" i="22" s="1"/>
  <c r="R54" i="9"/>
  <c r="R55" i="9" s="1"/>
  <c r="S22" i="22"/>
  <c r="K44" i="9"/>
  <c r="Q44" i="9" s="1"/>
  <c r="Q45" i="9" s="1"/>
  <c r="R50" i="9"/>
  <c r="R51" i="9" s="1"/>
  <c r="V30" i="22"/>
  <c r="V31" i="22" s="1"/>
  <c r="W23" i="22"/>
  <c r="W22" i="22" s="1"/>
  <c r="V28" i="22"/>
  <c r="V29" i="22" s="1"/>
  <c r="X23" i="22"/>
  <c r="X22" i="22" s="1"/>
  <c r="C48" i="9"/>
  <c r="I48" i="9" s="1"/>
  <c r="I49" i="9" s="1"/>
  <c r="C50" i="9"/>
  <c r="I50" i="9" s="1"/>
  <c r="I51" i="9" s="1"/>
  <c r="T28" i="22"/>
  <c r="T29" i="22" s="1"/>
  <c r="K28" i="22"/>
  <c r="Q28" i="22" s="1"/>
  <c r="Q29" i="22" s="1"/>
  <c r="C40" i="9"/>
  <c r="I40" i="9" s="1"/>
  <c r="I41" i="9" s="1"/>
  <c r="K50" i="9"/>
  <c r="Q50" i="9" s="1"/>
  <c r="Q51" i="9" s="1"/>
  <c r="K54" i="9"/>
  <c r="Q54" i="9" s="1"/>
  <c r="Q55" i="9" s="1"/>
  <c r="C52" i="9"/>
  <c r="I52" i="9" s="1"/>
  <c r="I53" i="9" s="1"/>
  <c r="K46" i="9"/>
  <c r="Q46" i="9" s="1"/>
  <c r="Q47" i="9" s="1"/>
  <c r="T30" i="22"/>
  <c r="T31" i="22" s="1"/>
  <c r="S10" i="22"/>
  <c r="K56" i="9"/>
  <c r="Q56" i="9" s="1"/>
  <c r="Q57" i="9" s="1"/>
  <c r="X15" i="22"/>
  <c r="X14" i="22" s="1"/>
  <c r="S26" i="22"/>
  <c r="Z27" i="22" s="1"/>
  <c r="R28" i="22"/>
  <c r="R29" i="22" s="1"/>
  <c r="S12" i="22"/>
  <c r="Z13" i="22" s="1"/>
  <c r="V44" i="9"/>
  <c r="V54" i="9"/>
  <c r="AD54" i="9" s="1"/>
  <c r="AD55" i="9" s="1"/>
  <c r="J60" i="9"/>
  <c r="R56" i="9"/>
  <c r="R57" i="9" s="1"/>
  <c r="J86" i="9"/>
  <c r="K40" i="8"/>
  <c r="K70" i="9" s="1"/>
  <c r="L58" i="9"/>
  <c r="L60" i="9"/>
  <c r="T44" i="9"/>
  <c r="T45" i="9" s="1"/>
  <c r="T48" i="9"/>
  <c r="T49" i="9" s="1"/>
  <c r="T50" i="9"/>
  <c r="T51" i="9" s="1"/>
  <c r="T52" i="9"/>
  <c r="T53" i="9" s="1"/>
  <c r="T42" i="9"/>
  <c r="T43" i="9" s="1"/>
  <c r="V40" i="9"/>
  <c r="AD40" i="9" s="1"/>
  <c r="V56" i="9"/>
  <c r="AD56" i="9" s="1"/>
  <c r="AD57" i="9" s="1"/>
  <c r="T46" i="9"/>
  <c r="T47" i="9" s="1"/>
  <c r="R42" i="9"/>
  <c r="R43" i="9" s="1"/>
  <c r="U56" i="9"/>
  <c r="U57" i="9" s="1"/>
  <c r="U50" i="9"/>
  <c r="U51" i="9" s="1"/>
  <c r="F60" i="9"/>
  <c r="V52" i="9"/>
  <c r="R48" i="9"/>
  <c r="R49" i="9" s="1"/>
  <c r="E60" i="9"/>
  <c r="U52" i="9"/>
  <c r="U53" i="9" s="1"/>
  <c r="U46" i="9"/>
  <c r="U47" i="9" s="1"/>
  <c r="U54" i="9"/>
  <c r="U55" i="9" s="1"/>
  <c r="B52" i="8"/>
  <c r="K54" i="11"/>
  <c r="J44" i="8"/>
  <c r="D54" i="8"/>
  <c r="C46" i="9"/>
  <c r="I46" i="9" s="1"/>
  <c r="I47" i="9" s="1"/>
  <c r="S16" i="22"/>
  <c r="Z17" i="22" s="1"/>
  <c r="R15" i="22"/>
  <c r="R30" i="22"/>
  <c r="R31" i="22" s="1"/>
  <c r="S14" i="22"/>
  <c r="C30" i="22"/>
  <c r="I30" i="22" s="1"/>
  <c r="I31" i="22" s="1"/>
  <c r="C28" i="22"/>
  <c r="I28" i="22" s="1"/>
  <c r="I29" i="22" s="1"/>
  <c r="R52" i="9"/>
  <c r="R53" i="9" s="1"/>
  <c r="B58" i="9"/>
  <c r="B60" i="9"/>
  <c r="D58" i="9"/>
  <c r="D60" i="9"/>
  <c r="T56" i="9"/>
  <c r="F58" i="9"/>
  <c r="U40" i="9"/>
  <c r="U48" i="9"/>
  <c r="U49" i="9" s="1"/>
  <c r="U42" i="9"/>
  <c r="M58" i="9"/>
  <c r="M60" i="9"/>
  <c r="U44" i="9"/>
  <c r="U45" i="9" s="1"/>
  <c r="U11" i="22"/>
  <c r="U30" i="22"/>
  <c r="U31" i="22" s="1"/>
  <c r="E58" i="9"/>
  <c r="R47" i="6"/>
  <c r="AB88" i="6"/>
  <c r="AB90" i="6"/>
  <c r="AF17" i="6"/>
  <c r="AF16" i="6" s="1"/>
  <c r="AE17" i="6"/>
  <c r="AE16" i="6" s="1"/>
  <c r="AD13" i="6"/>
  <c r="AB28" i="6"/>
  <c r="Z30" i="6"/>
  <c r="S16" i="2"/>
  <c r="S46" i="2"/>
  <c r="AC46" i="2" s="1"/>
  <c r="K46" i="3"/>
  <c r="W19" i="6" l="1"/>
  <c r="W18" i="6" s="1"/>
  <c r="AG19" i="10"/>
  <c r="AG18" i="10" s="1"/>
  <c r="Z27" i="11"/>
  <c r="Z26" i="11" s="1"/>
  <c r="AB27" i="11"/>
  <c r="AB26" i="11" s="1"/>
  <c r="AC22" i="6"/>
  <c r="AC23" i="6" s="1"/>
  <c r="V46" i="3"/>
  <c r="AD46" i="3" s="1"/>
  <c r="AD47" i="3" s="1"/>
  <c r="L118" i="13"/>
  <c r="S24" i="2"/>
  <c r="Y24" i="2" s="1"/>
  <c r="Y23" i="2" s="1"/>
  <c r="P58" i="2"/>
  <c r="P59" i="2" s="1"/>
  <c r="AC15" i="11"/>
  <c r="AE15" i="11" s="1"/>
  <c r="Z23" i="6"/>
  <c r="AB23" i="6" s="1"/>
  <c r="F143" i="13"/>
  <c r="F144" i="13" s="1"/>
  <c r="S21" i="12"/>
  <c r="AC21" i="11"/>
  <c r="AE21" i="11" s="1"/>
  <c r="AG27" i="10"/>
  <c r="AG26" i="10" s="1"/>
  <c r="AF19" i="10"/>
  <c r="AF18" i="10" s="1"/>
  <c r="AG25" i="10"/>
  <c r="AG24" i="10" s="1"/>
  <c r="K56" i="11"/>
  <c r="J86" i="12" s="1"/>
  <c r="J56" i="10"/>
  <c r="K52" i="11"/>
  <c r="J82" i="12" s="1"/>
  <c r="J52" i="10"/>
  <c r="K50" i="11"/>
  <c r="J80" i="12" s="1"/>
  <c r="J50" i="10"/>
  <c r="K48" i="11"/>
  <c r="J78" i="12" s="1"/>
  <c r="J48" i="10"/>
  <c r="L40" i="11"/>
  <c r="K70" i="12" s="1"/>
  <c r="K40" i="10"/>
  <c r="B42" i="11"/>
  <c r="B72" i="12" s="1"/>
  <c r="B42" i="10"/>
  <c r="AF22" i="11"/>
  <c r="AF23" i="11" s="1"/>
  <c r="AK23" i="11" s="1"/>
  <c r="AK22" i="11" s="1"/>
  <c r="H58" i="2"/>
  <c r="H59" i="2" s="1"/>
  <c r="K40" i="11"/>
  <c r="J70" i="12" s="1"/>
  <c r="J70" i="9"/>
  <c r="J40" i="10" s="1"/>
  <c r="K42" i="11"/>
  <c r="J72" i="12" s="1"/>
  <c r="J42" i="10"/>
  <c r="H60" i="2"/>
  <c r="H61" i="2" s="1"/>
  <c r="AG23" i="10"/>
  <c r="AG22" i="10" s="1"/>
  <c r="AC14" i="10"/>
  <c r="AC15" i="10" s="1"/>
  <c r="AG15" i="10" s="1"/>
  <c r="AG14" i="10" s="1"/>
  <c r="Z15" i="10"/>
  <c r="AC16" i="10"/>
  <c r="AC17" i="10" s="1"/>
  <c r="AG17" i="10" s="1"/>
  <c r="AG16" i="10" s="1"/>
  <c r="Z17" i="10"/>
  <c r="AC12" i="10"/>
  <c r="AC13" i="10" s="1"/>
  <c r="AG13" i="10" s="1"/>
  <c r="AG12" i="10" s="1"/>
  <c r="Z13" i="10"/>
  <c r="Y11" i="10"/>
  <c r="Y10" i="10" s="1"/>
  <c r="H54" i="3"/>
  <c r="H55" i="3" s="1"/>
  <c r="G54" i="3"/>
  <c r="G55" i="3" s="1"/>
  <c r="P56" i="3"/>
  <c r="P57" i="3" s="1"/>
  <c r="O56" i="3"/>
  <c r="O57" i="3" s="1"/>
  <c r="Q56" i="3"/>
  <c r="Q57" i="3" s="1"/>
  <c r="P44" i="3"/>
  <c r="P45" i="3" s="1"/>
  <c r="O44" i="3"/>
  <c r="O45" i="3" s="1"/>
  <c r="Q44" i="3"/>
  <c r="Q45" i="3" s="1"/>
  <c r="P43" i="4"/>
  <c r="P44" i="4" s="1"/>
  <c r="O43" i="4"/>
  <c r="O44" i="4" s="1"/>
  <c r="H48" i="3"/>
  <c r="H49" i="3" s="1"/>
  <c r="G48" i="3"/>
  <c r="G49" i="3" s="1"/>
  <c r="I48" i="3"/>
  <c r="I49" i="3" s="1"/>
  <c r="P50" i="3"/>
  <c r="P51" i="3" s="1"/>
  <c r="O50" i="3"/>
  <c r="O51" i="3" s="1"/>
  <c r="Q50" i="3"/>
  <c r="Q51" i="3" s="1"/>
  <c r="N53" i="5"/>
  <c r="H46" i="3"/>
  <c r="H47" i="3" s="1"/>
  <c r="G46" i="3"/>
  <c r="G47" i="3" s="1"/>
  <c r="I46" i="3"/>
  <c r="I47" i="3" s="1"/>
  <c r="H44" i="3"/>
  <c r="H45" i="3" s="1"/>
  <c r="G44" i="3"/>
  <c r="G45" i="3" s="1"/>
  <c r="AC23" i="11"/>
  <c r="AE23" i="11" s="1"/>
  <c r="F47" i="4"/>
  <c r="F47" i="5" s="1"/>
  <c r="F41" i="4"/>
  <c r="H40" i="3"/>
  <c r="H41" i="3" s="1"/>
  <c r="G40" i="3"/>
  <c r="G41" i="3" s="1"/>
  <c r="I40" i="3"/>
  <c r="I41" i="3" s="1"/>
  <c r="G52" i="3"/>
  <c r="G53" i="3" s="1"/>
  <c r="P48" i="3"/>
  <c r="P49" i="3" s="1"/>
  <c r="O48" i="3"/>
  <c r="O49" i="3" s="1"/>
  <c r="Q48" i="3"/>
  <c r="Q49" i="3" s="1"/>
  <c r="P54" i="3"/>
  <c r="P55" i="3" s="1"/>
  <c r="O54" i="3"/>
  <c r="O55" i="3" s="1"/>
  <c r="Q54" i="3"/>
  <c r="Q55" i="3" s="1"/>
  <c r="F43" i="4"/>
  <c r="H42" i="3"/>
  <c r="H43" i="3" s="1"/>
  <c r="G42" i="3"/>
  <c r="G43" i="3" s="1"/>
  <c r="N41" i="4"/>
  <c r="P40" i="3"/>
  <c r="P41" i="3" s="1"/>
  <c r="O40" i="3"/>
  <c r="O41" i="3" s="1"/>
  <c r="Q40" i="3"/>
  <c r="Q41" i="3" s="1"/>
  <c r="G56" i="3"/>
  <c r="G57" i="3" s="1"/>
  <c r="I56" i="3"/>
  <c r="I57" i="3" s="1"/>
  <c r="K118" i="13"/>
  <c r="K119" i="13" s="1"/>
  <c r="K120" i="13" s="1"/>
  <c r="K99" i="13"/>
  <c r="K101" i="13" s="1"/>
  <c r="K102" i="13" s="1"/>
  <c r="L125" i="13"/>
  <c r="L126" i="13" s="1"/>
  <c r="H52" i="3"/>
  <c r="H53" i="3" s="1"/>
  <c r="N47" i="4"/>
  <c r="P46" i="3"/>
  <c r="P47" i="3" s="1"/>
  <c r="O46" i="3"/>
  <c r="O47" i="3" s="1"/>
  <c r="Q46" i="3"/>
  <c r="Q47" i="3" s="1"/>
  <c r="P42" i="3"/>
  <c r="P43" i="3" s="1"/>
  <c r="O42" i="3"/>
  <c r="O43" i="3" s="1"/>
  <c r="F51" i="4"/>
  <c r="H50" i="3"/>
  <c r="H51" i="3" s="1"/>
  <c r="G50" i="3"/>
  <c r="G51" i="3" s="1"/>
  <c r="O52" i="3"/>
  <c r="O53" i="3" s="1"/>
  <c r="G58" i="9"/>
  <c r="G59" i="9" s="1"/>
  <c r="H58" i="9"/>
  <c r="H59" i="9" s="1"/>
  <c r="G60" i="9"/>
  <c r="G61" i="9" s="1"/>
  <c r="H60" i="9"/>
  <c r="H61" i="9" s="1"/>
  <c r="P60" i="9"/>
  <c r="P61" i="9" s="1"/>
  <c r="O60" i="9"/>
  <c r="O61" i="9" s="1"/>
  <c r="P58" i="9"/>
  <c r="P59" i="9" s="1"/>
  <c r="O58" i="9"/>
  <c r="O59" i="9" s="1"/>
  <c r="AB11" i="9"/>
  <c r="AH25" i="8"/>
  <c r="AH24" i="8" s="1"/>
  <c r="AF25" i="8"/>
  <c r="AF24" i="8" s="1"/>
  <c r="M86" i="9"/>
  <c r="L86" i="9"/>
  <c r="L84" i="9"/>
  <c r="D80" i="9"/>
  <c r="M78" i="9"/>
  <c r="M48" i="10" s="1"/>
  <c r="L74" i="9"/>
  <c r="AC24" i="22"/>
  <c r="AC25" i="22" s="1"/>
  <c r="AH25" i="22" s="1"/>
  <c r="AH24" i="22" s="1"/>
  <c r="K56" i="8"/>
  <c r="K86" i="9" s="1"/>
  <c r="K54" i="8"/>
  <c r="K84" i="9" s="1"/>
  <c r="M53" i="4"/>
  <c r="U53" i="4" s="1"/>
  <c r="U54" i="4" s="1"/>
  <c r="P52" i="3"/>
  <c r="P53" i="3" s="1"/>
  <c r="E57" i="4"/>
  <c r="U57" i="4" s="1"/>
  <c r="U58" i="4" s="1"/>
  <c r="H56" i="3"/>
  <c r="H57" i="3" s="1"/>
  <c r="G60" i="6"/>
  <c r="G61" i="6" s="1"/>
  <c r="H60" i="6"/>
  <c r="H61" i="6" s="1"/>
  <c r="O58" i="6"/>
  <c r="O59" i="6" s="1"/>
  <c r="P58" i="6"/>
  <c r="P59" i="6" s="1"/>
  <c r="G58" i="6"/>
  <c r="G59" i="6" s="1"/>
  <c r="H58" i="6"/>
  <c r="H59" i="6" s="1"/>
  <c r="O60" i="6"/>
  <c r="O61" i="6" s="1"/>
  <c r="P60" i="6"/>
  <c r="P61" i="6" s="1"/>
  <c r="W11" i="6"/>
  <c r="W10" i="6" s="1"/>
  <c r="AE21" i="6"/>
  <c r="AE20" i="6" s="1"/>
  <c r="AA29" i="6"/>
  <c r="W13" i="6"/>
  <c r="W12" i="6" s="1"/>
  <c r="W17" i="5"/>
  <c r="W16" i="5" s="1"/>
  <c r="X19" i="5"/>
  <c r="X18" i="5" s="1"/>
  <c r="S15" i="5"/>
  <c r="S17" i="5"/>
  <c r="AF17" i="5" s="1"/>
  <c r="AF16" i="5" s="1"/>
  <c r="S48" i="6"/>
  <c r="AC48" i="6" s="1"/>
  <c r="X25" i="5"/>
  <c r="X24" i="5" s="1"/>
  <c r="Y19" i="5"/>
  <c r="Y18" i="5" s="1"/>
  <c r="AB19" i="4"/>
  <c r="X13" i="4"/>
  <c r="X12" i="4" s="1"/>
  <c r="AF21" i="12"/>
  <c r="AF20" i="12" s="1"/>
  <c r="X21" i="5"/>
  <c r="X20" i="5" s="1"/>
  <c r="AE22" i="3"/>
  <c r="AE21" i="3" s="1"/>
  <c r="C47" i="4"/>
  <c r="AE26" i="3"/>
  <c r="AE25" i="3" s="1"/>
  <c r="S46" i="3"/>
  <c r="Z47" i="3" s="1"/>
  <c r="W16" i="2"/>
  <c r="W15" i="2" s="1"/>
  <c r="Z16" i="2"/>
  <c r="AB16" i="2" s="1"/>
  <c r="Y10" i="2"/>
  <c r="Y9" i="2" s="1"/>
  <c r="Z12" i="2"/>
  <c r="AB12" i="2" s="1"/>
  <c r="Z24" i="2"/>
  <c r="AB24" i="2" s="1"/>
  <c r="W10" i="2"/>
  <c r="W9" i="2" s="1"/>
  <c r="Z17" i="5"/>
  <c r="AB17" i="5" s="1"/>
  <c r="Z15" i="5"/>
  <c r="AB15" i="5" s="1"/>
  <c r="AC20" i="12"/>
  <c r="AC21" i="12" s="1"/>
  <c r="X11" i="4"/>
  <c r="X10" i="4" s="1"/>
  <c r="T21" i="11"/>
  <c r="AB21" i="11" s="1"/>
  <c r="AB20" i="11" s="1"/>
  <c r="AF25" i="6"/>
  <c r="AF24" i="6" s="1"/>
  <c r="AE20" i="2"/>
  <c r="AE19" i="2" s="1"/>
  <c r="X30" i="2"/>
  <c r="X29" i="2" s="1"/>
  <c r="M131" i="13"/>
  <c r="M132" i="13" s="1"/>
  <c r="Z16" i="3"/>
  <c r="AB16" i="3" s="1"/>
  <c r="S16" i="3"/>
  <c r="Y16" i="3" s="1"/>
  <c r="Y15" i="3" s="1"/>
  <c r="Y13" i="8"/>
  <c r="Y12" i="8" s="1"/>
  <c r="X15" i="6"/>
  <c r="X14" i="6" s="1"/>
  <c r="S52" i="12"/>
  <c r="S53" i="12" s="1"/>
  <c r="W11" i="12"/>
  <c r="W10" i="12" s="1"/>
  <c r="Q50" i="2"/>
  <c r="Q51" i="2" s="1"/>
  <c r="C44" i="3"/>
  <c r="I44" i="3" s="1"/>
  <c r="I45" i="3" s="1"/>
  <c r="W21" i="5"/>
  <c r="W20" i="5" s="1"/>
  <c r="M88" i="13"/>
  <c r="M89" i="13" s="1"/>
  <c r="M90" i="13" s="1"/>
  <c r="W12" i="2"/>
  <c r="W11" i="2" s="1"/>
  <c r="W23" i="4"/>
  <c r="W22" i="4" s="1"/>
  <c r="AG16" i="2"/>
  <c r="AG15" i="2" s="1"/>
  <c r="R58" i="6"/>
  <c r="R59" i="6" s="1"/>
  <c r="V47" i="6"/>
  <c r="S25" i="22"/>
  <c r="AG25" i="22" s="1"/>
  <c r="AG24" i="22" s="1"/>
  <c r="AE23" i="12"/>
  <c r="AE22" i="12" s="1"/>
  <c r="AG23" i="12"/>
  <c r="AG22" i="12" s="1"/>
  <c r="W23" i="6"/>
  <c r="W22" i="6" s="1"/>
  <c r="W30" i="2"/>
  <c r="W29" i="2" s="1"/>
  <c r="AC18" i="4"/>
  <c r="AC19" i="4" s="1"/>
  <c r="AG19" i="4" s="1"/>
  <c r="AG18" i="4" s="1"/>
  <c r="AC25" i="3"/>
  <c r="AC26" i="3" s="1"/>
  <c r="AG26" i="3" s="1"/>
  <c r="AG25" i="3" s="1"/>
  <c r="H144" i="13"/>
  <c r="S19" i="4"/>
  <c r="Y19" i="4" s="1"/>
  <c r="Y18" i="4" s="1"/>
  <c r="L88" i="13"/>
  <c r="L89" i="13" s="1"/>
  <c r="L90" i="13" s="1"/>
  <c r="S50" i="2"/>
  <c r="Z51" i="2" s="1"/>
  <c r="S26" i="3"/>
  <c r="AF26" i="3" s="1"/>
  <c r="AF25" i="3" s="1"/>
  <c r="S44" i="6"/>
  <c r="AC44" i="6" s="1"/>
  <c r="AC45" i="6" s="1"/>
  <c r="S12" i="2"/>
  <c r="Y12" i="2" s="1"/>
  <c r="Y11" i="2" s="1"/>
  <c r="O89" i="13"/>
  <c r="O90" i="13" s="1"/>
  <c r="AF23" i="6"/>
  <c r="AF22" i="6" s="1"/>
  <c r="X51" i="6"/>
  <c r="X50" i="6" s="1"/>
  <c r="AF11" i="6"/>
  <c r="AF10" i="6" s="1"/>
  <c r="S41" i="5"/>
  <c r="S42" i="5" s="1"/>
  <c r="I53" i="12"/>
  <c r="S27" i="12"/>
  <c r="Y27" i="12" s="1"/>
  <c r="Y26" i="12" s="1"/>
  <c r="AE17" i="12"/>
  <c r="AE16" i="12" s="1"/>
  <c r="X27" i="4"/>
  <c r="X26" i="4" s="1"/>
  <c r="X23" i="6"/>
  <c r="X22" i="6" s="1"/>
  <c r="AB27" i="5"/>
  <c r="S18" i="2"/>
  <c r="Y18" i="2" s="1"/>
  <c r="Y17" i="2" s="1"/>
  <c r="AB18" i="2"/>
  <c r="C50" i="3"/>
  <c r="C51" i="4" s="1"/>
  <c r="C51" i="5" s="1"/>
  <c r="C80" i="6" s="1"/>
  <c r="C51" i="22" s="1"/>
  <c r="M101" i="13"/>
  <c r="M102" i="13" s="1"/>
  <c r="W17" i="6"/>
  <c r="W16" i="6" s="1"/>
  <c r="Y23" i="6"/>
  <c r="Y22" i="6" s="1"/>
  <c r="AE57" i="6"/>
  <c r="AE56" i="6" s="1"/>
  <c r="X19" i="4"/>
  <c r="X18" i="4" s="1"/>
  <c r="X23" i="8"/>
  <c r="X22" i="8" s="1"/>
  <c r="Z19" i="5"/>
  <c r="AB19" i="5" s="1"/>
  <c r="Z18" i="3"/>
  <c r="AB18" i="3" s="1"/>
  <c r="AC12" i="8"/>
  <c r="AC13" i="8" s="1"/>
  <c r="Z25" i="9"/>
  <c r="AB25" i="9" s="1"/>
  <c r="AB19" i="10"/>
  <c r="S25" i="10"/>
  <c r="Y25" i="10" s="1"/>
  <c r="Y24" i="10" s="1"/>
  <c r="Z23" i="10"/>
  <c r="AB23" i="10" s="1"/>
  <c r="Z25" i="10"/>
  <c r="AB25" i="10" s="1"/>
  <c r="AC27" i="11"/>
  <c r="AE27" i="11" s="1"/>
  <c r="AH17" i="12"/>
  <c r="AH16" i="12" s="1"/>
  <c r="AH21" i="12"/>
  <c r="AH20" i="12" s="1"/>
  <c r="I48" i="2"/>
  <c r="I49" i="2" s="1"/>
  <c r="S52" i="2"/>
  <c r="Z53" i="2" s="1"/>
  <c r="I56" i="2"/>
  <c r="I57" i="2" s="1"/>
  <c r="S42" i="2"/>
  <c r="AC42" i="2" s="1"/>
  <c r="AC43" i="2" s="1"/>
  <c r="S48" i="2"/>
  <c r="AC48" i="2" s="1"/>
  <c r="AC49" i="2" s="1"/>
  <c r="W31" i="4"/>
  <c r="W30" i="4" s="1"/>
  <c r="AC17" i="2"/>
  <c r="AC18" i="2" s="1"/>
  <c r="AG18" i="2" s="1"/>
  <c r="AG17" i="2" s="1"/>
  <c r="V55" i="6"/>
  <c r="X55" i="6" s="1"/>
  <c r="X54" i="6" s="1"/>
  <c r="V57" i="6"/>
  <c r="W57" i="6" s="1"/>
  <c r="W56" i="6" s="1"/>
  <c r="V30" i="13"/>
  <c r="M106" i="13" s="1"/>
  <c r="AC17" i="3"/>
  <c r="AC18" i="3" s="1"/>
  <c r="AG18" i="3" s="1"/>
  <c r="AG17" i="3" s="1"/>
  <c r="Z25" i="5"/>
  <c r="AB25" i="5" s="1"/>
  <c r="W18" i="3"/>
  <c r="W17" i="3" s="1"/>
  <c r="S23" i="4"/>
  <c r="W27" i="4"/>
  <c r="W26" i="4" s="1"/>
  <c r="W30" i="13"/>
  <c r="S56" i="3"/>
  <c r="AC56" i="3" s="1"/>
  <c r="AC57" i="3" s="1"/>
  <c r="AC24" i="4"/>
  <c r="AC25" i="4" s="1"/>
  <c r="AG25" i="4" s="1"/>
  <c r="AG24" i="4" s="1"/>
  <c r="Z25" i="4"/>
  <c r="AB25" i="4" s="1"/>
  <c r="AA30" i="2"/>
  <c r="V60" i="6"/>
  <c r="V61" i="6" s="1"/>
  <c r="AG27" i="6"/>
  <c r="AG26" i="6" s="1"/>
  <c r="AE19" i="6"/>
  <c r="AE18" i="6" s="1"/>
  <c r="AE15" i="6"/>
  <c r="AE14" i="6" s="1"/>
  <c r="V45" i="6"/>
  <c r="AD52" i="6"/>
  <c r="AD53" i="6" s="1"/>
  <c r="AE53" i="6" s="1"/>
  <c r="AE52" i="6" s="1"/>
  <c r="AA31" i="6"/>
  <c r="AE23" i="9"/>
  <c r="AE22" i="9" s="1"/>
  <c r="T27" i="11"/>
  <c r="AJ27" i="11" s="1"/>
  <c r="AJ26" i="11" s="1"/>
  <c r="AF27" i="12"/>
  <c r="AF26" i="12" s="1"/>
  <c r="AG17" i="12"/>
  <c r="AG16" i="12" s="1"/>
  <c r="AD30" i="12"/>
  <c r="AD31" i="12" s="1"/>
  <c r="AF31" i="12" s="1"/>
  <c r="AF30" i="12" s="1"/>
  <c r="Q52" i="2"/>
  <c r="Q53" i="2" s="1"/>
  <c r="K42" i="3"/>
  <c r="K43" i="4" s="1"/>
  <c r="K43" i="5" s="1"/>
  <c r="K72" i="6" s="1"/>
  <c r="K43" i="22" s="1"/>
  <c r="U56" i="3"/>
  <c r="U57" i="3" s="1"/>
  <c r="AB27" i="12"/>
  <c r="AB21" i="12"/>
  <c r="AE23" i="5"/>
  <c r="AE22" i="5" s="1"/>
  <c r="X14" i="2"/>
  <c r="X13" i="2" s="1"/>
  <c r="Y18" i="3"/>
  <c r="Y17" i="3" s="1"/>
  <c r="O105" i="13"/>
  <c r="O106" i="13"/>
  <c r="O142" i="13" s="1"/>
  <c r="K58" i="2"/>
  <c r="Q58" i="2" s="1"/>
  <c r="Q59" i="2" s="1"/>
  <c r="AD30" i="6"/>
  <c r="AD31" i="6" s="1"/>
  <c r="AF31" i="6" s="1"/>
  <c r="AF30" i="6" s="1"/>
  <c r="AH23" i="6"/>
  <c r="AH22" i="6" s="1"/>
  <c r="V58" i="6"/>
  <c r="V59" i="6" s="1"/>
  <c r="AD44" i="6"/>
  <c r="AD45" i="6" s="1"/>
  <c r="X29" i="6"/>
  <c r="X28" i="6" s="1"/>
  <c r="W29" i="6"/>
  <c r="W28" i="6" s="1"/>
  <c r="Y27" i="6"/>
  <c r="Y26" i="6" s="1"/>
  <c r="AG23" i="9"/>
  <c r="AG22" i="9" s="1"/>
  <c r="X13" i="10"/>
  <c r="X12" i="10" s="1"/>
  <c r="Z27" i="10"/>
  <c r="AB27" i="10" s="1"/>
  <c r="AF19" i="12"/>
  <c r="AF18" i="12" s="1"/>
  <c r="AC26" i="12"/>
  <c r="AC27" i="12" s="1"/>
  <c r="AH27" i="12" s="1"/>
  <c r="AH26" i="12" s="1"/>
  <c r="AE14" i="3"/>
  <c r="AE13" i="3" s="1"/>
  <c r="E143" i="13"/>
  <c r="E144" i="13" s="1"/>
  <c r="S22" i="2"/>
  <c r="Y22" i="2" s="1"/>
  <c r="Y21" i="2" s="1"/>
  <c r="N112" i="13"/>
  <c r="N113" i="13" s="1"/>
  <c r="N114" i="13" s="1"/>
  <c r="W49" i="6"/>
  <c r="W48" i="6" s="1"/>
  <c r="M123" i="13"/>
  <c r="M125" i="13" s="1"/>
  <c r="M126" i="13" s="1"/>
  <c r="AB26" i="3"/>
  <c r="T30" i="13"/>
  <c r="K106" i="13" s="1"/>
  <c r="Z22" i="2"/>
  <c r="AB22" i="2" s="1"/>
  <c r="AC18" i="5"/>
  <c r="AC19" i="5" s="1"/>
  <c r="AG19" i="5" s="1"/>
  <c r="AG18" i="5" s="1"/>
  <c r="S25" i="5"/>
  <c r="P36" i="13"/>
  <c r="T42" i="13" s="1"/>
  <c r="Z23" i="4"/>
  <c r="AB23" i="4" s="1"/>
  <c r="S48" i="3"/>
  <c r="Z49" i="3" s="1"/>
  <c r="U30" i="13"/>
  <c r="L106" i="13" s="1"/>
  <c r="AD50" i="6"/>
  <c r="AD51" i="6" s="1"/>
  <c r="AE51" i="6" s="1"/>
  <c r="AE50" i="6" s="1"/>
  <c r="Z10" i="3"/>
  <c r="AB10" i="3" s="1"/>
  <c r="S10" i="3"/>
  <c r="Y10" i="3" s="1"/>
  <c r="Y9" i="3" s="1"/>
  <c r="AC25" i="2"/>
  <c r="AC26" i="2" s="1"/>
  <c r="AG26" i="2" s="1"/>
  <c r="AG25" i="2" s="1"/>
  <c r="Z26" i="2"/>
  <c r="AB26" i="2" s="1"/>
  <c r="X53" i="6"/>
  <c r="X52" i="6" s="1"/>
  <c r="W53" i="6"/>
  <c r="W52" i="6" s="1"/>
  <c r="W14" i="3"/>
  <c r="W13" i="3" s="1"/>
  <c r="AC20" i="5"/>
  <c r="AC21" i="5" s="1"/>
  <c r="AG21" i="5" s="1"/>
  <c r="AG20" i="5" s="1"/>
  <c r="S21" i="5"/>
  <c r="AC10" i="5"/>
  <c r="AC11" i="5" s="1"/>
  <c r="S11" i="5"/>
  <c r="Y11" i="5" s="1"/>
  <c r="Y10" i="5" s="1"/>
  <c r="Z11" i="5"/>
  <c r="AB11" i="5" s="1"/>
  <c r="AD40" i="6"/>
  <c r="AD41" i="6" s="1"/>
  <c r="R60" i="6"/>
  <c r="R61" i="6" s="1"/>
  <c r="AB19" i="8"/>
  <c r="Z13" i="8"/>
  <c r="AB13" i="8" s="1"/>
  <c r="X27" i="6"/>
  <c r="X26" i="6" s="1"/>
  <c r="V50" i="3"/>
  <c r="V51" i="3" s="1"/>
  <c r="W23" i="9"/>
  <c r="W22" i="9" s="1"/>
  <c r="AD48" i="6"/>
  <c r="AD49" i="6" s="1"/>
  <c r="AE49" i="6" s="1"/>
  <c r="AE48" i="6" s="1"/>
  <c r="Z23" i="11"/>
  <c r="Z22" i="11" s="1"/>
  <c r="T15" i="11"/>
  <c r="AB15" i="11" s="1"/>
  <c r="AB14" i="11" s="1"/>
  <c r="AA23" i="11"/>
  <c r="AA22" i="11" s="1"/>
  <c r="W25" i="6"/>
  <c r="W24" i="6" s="1"/>
  <c r="X31" i="4"/>
  <c r="X30" i="4" s="1"/>
  <c r="S29" i="3"/>
  <c r="S30" i="3" s="1"/>
  <c r="Y30" i="3" s="1"/>
  <c r="Y29" i="3" s="1"/>
  <c r="L119" i="13"/>
  <c r="L120" i="13" s="1"/>
  <c r="D143" i="13"/>
  <c r="D144" i="13" s="1"/>
  <c r="G143" i="13"/>
  <c r="G144" i="13" s="1"/>
  <c r="X14" i="3"/>
  <c r="X13" i="3" s="1"/>
  <c r="AC26" i="6"/>
  <c r="AC27" i="6" s="1"/>
  <c r="AH27" i="6" s="1"/>
  <c r="AH26" i="6" s="1"/>
  <c r="Z27" i="6"/>
  <c r="AB27" i="6" s="1"/>
  <c r="X22" i="3"/>
  <c r="X21" i="3" s="1"/>
  <c r="W23" i="5"/>
  <c r="W22" i="5" s="1"/>
  <c r="W17" i="10"/>
  <c r="W16" i="10" s="1"/>
  <c r="O111" i="13"/>
  <c r="O113" i="13" s="1"/>
  <c r="O114" i="13" s="1"/>
  <c r="K89" i="13"/>
  <c r="K90" i="13" s="1"/>
  <c r="X12" i="1"/>
  <c r="X11" i="1" s="1"/>
  <c r="AD28" i="12"/>
  <c r="AD29" i="12" s="1"/>
  <c r="AF29" i="12" s="1"/>
  <c r="AF28" i="12" s="1"/>
  <c r="AA31" i="4"/>
  <c r="Z11" i="4"/>
  <c r="AB11" i="4" s="1"/>
  <c r="AC10" i="4"/>
  <c r="AC11" i="4" s="1"/>
  <c r="S11" i="4"/>
  <c r="Y11" i="4" s="1"/>
  <c r="Y10" i="4" s="1"/>
  <c r="AC13" i="2"/>
  <c r="Z14" i="2"/>
  <c r="AB14" i="2" s="1"/>
  <c r="S14" i="2"/>
  <c r="S27" i="2"/>
  <c r="AC12" i="4"/>
  <c r="AC13" i="4" s="1"/>
  <c r="AG13" i="4" s="1"/>
  <c r="AG12" i="4" s="1"/>
  <c r="Z13" i="4"/>
  <c r="AB13" i="4" s="1"/>
  <c r="S13" i="4"/>
  <c r="AC16" i="4"/>
  <c r="AC17" i="4" s="1"/>
  <c r="AG17" i="4" s="1"/>
  <c r="AG16" i="4" s="1"/>
  <c r="S17" i="4"/>
  <c r="AF17" i="4" s="1"/>
  <c r="AF16" i="4" s="1"/>
  <c r="Z17" i="4"/>
  <c r="AB17" i="4" s="1"/>
  <c r="AC19" i="2"/>
  <c r="AC20" i="2" s="1"/>
  <c r="AG20" i="2" s="1"/>
  <c r="AG19" i="2" s="1"/>
  <c r="S20" i="2"/>
  <c r="X28" i="2"/>
  <c r="X27" i="2" s="1"/>
  <c r="W28" i="2"/>
  <c r="W27" i="2" s="1"/>
  <c r="K112" i="13"/>
  <c r="K111" i="13"/>
  <c r="M112" i="13"/>
  <c r="M111" i="13"/>
  <c r="AG23" i="6"/>
  <c r="AG22" i="6" s="1"/>
  <c r="AE27" i="6"/>
  <c r="AE26" i="6" s="1"/>
  <c r="W25" i="22"/>
  <c r="W24" i="22" s="1"/>
  <c r="X25" i="8"/>
  <c r="X24" i="8" s="1"/>
  <c r="X31" i="6"/>
  <c r="X30" i="6" s="1"/>
  <c r="X49" i="6"/>
  <c r="X48" i="6" s="1"/>
  <c r="W31" i="6"/>
  <c r="W30" i="6" s="1"/>
  <c r="W13" i="10"/>
  <c r="W12" i="10" s="1"/>
  <c r="S23" i="10"/>
  <c r="AF23" i="10" s="1"/>
  <c r="AF22" i="10" s="1"/>
  <c r="Y25" i="11"/>
  <c r="Y24" i="11" s="1"/>
  <c r="Z25" i="11"/>
  <c r="Z24" i="11" s="1"/>
  <c r="AE25" i="12"/>
  <c r="AE24" i="12" s="1"/>
  <c r="AB16" i="1"/>
  <c r="Q56" i="2"/>
  <c r="Q57" i="2" s="1"/>
  <c r="AB20" i="1"/>
  <c r="AA29" i="12"/>
  <c r="AB11" i="12"/>
  <c r="AB21" i="5"/>
  <c r="Z20" i="2"/>
  <c r="AB20" i="2" s="1"/>
  <c r="AA28" i="2"/>
  <c r="S13" i="5"/>
  <c r="AF13" i="5" s="1"/>
  <c r="AF12" i="5" s="1"/>
  <c r="AC12" i="5"/>
  <c r="AC13" i="5" s="1"/>
  <c r="AG13" i="5" s="1"/>
  <c r="AG12" i="5" s="1"/>
  <c r="Z13" i="5"/>
  <c r="AB13" i="5" s="1"/>
  <c r="AC26" i="5"/>
  <c r="AC27" i="5" s="1"/>
  <c r="AG27" i="5" s="1"/>
  <c r="AG26" i="5" s="1"/>
  <c r="S27" i="5"/>
  <c r="AC23" i="3"/>
  <c r="AC24" i="3" s="1"/>
  <c r="AG24" i="3" s="1"/>
  <c r="AG23" i="3" s="1"/>
  <c r="Z24" i="3"/>
  <c r="AB24" i="3" s="1"/>
  <c r="S24" i="3"/>
  <c r="Y24" i="3" s="1"/>
  <c r="Y23" i="3" s="1"/>
  <c r="AC11" i="3"/>
  <c r="AC12" i="3" s="1"/>
  <c r="Z12" i="3"/>
  <c r="AB12" i="3" s="1"/>
  <c r="Z20" i="3"/>
  <c r="AB20" i="3" s="1"/>
  <c r="AC19" i="3"/>
  <c r="AC20" i="3" s="1"/>
  <c r="AG20" i="3" s="1"/>
  <c r="AG19" i="3" s="1"/>
  <c r="S20" i="3"/>
  <c r="Y20" i="3" s="1"/>
  <c r="Y19" i="3" s="1"/>
  <c r="X22" i="2"/>
  <c r="X21" i="2" s="1"/>
  <c r="K123" i="13"/>
  <c r="K124" i="13"/>
  <c r="N88" i="13"/>
  <c r="N87" i="13"/>
  <c r="W13" i="5"/>
  <c r="W12" i="5" s="1"/>
  <c r="X13" i="5"/>
  <c r="X12" i="5" s="1"/>
  <c r="S56" i="6"/>
  <c r="S29" i="2"/>
  <c r="AF18" i="3"/>
  <c r="AF17" i="3" s="1"/>
  <c r="L112" i="13"/>
  <c r="L111" i="13"/>
  <c r="AF19" i="5"/>
  <c r="AF18" i="5" s="1"/>
  <c r="S25" i="12"/>
  <c r="Y25" i="12" s="1"/>
  <c r="Y24" i="12" s="1"/>
  <c r="Z25" i="12"/>
  <c r="AB25" i="12" s="1"/>
  <c r="X13" i="12"/>
  <c r="X12" i="12" s="1"/>
  <c r="AE24" i="3"/>
  <c r="AE23" i="3" s="1"/>
  <c r="AE16" i="3"/>
  <c r="AE15" i="3" s="1"/>
  <c r="AD12" i="3"/>
  <c r="AD29" i="3"/>
  <c r="AD30" i="3" s="1"/>
  <c r="W15" i="5"/>
  <c r="W14" i="5" s="1"/>
  <c r="X15" i="5"/>
  <c r="X14" i="5" s="1"/>
  <c r="Y15" i="5"/>
  <c r="Y14" i="5" s="1"/>
  <c r="AD15" i="5"/>
  <c r="AD30" i="5"/>
  <c r="AD31" i="5" s="1"/>
  <c r="S30" i="4"/>
  <c r="AC14" i="4"/>
  <c r="Z15" i="4"/>
  <c r="AB15" i="4" s="1"/>
  <c r="S15" i="4"/>
  <c r="Y15" i="4" s="1"/>
  <c r="Y14" i="4" s="1"/>
  <c r="S28" i="4"/>
  <c r="AD28" i="4"/>
  <c r="AD29" i="4" s="1"/>
  <c r="AD11" i="4"/>
  <c r="AD15" i="4"/>
  <c r="AD30" i="4"/>
  <c r="AD31" i="4" s="1"/>
  <c r="AD10" i="3"/>
  <c r="AD27" i="3"/>
  <c r="AD28" i="3" s="1"/>
  <c r="K95" i="13"/>
  <c r="K96" i="13" s="1"/>
  <c r="AE24" i="2"/>
  <c r="AE23" i="2" s="1"/>
  <c r="AF24" i="2"/>
  <c r="AF23" i="2" s="1"/>
  <c r="X17" i="4"/>
  <c r="X16" i="4" s="1"/>
  <c r="W17" i="4"/>
  <c r="W16" i="4" s="1"/>
  <c r="AC14" i="6"/>
  <c r="AC15" i="6" s="1"/>
  <c r="AH15" i="6" s="1"/>
  <c r="AH14" i="6" s="1"/>
  <c r="S15" i="6"/>
  <c r="Z15" i="6"/>
  <c r="AB15" i="6" s="1"/>
  <c r="AC21" i="3"/>
  <c r="AC22" i="3" s="1"/>
  <c r="AG22" i="3" s="1"/>
  <c r="AG21" i="3" s="1"/>
  <c r="Z22" i="3"/>
  <c r="AB22" i="3" s="1"/>
  <c r="S22" i="3"/>
  <c r="V31" i="5"/>
  <c r="AA31" i="5"/>
  <c r="V28" i="3"/>
  <c r="AA28" i="3"/>
  <c r="S22" i="5"/>
  <c r="K28" i="5"/>
  <c r="Q28" i="5" s="1"/>
  <c r="Q29" i="5" s="1"/>
  <c r="K30" i="5"/>
  <c r="Q30" i="5" s="1"/>
  <c r="Q31" i="5" s="1"/>
  <c r="K52" i="6"/>
  <c r="Q52" i="6" s="1"/>
  <c r="Q53" i="6" s="1"/>
  <c r="X21" i="6"/>
  <c r="X20" i="6" s="1"/>
  <c r="W21" i="6"/>
  <c r="W20" i="6" s="1"/>
  <c r="W20" i="3"/>
  <c r="W19" i="3" s="1"/>
  <c r="X20" i="3"/>
  <c r="X19" i="3" s="1"/>
  <c r="Y26" i="2"/>
  <c r="Y25" i="2" s="1"/>
  <c r="X26" i="2"/>
  <c r="X25" i="2" s="1"/>
  <c r="W26" i="2"/>
  <c r="W25" i="2" s="1"/>
  <c r="AC27" i="2"/>
  <c r="AC28" i="2" s="1"/>
  <c r="AG16" i="3"/>
  <c r="AG15" i="3" s="1"/>
  <c r="AD28" i="6"/>
  <c r="AD29" i="6" s="1"/>
  <c r="AF29" i="6" s="1"/>
  <c r="AF28" i="6" s="1"/>
  <c r="AF57" i="6"/>
  <c r="AF56" i="6" s="1"/>
  <c r="AA49" i="9"/>
  <c r="AE25" i="22"/>
  <c r="AE24" i="22" s="1"/>
  <c r="C60" i="6"/>
  <c r="I60" i="6" s="1"/>
  <c r="I61" i="6" s="1"/>
  <c r="L58" i="3"/>
  <c r="W25" i="9"/>
  <c r="W24" i="9" s="1"/>
  <c r="AB11" i="10"/>
  <c r="Y27" i="11"/>
  <c r="Y26" i="11" s="1"/>
  <c r="AE11" i="11"/>
  <c r="AA27" i="11"/>
  <c r="AA26" i="11" s="1"/>
  <c r="AC18" i="12"/>
  <c r="AC19" i="12" s="1"/>
  <c r="AH19" i="12" s="1"/>
  <c r="AH18" i="12" s="1"/>
  <c r="Z19" i="12"/>
  <c r="AB19" i="12" s="1"/>
  <c r="AC22" i="12"/>
  <c r="AC23" i="12" s="1"/>
  <c r="AH23" i="12" s="1"/>
  <c r="AH22" i="12" s="1"/>
  <c r="Z23" i="12"/>
  <c r="X14" i="1"/>
  <c r="X13" i="1" s="1"/>
  <c r="K60" i="2"/>
  <c r="Q60" i="2" s="1"/>
  <c r="Q61" i="2" s="1"/>
  <c r="T46" i="3"/>
  <c r="T47" i="3" s="1"/>
  <c r="S56" i="2"/>
  <c r="AC56" i="2" s="1"/>
  <c r="AC57" i="2" s="1"/>
  <c r="AA31" i="12"/>
  <c r="AB23" i="12"/>
  <c r="AD11" i="5"/>
  <c r="AD28" i="5"/>
  <c r="AD29" i="5" s="1"/>
  <c r="AB15" i="12"/>
  <c r="V29" i="5"/>
  <c r="AA29" i="5"/>
  <c r="S27" i="4"/>
  <c r="Z27" i="4"/>
  <c r="AB27" i="4" s="1"/>
  <c r="AC26" i="4"/>
  <c r="AC27" i="4" s="1"/>
  <c r="AG27" i="4" s="1"/>
  <c r="AG26" i="4" s="1"/>
  <c r="Z14" i="3"/>
  <c r="AB14" i="3" s="1"/>
  <c r="AC13" i="3"/>
  <c r="S14" i="3"/>
  <c r="V29" i="4"/>
  <c r="AA29" i="4"/>
  <c r="X25" i="4"/>
  <c r="X24" i="4" s="1"/>
  <c r="W25" i="4"/>
  <c r="W24" i="4" s="1"/>
  <c r="W21" i="4"/>
  <c r="W20" i="4" s="1"/>
  <c r="X21" i="4"/>
  <c r="X20" i="4" s="1"/>
  <c r="X15" i="4"/>
  <c r="X14" i="4" s="1"/>
  <c r="W15" i="4"/>
  <c r="W14" i="4" s="1"/>
  <c r="N137" i="13"/>
  <c r="N138" i="13" s="1"/>
  <c r="L129" i="13"/>
  <c r="L130" i="13"/>
  <c r="M117" i="13"/>
  <c r="M118" i="13"/>
  <c r="AE17" i="4"/>
  <c r="AE16" i="4" s="1"/>
  <c r="AD12" i="2"/>
  <c r="AD29" i="2"/>
  <c r="AD30" i="2" s="1"/>
  <c r="W30" i="3"/>
  <c r="W29" i="3" s="1"/>
  <c r="X30" i="3"/>
  <c r="X29" i="3" s="1"/>
  <c r="AF10" i="2"/>
  <c r="AF9" i="2" s="1"/>
  <c r="AE10" i="2"/>
  <c r="AE9" i="2" s="1"/>
  <c r="Y25" i="4"/>
  <c r="Y24" i="4" s="1"/>
  <c r="S27" i="3"/>
  <c r="AC20" i="4"/>
  <c r="AC21" i="4" s="1"/>
  <c r="AG21" i="4" s="1"/>
  <c r="AG20" i="4" s="1"/>
  <c r="Z21" i="4"/>
  <c r="AB21" i="4" s="1"/>
  <c r="S21" i="4"/>
  <c r="AF21" i="4" s="1"/>
  <c r="AF20" i="4" s="1"/>
  <c r="AE20" i="3"/>
  <c r="AE19" i="3" s="1"/>
  <c r="AE26" i="2"/>
  <c r="AE25" i="2" s="1"/>
  <c r="AF26" i="2"/>
  <c r="AF25" i="2" s="1"/>
  <c r="AE18" i="2"/>
  <c r="AE17" i="2" s="1"/>
  <c r="AG24" i="2"/>
  <c r="AG23" i="2" s="1"/>
  <c r="AD27" i="2"/>
  <c r="AD28" i="2" s="1"/>
  <c r="AA30" i="3"/>
  <c r="AB10" i="1"/>
  <c r="N57" i="4"/>
  <c r="W12" i="1"/>
  <c r="W11" i="1" s="1"/>
  <c r="AC23" i="1"/>
  <c r="AC24" i="1" s="1"/>
  <c r="AG24" i="1" s="1"/>
  <c r="AG23" i="1" s="1"/>
  <c r="S24" i="1"/>
  <c r="Y24" i="1" s="1"/>
  <c r="Y23" i="1" s="1"/>
  <c r="R55" i="5"/>
  <c r="R56" i="5" s="1"/>
  <c r="N51" i="4"/>
  <c r="J47" i="4"/>
  <c r="J47" i="5" s="1"/>
  <c r="D57" i="4"/>
  <c r="T57" i="4" s="1"/>
  <c r="T58" i="4" s="1"/>
  <c r="S41" i="4"/>
  <c r="Z42" i="4" s="1"/>
  <c r="R46" i="3"/>
  <c r="R47" i="3" s="1"/>
  <c r="S40" i="2"/>
  <c r="AC40" i="2" s="1"/>
  <c r="AC41" i="2" s="1"/>
  <c r="B57" i="22"/>
  <c r="B56" i="8" s="1"/>
  <c r="R43" i="5"/>
  <c r="R44" i="5" s="1"/>
  <c r="N82" i="6"/>
  <c r="M47" i="4"/>
  <c r="F57" i="4"/>
  <c r="I40" i="2"/>
  <c r="I41" i="2" s="1"/>
  <c r="G58" i="2"/>
  <c r="G59" i="2" s="1"/>
  <c r="R55" i="4"/>
  <c r="R56" i="4" s="1"/>
  <c r="S40" i="3"/>
  <c r="L60" i="3"/>
  <c r="V48" i="3"/>
  <c r="AD48" i="3" s="1"/>
  <c r="AD49" i="3" s="1"/>
  <c r="AA47" i="3"/>
  <c r="V42" i="3"/>
  <c r="V43" i="3" s="1"/>
  <c r="L47" i="4"/>
  <c r="L47" i="5" s="1"/>
  <c r="T48" i="3"/>
  <c r="T49" i="3" s="1"/>
  <c r="V40" i="3"/>
  <c r="AD40" i="3" s="1"/>
  <c r="AE10" i="1"/>
  <c r="AE9" i="1" s="1"/>
  <c r="W24" i="1"/>
  <c r="W23" i="1" s="1"/>
  <c r="AF18" i="1"/>
  <c r="AF17" i="1" s="1"/>
  <c r="C54" i="3"/>
  <c r="I54" i="3" s="1"/>
  <c r="I55" i="3" s="1"/>
  <c r="S54" i="2"/>
  <c r="AC17" i="1"/>
  <c r="AC18" i="1" s="1"/>
  <c r="AG18" i="1" s="1"/>
  <c r="AG17" i="1" s="1"/>
  <c r="Z18" i="1"/>
  <c r="AB18" i="1" s="1"/>
  <c r="R53" i="22"/>
  <c r="R54" i="22" s="1"/>
  <c r="E60" i="3"/>
  <c r="AC21" i="1"/>
  <c r="AC22" i="1" s="1"/>
  <c r="AG22" i="1" s="1"/>
  <c r="AG21" i="1" s="1"/>
  <c r="Z22" i="1"/>
  <c r="AB22" i="1" s="1"/>
  <c r="S14" i="1"/>
  <c r="AC13" i="1"/>
  <c r="AC14" i="1" s="1"/>
  <c r="AG14" i="1" s="1"/>
  <c r="AG13" i="1" s="1"/>
  <c r="Z14" i="1"/>
  <c r="AB14" i="1" s="1"/>
  <c r="D47" i="4"/>
  <c r="D47" i="5" s="1"/>
  <c r="D76" i="6" s="1"/>
  <c r="D47" i="22" s="1"/>
  <c r="D46" i="8" s="1"/>
  <c r="D45" i="4"/>
  <c r="G45" i="4" s="1"/>
  <c r="G46" i="4" s="1"/>
  <c r="T44" i="3"/>
  <c r="T45" i="3" s="1"/>
  <c r="T42" i="3"/>
  <c r="T43" i="3" s="1"/>
  <c r="D43" i="4"/>
  <c r="R48" i="3"/>
  <c r="R49" i="3" s="1"/>
  <c r="B49" i="4"/>
  <c r="I42" i="2"/>
  <c r="I43" i="2" s="1"/>
  <c r="C42" i="3"/>
  <c r="I42" i="3" s="1"/>
  <c r="I43" i="3" s="1"/>
  <c r="C58" i="2"/>
  <c r="I58" i="2" s="1"/>
  <c r="I59" i="2" s="1"/>
  <c r="C60" i="2"/>
  <c r="I60" i="2" s="1"/>
  <c r="I61" i="2" s="1"/>
  <c r="Z12" i="1"/>
  <c r="AB12" i="1" s="1"/>
  <c r="AC11" i="1"/>
  <c r="S12" i="1"/>
  <c r="J60" i="3"/>
  <c r="D60" i="3"/>
  <c r="D58" i="3"/>
  <c r="V56" i="3"/>
  <c r="AA57" i="3" s="1"/>
  <c r="F58" i="3"/>
  <c r="S29" i="1"/>
  <c r="S27" i="1"/>
  <c r="Z28" i="1" s="1"/>
  <c r="AG10" i="1"/>
  <c r="AG9" i="1" s="1"/>
  <c r="AE12" i="1"/>
  <c r="AE11" i="1" s="1"/>
  <c r="S22" i="1"/>
  <c r="Y22" i="1" s="1"/>
  <c r="Y21" i="1" s="1"/>
  <c r="C52" i="3"/>
  <c r="C53" i="4" s="1"/>
  <c r="C53" i="5" s="1"/>
  <c r="C82" i="6" s="1"/>
  <c r="C53" i="22" s="1"/>
  <c r="I52" i="2"/>
  <c r="I53" i="2" s="1"/>
  <c r="K44" i="3"/>
  <c r="Q44" i="2"/>
  <c r="Q45" i="2" s="1"/>
  <c r="S44" i="2"/>
  <c r="AA49" i="2"/>
  <c r="AD48" i="2"/>
  <c r="AD49" i="2" s="1"/>
  <c r="F49" i="4"/>
  <c r="B45" i="4"/>
  <c r="B60" i="3"/>
  <c r="R44" i="3"/>
  <c r="R45" i="3" s="1"/>
  <c r="R40" i="3"/>
  <c r="R41" i="3" s="1"/>
  <c r="B58" i="3"/>
  <c r="B41" i="4"/>
  <c r="AC25" i="1"/>
  <c r="AC26" i="1" s="1"/>
  <c r="AG26" i="1" s="1"/>
  <c r="AG25" i="1" s="1"/>
  <c r="S26" i="1"/>
  <c r="AF26" i="1" s="1"/>
  <c r="AF25" i="1" s="1"/>
  <c r="Z26" i="1"/>
  <c r="AB26" i="1" s="1"/>
  <c r="N55" i="4"/>
  <c r="AE18" i="1"/>
  <c r="AE17" i="1" s="1"/>
  <c r="AA57" i="2"/>
  <c r="V57" i="2"/>
  <c r="AD56" i="2"/>
  <c r="AD57" i="2" s="1"/>
  <c r="N49" i="4"/>
  <c r="AD46" i="2"/>
  <c r="AD47" i="2" s="1"/>
  <c r="AA47" i="2"/>
  <c r="V47" i="2"/>
  <c r="N45" i="4"/>
  <c r="V44" i="3"/>
  <c r="N60" i="3"/>
  <c r="O58" i="2"/>
  <c r="O59" i="2" s="1"/>
  <c r="X18" i="1"/>
  <c r="X17" i="1" s="1"/>
  <c r="W18" i="1"/>
  <c r="W17" i="1" s="1"/>
  <c r="Y18" i="1"/>
  <c r="Y17" i="1" s="1"/>
  <c r="W20" i="1"/>
  <c r="W19" i="1" s="1"/>
  <c r="X20" i="1"/>
  <c r="X19" i="1" s="1"/>
  <c r="AD54" i="2"/>
  <c r="AD55" i="2" s="1"/>
  <c r="AA55" i="2"/>
  <c r="V55" i="2"/>
  <c r="X55" i="2" s="1"/>
  <c r="X54" i="2" s="1"/>
  <c r="M41" i="4"/>
  <c r="M58" i="3"/>
  <c r="P58" i="3" s="1"/>
  <c r="P59" i="3" s="1"/>
  <c r="T51" i="2"/>
  <c r="T58" i="2"/>
  <c r="T59" i="2" s="1"/>
  <c r="T60" i="2"/>
  <c r="T61" i="2" s="1"/>
  <c r="M74" i="6"/>
  <c r="M45" i="22" s="1"/>
  <c r="M44" i="8" s="1"/>
  <c r="N58" i="3"/>
  <c r="U40" i="3"/>
  <c r="U41" i="3" s="1"/>
  <c r="M60" i="3"/>
  <c r="P60" i="3" s="1"/>
  <c r="P61" i="3" s="1"/>
  <c r="W26" i="1"/>
  <c r="W25" i="1" s="1"/>
  <c r="X26" i="1"/>
  <c r="X25" i="1" s="1"/>
  <c r="AD44" i="2"/>
  <c r="AD45" i="2" s="1"/>
  <c r="AA45" i="2"/>
  <c r="V45" i="2"/>
  <c r="AD42" i="2"/>
  <c r="AD43" i="2" s="1"/>
  <c r="AE43" i="2" s="1"/>
  <c r="AE42" i="2" s="1"/>
  <c r="V43" i="2"/>
  <c r="AA43" i="2"/>
  <c r="L41" i="4"/>
  <c r="T40" i="3"/>
  <c r="T41" i="3" s="1"/>
  <c r="O60" i="2"/>
  <c r="O61" i="2" s="1"/>
  <c r="N43" i="5"/>
  <c r="L53" i="4"/>
  <c r="T53" i="4" s="1"/>
  <c r="T54" i="4" s="1"/>
  <c r="L51" i="4"/>
  <c r="T50" i="3"/>
  <c r="T51" i="3" s="1"/>
  <c r="AE26" i="1"/>
  <c r="AE25" i="1" s="1"/>
  <c r="AF20" i="1"/>
  <c r="AF19" i="1" s="1"/>
  <c r="Y20" i="1"/>
  <c r="Y19" i="1" s="1"/>
  <c r="R60" i="2"/>
  <c r="R61" i="2" s="1"/>
  <c r="Z47" i="2"/>
  <c r="R58" i="2"/>
  <c r="R59" i="2" s="1"/>
  <c r="K53" i="4"/>
  <c r="Q53" i="4" s="1"/>
  <c r="Q54" i="4" s="1"/>
  <c r="E43" i="4"/>
  <c r="U42" i="3"/>
  <c r="U43" i="3" s="1"/>
  <c r="AA28" i="1"/>
  <c r="V28" i="1"/>
  <c r="AD40" i="2"/>
  <c r="V41" i="2"/>
  <c r="AA41" i="2"/>
  <c r="V58" i="2"/>
  <c r="AD52" i="2"/>
  <c r="AD53" i="2" s="1"/>
  <c r="AA53" i="2"/>
  <c r="V53" i="2"/>
  <c r="V60" i="2"/>
  <c r="W49" i="2"/>
  <c r="W48" i="2" s="1"/>
  <c r="V54" i="3"/>
  <c r="F53" i="4"/>
  <c r="V52" i="3"/>
  <c r="F55" i="4"/>
  <c r="E51" i="4"/>
  <c r="U50" i="3"/>
  <c r="U51" i="3" s="1"/>
  <c r="V30" i="1"/>
  <c r="Y32" i="1" s="1"/>
  <c r="Y31" i="1" s="1"/>
  <c r="AA30" i="1"/>
  <c r="G60" i="2"/>
  <c r="G61" i="2" s="1"/>
  <c r="AC64" i="2"/>
  <c r="AD50" i="2"/>
  <c r="V51" i="2"/>
  <c r="AA51" i="2"/>
  <c r="F60" i="3"/>
  <c r="W16" i="1"/>
  <c r="W15" i="1" s="1"/>
  <c r="X16" i="1"/>
  <c r="X15" i="1" s="1"/>
  <c r="Y16" i="1"/>
  <c r="Y15" i="1" s="1"/>
  <c r="AD16" i="1"/>
  <c r="AD27" i="1"/>
  <c r="AD28" i="1" s="1"/>
  <c r="AD29" i="1"/>
  <c r="AD30" i="1" s="1"/>
  <c r="AE22" i="1"/>
  <c r="AE21" i="1" s="1"/>
  <c r="S13" i="12"/>
  <c r="AG13" i="12" s="1"/>
  <c r="AG12" i="12" s="1"/>
  <c r="Z13" i="12"/>
  <c r="AB13" i="12" s="1"/>
  <c r="W25" i="12"/>
  <c r="W24" i="12" s="1"/>
  <c r="X25" i="12"/>
  <c r="X24" i="12" s="1"/>
  <c r="X21" i="12"/>
  <c r="X20" i="12" s="1"/>
  <c r="X31" i="12"/>
  <c r="X30" i="12" s="1"/>
  <c r="AC12" i="12"/>
  <c r="AC13" i="12" s="1"/>
  <c r="AH13" i="12" s="1"/>
  <c r="AH12" i="12" s="1"/>
  <c r="AC24" i="12"/>
  <c r="AC25" i="12" s="1"/>
  <c r="AH25" i="12" s="1"/>
  <c r="AH24" i="12" s="1"/>
  <c r="W13" i="12"/>
  <c r="W12" i="12" s="1"/>
  <c r="X29" i="12"/>
  <c r="X28" i="12" s="1"/>
  <c r="W31" i="12"/>
  <c r="W30" i="12" s="1"/>
  <c r="X23" i="12"/>
  <c r="X22" i="12" s="1"/>
  <c r="Y21" i="12"/>
  <c r="Y20" i="12" s="1"/>
  <c r="W19" i="12"/>
  <c r="W18" i="12" s="1"/>
  <c r="X17" i="12"/>
  <c r="X16" i="12" s="1"/>
  <c r="W29" i="12"/>
  <c r="W28" i="12" s="1"/>
  <c r="W21" i="12"/>
  <c r="W20" i="12" s="1"/>
  <c r="W27" i="12"/>
  <c r="W26" i="12" s="1"/>
  <c r="W17" i="12"/>
  <c r="W16" i="12" s="1"/>
  <c r="Y19" i="12"/>
  <c r="Y18" i="12" s="1"/>
  <c r="X19" i="12"/>
  <c r="X18" i="12" s="1"/>
  <c r="Q40" i="12"/>
  <c r="Y17" i="12"/>
  <c r="Y16" i="12" s="1"/>
  <c r="I29" i="12"/>
  <c r="I30" i="12"/>
  <c r="AG21" i="12"/>
  <c r="AG20" i="12" s="1"/>
  <c r="AG19" i="12"/>
  <c r="AG18" i="12" s="1"/>
  <c r="AE51" i="12"/>
  <c r="AE50" i="12" s="1"/>
  <c r="AF51" i="12"/>
  <c r="AF50" i="12" s="1"/>
  <c r="S11" i="12"/>
  <c r="Y11" i="12" s="1"/>
  <c r="Y10" i="12" s="1"/>
  <c r="AC10" i="12"/>
  <c r="AF45" i="12"/>
  <c r="AF44" i="12" s="1"/>
  <c r="AE45" i="12"/>
  <c r="AE44" i="12" s="1"/>
  <c r="AF49" i="12"/>
  <c r="AF48" i="12" s="1"/>
  <c r="AE49" i="12"/>
  <c r="AE48" i="12" s="1"/>
  <c r="AD41" i="12"/>
  <c r="AD43" i="12"/>
  <c r="V53" i="12"/>
  <c r="X53" i="12" s="1"/>
  <c r="X52" i="12" s="1"/>
  <c r="AD52" i="12"/>
  <c r="AD53" i="12" s="1"/>
  <c r="AE13" i="12"/>
  <c r="AE12" i="12" s="1"/>
  <c r="AF13" i="12"/>
  <c r="AF12" i="12" s="1"/>
  <c r="AF57" i="12"/>
  <c r="AF56" i="12" s="1"/>
  <c r="AE57" i="12"/>
  <c r="AE56" i="12" s="1"/>
  <c r="AE47" i="12"/>
  <c r="AE46" i="12" s="1"/>
  <c r="AF47" i="12"/>
  <c r="AF46" i="12" s="1"/>
  <c r="S30" i="12"/>
  <c r="AC14" i="12"/>
  <c r="AC15" i="12" s="1"/>
  <c r="AH15" i="12" s="1"/>
  <c r="AH14" i="12" s="1"/>
  <c r="AE15" i="12"/>
  <c r="AE14" i="12" s="1"/>
  <c r="Y23" i="12"/>
  <c r="Y22" i="12" s="1"/>
  <c r="V55" i="12"/>
  <c r="X55" i="12" s="1"/>
  <c r="X54" i="12" s="1"/>
  <c r="AD54" i="12"/>
  <c r="AD55" i="12" s="1"/>
  <c r="S47" i="12"/>
  <c r="AG47" i="12" s="1"/>
  <c r="AG46" i="12" s="1"/>
  <c r="AC46" i="12"/>
  <c r="AC47" i="12" s="1"/>
  <c r="AH47" i="12" s="1"/>
  <c r="AH46" i="12" s="1"/>
  <c r="AE11" i="12"/>
  <c r="AE10" i="12" s="1"/>
  <c r="AF11" i="12"/>
  <c r="AF10" i="12" s="1"/>
  <c r="S40" i="12"/>
  <c r="Q57" i="12"/>
  <c r="Q31" i="12"/>
  <c r="S44" i="12"/>
  <c r="S15" i="12"/>
  <c r="I40" i="12"/>
  <c r="Q28" i="12"/>
  <c r="S28" i="12"/>
  <c r="I43" i="12"/>
  <c r="AA11" i="11"/>
  <c r="AA10" i="11" s="1"/>
  <c r="Y15" i="11"/>
  <c r="Y14" i="11" s="1"/>
  <c r="AA15" i="11"/>
  <c r="AA14" i="11" s="1"/>
  <c r="Y11" i="11"/>
  <c r="Y10" i="11" s="1"/>
  <c r="AA31" i="11"/>
  <c r="AA30" i="11" s="1"/>
  <c r="Z31" i="11"/>
  <c r="Z30" i="11" s="1"/>
  <c r="R30" i="11"/>
  <c r="R31" i="11" s="1"/>
  <c r="AE19" i="11"/>
  <c r="Y31" i="11"/>
  <c r="Y30" i="11" s="1"/>
  <c r="AD31" i="11"/>
  <c r="AF10" i="11"/>
  <c r="AF11" i="11" s="1"/>
  <c r="AK11" i="11" s="1"/>
  <c r="AK10" i="11" s="1"/>
  <c r="J28" i="11"/>
  <c r="J29" i="11" s="1"/>
  <c r="J30" i="11"/>
  <c r="J31" i="11" s="1"/>
  <c r="T11" i="11"/>
  <c r="AB11" i="11" s="1"/>
  <c r="AB10" i="11" s="1"/>
  <c r="Y21" i="11"/>
  <c r="Y20" i="11" s="1"/>
  <c r="I55" i="12"/>
  <c r="AB23" i="11"/>
  <c r="AB22" i="11" s="1"/>
  <c r="AD29" i="11"/>
  <c r="AG28" i="11"/>
  <c r="AG29" i="11" s="1"/>
  <c r="AI29" i="11" s="1"/>
  <c r="AI28" i="11" s="1"/>
  <c r="AF24" i="11"/>
  <c r="AF25" i="11" s="1"/>
  <c r="AK25" i="11" s="1"/>
  <c r="AK24" i="11" s="1"/>
  <c r="T25" i="11"/>
  <c r="AC25" i="11"/>
  <c r="AE25" i="11" s="1"/>
  <c r="AF13" i="11"/>
  <c r="AA21" i="11"/>
  <c r="AA20" i="11" s="1"/>
  <c r="AH19" i="11"/>
  <c r="AH18" i="11" s="1"/>
  <c r="AK19" i="11"/>
  <c r="AK18" i="11" s="1"/>
  <c r="AJ19" i="11"/>
  <c r="AJ18" i="11" s="1"/>
  <c r="AI19" i="11"/>
  <c r="AI18" i="11" s="1"/>
  <c r="AI11" i="11"/>
  <c r="AI10" i="11" s="1"/>
  <c r="AH11" i="11"/>
  <c r="AH10" i="11" s="1"/>
  <c r="AG13" i="11"/>
  <c r="AG30" i="11"/>
  <c r="AG31" i="11" s="1"/>
  <c r="Z21" i="11"/>
  <c r="Z20" i="11" s="1"/>
  <c r="AK21" i="11"/>
  <c r="AK20" i="11" s="1"/>
  <c r="AH21" i="11"/>
  <c r="AH20" i="11" s="1"/>
  <c r="AI21" i="11"/>
  <c r="AI20" i="11" s="1"/>
  <c r="AK17" i="11"/>
  <c r="AK16" i="11" s="1"/>
  <c r="AI17" i="11"/>
  <c r="AI16" i="11" s="1"/>
  <c r="AH17" i="11"/>
  <c r="AH16" i="11" s="1"/>
  <c r="AH15" i="11"/>
  <c r="AH14" i="11" s="1"/>
  <c r="AA29" i="11"/>
  <c r="AA28" i="11" s="1"/>
  <c r="Z29" i="11"/>
  <c r="Z28" i="11" s="1"/>
  <c r="Y29" i="11"/>
  <c r="Y28" i="11" s="1"/>
  <c r="AC13" i="11"/>
  <c r="AE13" i="11" s="1"/>
  <c r="T13" i="11"/>
  <c r="AB13" i="11" s="1"/>
  <c r="AB12" i="11" s="1"/>
  <c r="T30" i="11"/>
  <c r="AC17" i="11"/>
  <c r="AE17" i="11" s="1"/>
  <c r="T17" i="11"/>
  <c r="AB17" i="11" s="1"/>
  <c r="AB16" i="11" s="1"/>
  <c r="Z19" i="11"/>
  <c r="Z18" i="11" s="1"/>
  <c r="Y19" i="11"/>
  <c r="Y18" i="11" s="1"/>
  <c r="AB19" i="11"/>
  <c r="AB18" i="11" s="1"/>
  <c r="AA19" i="11"/>
  <c r="AA18" i="11" s="1"/>
  <c r="T28" i="11"/>
  <c r="Z13" i="11"/>
  <c r="Z12" i="11" s="1"/>
  <c r="AA13" i="11"/>
  <c r="AA12" i="11" s="1"/>
  <c r="Y13" i="11"/>
  <c r="Y12" i="11" s="1"/>
  <c r="W11" i="10"/>
  <c r="W10" i="10" s="1"/>
  <c r="X11" i="10"/>
  <c r="X10" i="10" s="1"/>
  <c r="W25" i="10"/>
  <c r="W24" i="10" s="1"/>
  <c r="I47" i="12"/>
  <c r="I46" i="12"/>
  <c r="I44" i="12"/>
  <c r="S27" i="10"/>
  <c r="AF27" i="10" s="1"/>
  <c r="AF26" i="10" s="1"/>
  <c r="AA29" i="10"/>
  <c r="AD30" i="10"/>
  <c r="AD31" i="10" s="1"/>
  <c r="AE31" i="10" s="1"/>
  <c r="AE30" i="10" s="1"/>
  <c r="AD28" i="10"/>
  <c r="AD29" i="10" s="1"/>
  <c r="AA31" i="10"/>
  <c r="Q54" i="12"/>
  <c r="AE13" i="10"/>
  <c r="AE12" i="10" s="1"/>
  <c r="AC20" i="10"/>
  <c r="Z21" i="10"/>
  <c r="AB21" i="10" s="1"/>
  <c r="S21" i="10"/>
  <c r="Y21" i="10" s="1"/>
  <c r="Y20" i="10" s="1"/>
  <c r="AF11" i="10"/>
  <c r="AF10" i="10" s="1"/>
  <c r="AG11" i="10"/>
  <c r="AG10" i="10" s="1"/>
  <c r="AE11" i="10"/>
  <c r="AE10" i="10" s="1"/>
  <c r="W19" i="10"/>
  <c r="W18" i="10" s="1"/>
  <c r="Y19" i="10"/>
  <c r="Y18" i="10" s="1"/>
  <c r="S54" i="12"/>
  <c r="I30" i="10"/>
  <c r="I50" i="12"/>
  <c r="S50" i="12"/>
  <c r="AE21" i="10"/>
  <c r="AE20" i="10" s="1"/>
  <c r="X19" i="10"/>
  <c r="X18" i="10" s="1"/>
  <c r="W23" i="8"/>
  <c r="W22" i="8" s="1"/>
  <c r="O58" i="12"/>
  <c r="Q44" i="12"/>
  <c r="V43" i="12"/>
  <c r="X43" i="12" s="1"/>
  <c r="X42" i="12" s="1"/>
  <c r="V41" i="12"/>
  <c r="X41" i="12" s="1"/>
  <c r="X40" i="12" s="1"/>
  <c r="U58" i="12"/>
  <c r="U59" i="12" s="1"/>
  <c r="P59" i="12"/>
  <c r="V47" i="12"/>
  <c r="S17" i="10"/>
  <c r="AB17" i="10"/>
  <c r="V57" i="12"/>
  <c r="Q42" i="12"/>
  <c r="K60" i="12"/>
  <c r="Q61" i="12" s="1"/>
  <c r="Q43" i="12"/>
  <c r="K58" i="12"/>
  <c r="S42" i="12"/>
  <c r="AC42" i="12" s="1"/>
  <c r="C60" i="12"/>
  <c r="I61" i="12" s="1"/>
  <c r="S48" i="12"/>
  <c r="C58" i="12"/>
  <c r="I59" i="12" s="1"/>
  <c r="W29" i="10"/>
  <c r="W28" i="10" s="1"/>
  <c r="X29" i="10"/>
  <c r="X28" i="10" s="1"/>
  <c r="S15" i="10"/>
  <c r="S28" i="10"/>
  <c r="AB15" i="10"/>
  <c r="S30" i="10"/>
  <c r="Q45" i="12"/>
  <c r="R45" i="12"/>
  <c r="R60" i="12"/>
  <c r="R61" i="12" s="1"/>
  <c r="V51" i="12"/>
  <c r="H58" i="12"/>
  <c r="G59" i="12"/>
  <c r="H59" i="12"/>
  <c r="G58" i="12"/>
  <c r="I48" i="12"/>
  <c r="U45" i="12"/>
  <c r="U60" i="12"/>
  <c r="U61" i="12" s="1"/>
  <c r="S13" i="10"/>
  <c r="Y13" i="10" s="1"/>
  <c r="Y12" i="10" s="1"/>
  <c r="AB13" i="10"/>
  <c r="W31" i="10"/>
  <c r="W30" i="10" s="1"/>
  <c r="X31" i="10"/>
  <c r="X30" i="10" s="1"/>
  <c r="X15" i="10"/>
  <c r="X14" i="10" s="1"/>
  <c r="W15" i="10"/>
  <c r="W14" i="10" s="1"/>
  <c r="X23" i="10"/>
  <c r="X22" i="10" s="1"/>
  <c r="W23" i="10"/>
  <c r="W22" i="10" s="1"/>
  <c r="V45" i="12"/>
  <c r="V58" i="12"/>
  <c r="V60" i="12"/>
  <c r="O60" i="12"/>
  <c r="P61" i="12"/>
  <c r="O61" i="12"/>
  <c r="P60" i="12"/>
  <c r="H61" i="12"/>
  <c r="H60" i="12"/>
  <c r="G60" i="12"/>
  <c r="G61" i="12"/>
  <c r="P58" i="12"/>
  <c r="O59" i="12"/>
  <c r="Q30" i="10"/>
  <c r="Q31" i="10" s="1"/>
  <c r="V49" i="12"/>
  <c r="S56" i="12"/>
  <c r="I56" i="12"/>
  <c r="I28" i="10"/>
  <c r="R31" i="10"/>
  <c r="W27" i="10"/>
  <c r="W26" i="10" s="1"/>
  <c r="X27" i="10"/>
  <c r="X26" i="10" s="1"/>
  <c r="Q28" i="10"/>
  <c r="Q29" i="10" s="1"/>
  <c r="T60" i="12"/>
  <c r="T61" i="12" s="1"/>
  <c r="T58" i="12"/>
  <c r="T59" i="12" s="1"/>
  <c r="T43" i="12"/>
  <c r="I49" i="12"/>
  <c r="R58" i="12"/>
  <c r="R59" i="12" s="1"/>
  <c r="AE49" i="9"/>
  <c r="AE48" i="9" s="1"/>
  <c r="V49" i="9"/>
  <c r="W17" i="9"/>
  <c r="W16" i="9" s="1"/>
  <c r="Y19" i="9"/>
  <c r="Y18" i="9" s="1"/>
  <c r="W19" i="9"/>
  <c r="W18" i="9" s="1"/>
  <c r="AB19" i="9"/>
  <c r="W11" i="9"/>
  <c r="W10" i="9" s="1"/>
  <c r="S21" i="9"/>
  <c r="AF21" i="9" s="1"/>
  <c r="AF20" i="9" s="1"/>
  <c r="AC20" i="9"/>
  <c r="AC21" i="9" s="1"/>
  <c r="AG21" i="9" s="1"/>
  <c r="AG20" i="9" s="1"/>
  <c r="S17" i="9"/>
  <c r="Y17" i="9" s="1"/>
  <c r="Y16" i="9" s="1"/>
  <c r="X13" i="9"/>
  <c r="X12" i="9" s="1"/>
  <c r="S13" i="9"/>
  <c r="Y13" i="9" s="1"/>
  <c r="Y12" i="9" s="1"/>
  <c r="W15" i="9"/>
  <c r="W14" i="9" s="1"/>
  <c r="S25" i="9"/>
  <c r="Y25" i="9" s="1"/>
  <c r="Y24" i="9" s="1"/>
  <c r="Z13" i="9"/>
  <c r="AB13" i="9" s="1"/>
  <c r="Z17" i="9"/>
  <c r="AB17" i="9" s="1"/>
  <c r="Y11" i="9"/>
  <c r="Y10" i="9" s="1"/>
  <c r="X11" i="9"/>
  <c r="X10" i="9" s="1"/>
  <c r="W27" i="9"/>
  <c r="W26" i="9" s="1"/>
  <c r="AB21" i="9"/>
  <c r="S56" i="9"/>
  <c r="AC56" i="9" s="1"/>
  <c r="AC57" i="9" s="1"/>
  <c r="AG57" i="9" s="1"/>
  <c r="AG56" i="9" s="1"/>
  <c r="AE55" i="9"/>
  <c r="AE54" i="9" s="1"/>
  <c r="V45" i="9"/>
  <c r="X45" i="9" s="1"/>
  <c r="X44" i="9" s="1"/>
  <c r="AD44" i="9"/>
  <c r="AD45" i="9" s="1"/>
  <c r="X21" i="9"/>
  <c r="X20" i="9" s="1"/>
  <c r="X27" i="9"/>
  <c r="X26" i="9" s="1"/>
  <c r="AE15" i="9"/>
  <c r="AE14" i="9" s="1"/>
  <c r="AG15" i="9"/>
  <c r="AG14" i="9" s="1"/>
  <c r="AD30" i="9"/>
  <c r="AD31" i="9" s="1"/>
  <c r="AD11" i="9"/>
  <c r="AD28" i="9"/>
  <c r="AD29" i="9" s="1"/>
  <c r="AA53" i="9"/>
  <c r="AD52" i="9"/>
  <c r="AD53" i="9" s="1"/>
  <c r="AD41" i="9"/>
  <c r="V51" i="9"/>
  <c r="W51" i="9" s="1"/>
  <c r="W50" i="9" s="1"/>
  <c r="AD50" i="9"/>
  <c r="AD51" i="9" s="1"/>
  <c r="AC13" i="9"/>
  <c r="AG13" i="9" s="1"/>
  <c r="AG12" i="9" s="1"/>
  <c r="AE13" i="9"/>
  <c r="AE12" i="9" s="1"/>
  <c r="AA43" i="9"/>
  <c r="AD42" i="9"/>
  <c r="AA47" i="9"/>
  <c r="AD46" i="9"/>
  <c r="AD47" i="9" s="1"/>
  <c r="AE21" i="9"/>
  <c r="AE20" i="9" s="1"/>
  <c r="AE27" i="9"/>
  <c r="AE26" i="9" s="1"/>
  <c r="AG27" i="9"/>
  <c r="AG26" i="9" s="1"/>
  <c r="S23" i="9"/>
  <c r="Z23" i="9"/>
  <c r="AB23" i="9" s="1"/>
  <c r="S28" i="9"/>
  <c r="AA29" i="9"/>
  <c r="V29" i="9"/>
  <c r="Z27" i="9"/>
  <c r="AB27" i="9" s="1"/>
  <c r="S27" i="9"/>
  <c r="Y27" i="9" s="1"/>
  <c r="Y26" i="9" s="1"/>
  <c r="S30" i="9"/>
  <c r="Z15" i="9"/>
  <c r="AB15" i="9" s="1"/>
  <c r="S15" i="9"/>
  <c r="Y15" i="9" s="1"/>
  <c r="Y14" i="9" s="1"/>
  <c r="W31" i="9"/>
  <c r="W30" i="9" s="1"/>
  <c r="X31" i="9"/>
  <c r="X30" i="9" s="1"/>
  <c r="AA31" i="9"/>
  <c r="S54" i="9"/>
  <c r="AC54" i="9" s="1"/>
  <c r="AC55" i="9" s="1"/>
  <c r="AG55" i="9" s="1"/>
  <c r="AG54" i="9" s="1"/>
  <c r="U60" i="6"/>
  <c r="U61" i="6" s="1"/>
  <c r="U58" i="6"/>
  <c r="U59" i="6" s="1"/>
  <c r="T58" i="6"/>
  <c r="T59" i="6" s="1"/>
  <c r="AE55" i="6"/>
  <c r="AE54" i="6" s="1"/>
  <c r="AF10" i="1"/>
  <c r="AF9" i="1" s="1"/>
  <c r="Y10" i="1"/>
  <c r="Y9" i="1" s="1"/>
  <c r="U49" i="5"/>
  <c r="U50" i="5" s="1"/>
  <c r="S47" i="2"/>
  <c r="C57" i="5"/>
  <c r="S57" i="4"/>
  <c r="E47" i="4"/>
  <c r="U46" i="3"/>
  <c r="U47" i="3" s="1"/>
  <c r="E58" i="3"/>
  <c r="H58" i="3" s="1"/>
  <c r="H59" i="3" s="1"/>
  <c r="U49" i="4"/>
  <c r="U50" i="4" s="1"/>
  <c r="E45" i="4"/>
  <c r="H45" i="4" s="1"/>
  <c r="H46" i="4" s="1"/>
  <c r="U44" i="3"/>
  <c r="D53" i="5"/>
  <c r="U49" i="2"/>
  <c r="X49" i="2" s="1"/>
  <c r="X48" i="2" s="1"/>
  <c r="U60" i="2"/>
  <c r="U61" i="2" s="1"/>
  <c r="U58" i="2"/>
  <c r="U59" i="2" s="1"/>
  <c r="T55" i="22"/>
  <c r="T56" i="22" s="1"/>
  <c r="R43" i="22"/>
  <c r="R44" i="22" s="1"/>
  <c r="R42" i="8"/>
  <c r="R43" i="8" s="1"/>
  <c r="R72" i="6"/>
  <c r="R73" i="6" s="1"/>
  <c r="E53" i="5"/>
  <c r="R51" i="22"/>
  <c r="R52" i="22" s="1"/>
  <c r="M55" i="5"/>
  <c r="U55" i="5" s="1"/>
  <c r="U56" i="5" s="1"/>
  <c r="M51" i="22"/>
  <c r="E78" i="6"/>
  <c r="F45" i="5"/>
  <c r="U53" i="3"/>
  <c r="E70" i="6"/>
  <c r="D49" i="5"/>
  <c r="T49" i="4"/>
  <c r="T50" i="4" s="1"/>
  <c r="C49" i="5"/>
  <c r="S49" i="4"/>
  <c r="F41" i="5"/>
  <c r="H41" i="5" s="1"/>
  <c r="H42" i="5" s="1"/>
  <c r="C41" i="22"/>
  <c r="S70" i="6"/>
  <c r="M43" i="22"/>
  <c r="B55" i="22"/>
  <c r="R84" i="6"/>
  <c r="R85" i="6" s="1"/>
  <c r="D41" i="22"/>
  <c r="S40" i="6"/>
  <c r="S50" i="6"/>
  <c r="K49" i="22"/>
  <c r="Z21" i="6"/>
  <c r="AB21" i="6" s="1"/>
  <c r="AC20" i="6"/>
  <c r="AC21" i="6" s="1"/>
  <c r="AH21" i="6" s="1"/>
  <c r="AH20" i="6" s="1"/>
  <c r="S21" i="6"/>
  <c r="S46" i="6"/>
  <c r="AC18" i="6"/>
  <c r="AC19" i="6" s="1"/>
  <c r="AH19" i="6" s="1"/>
  <c r="AH18" i="6" s="1"/>
  <c r="Z19" i="6"/>
  <c r="AB19" i="6" s="1"/>
  <c r="S19" i="6"/>
  <c r="AC24" i="6"/>
  <c r="AC25" i="6" s="1"/>
  <c r="AH25" i="6" s="1"/>
  <c r="AH24" i="6" s="1"/>
  <c r="Z25" i="6"/>
  <c r="AB25" i="6" s="1"/>
  <c r="S25" i="6"/>
  <c r="S42" i="6"/>
  <c r="AC10" i="6"/>
  <c r="S28" i="6"/>
  <c r="S11" i="6"/>
  <c r="Z11" i="6"/>
  <c r="AB11" i="6" s="1"/>
  <c r="Z17" i="6"/>
  <c r="AB17" i="6" s="1"/>
  <c r="AC16" i="6"/>
  <c r="AC17" i="6" s="1"/>
  <c r="AH17" i="6" s="1"/>
  <c r="AH16" i="6" s="1"/>
  <c r="S17" i="6"/>
  <c r="S54" i="6"/>
  <c r="AC12" i="6"/>
  <c r="S13" i="6"/>
  <c r="Y13" i="6" s="1"/>
  <c r="Y12" i="6" s="1"/>
  <c r="Z13" i="6"/>
  <c r="AB13" i="6" s="1"/>
  <c r="S30" i="6"/>
  <c r="S31" i="6" s="1"/>
  <c r="Y31" i="6" s="1"/>
  <c r="Y30" i="6" s="1"/>
  <c r="C58" i="6"/>
  <c r="I58" i="6" s="1"/>
  <c r="I59" i="6" s="1"/>
  <c r="AF55" i="6"/>
  <c r="AF54" i="6" s="1"/>
  <c r="T60" i="6"/>
  <c r="T61" i="6" s="1"/>
  <c r="AD42" i="6"/>
  <c r="AD43" i="6" s="1"/>
  <c r="AE43" i="6" s="1"/>
  <c r="AE42" i="6" s="1"/>
  <c r="V43" i="6"/>
  <c r="Z11" i="8"/>
  <c r="AB11" i="8" s="1"/>
  <c r="AC10" i="8"/>
  <c r="AC11" i="8" s="1"/>
  <c r="AH11" i="8" s="1"/>
  <c r="AH10" i="8" s="1"/>
  <c r="Z15" i="8"/>
  <c r="AB15" i="8" s="1"/>
  <c r="AC14" i="8"/>
  <c r="AC15" i="8" s="1"/>
  <c r="AH15" i="8" s="1"/>
  <c r="AH14" i="8" s="1"/>
  <c r="X27" i="8"/>
  <c r="X26" i="8" s="1"/>
  <c r="AE15" i="8"/>
  <c r="AE14" i="8" s="1"/>
  <c r="W21" i="8"/>
  <c r="W20" i="8" s="1"/>
  <c r="Y11" i="8"/>
  <c r="Y10" i="8" s="1"/>
  <c r="W19" i="8"/>
  <c r="W18" i="8" s="1"/>
  <c r="AE17" i="8"/>
  <c r="AE16" i="8" s="1"/>
  <c r="X11" i="8"/>
  <c r="X10" i="8" s="1"/>
  <c r="AG11" i="8"/>
  <c r="AG10" i="8" s="1"/>
  <c r="AE21" i="8"/>
  <c r="AE20" i="8" s="1"/>
  <c r="X21" i="8"/>
  <c r="X20" i="8" s="1"/>
  <c r="Y15" i="8"/>
  <c r="Y14" i="8" s="1"/>
  <c r="AG15" i="8"/>
  <c r="AG14" i="8" s="1"/>
  <c r="X19" i="8"/>
  <c r="X18" i="8" s="1"/>
  <c r="AE19" i="8"/>
  <c r="AE18" i="8" s="1"/>
  <c r="AH19" i="8"/>
  <c r="AH18" i="8" s="1"/>
  <c r="AE23" i="8"/>
  <c r="AE22" i="8" s="1"/>
  <c r="AH23" i="8"/>
  <c r="AH22" i="8" s="1"/>
  <c r="X13" i="8"/>
  <c r="X12" i="8" s="1"/>
  <c r="W13" i="8"/>
  <c r="W12" i="8" s="1"/>
  <c r="AD13" i="8"/>
  <c r="AD28" i="8"/>
  <c r="AD29" i="8" s="1"/>
  <c r="AF29" i="8" s="1"/>
  <c r="AF28" i="8" s="1"/>
  <c r="AD27" i="8"/>
  <c r="AD30" i="8"/>
  <c r="AD31" i="8" s="1"/>
  <c r="AF31" i="8" s="1"/>
  <c r="AF30" i="8" s="1"/>
  <c r="S21" i="8"/>
  <c r="AC20" i="8"/>
  <c r="AC21" i="8" s="1"/>
  <c r="AH21" i="8" s="1"/>
  <c r="AH20" i="8" s="1"/>
  <c r="Y19" i="8"/>
  <c r="Y18" i="8" s="1"/>
  <c r="AG19" i="8"/>
  <c r="AG18" i="8" s="1"/>
  <c r="AF11" i="8"/>
  <c r="AF10" i="8" s="1"/>
  <c r="W15" i="8"/>
  <c r="W14" i="8" s="1"/>
  <c r="X15" i="8"/>
  <c r="X14" i="8" s="1"/>
  <c r="S25" i="8"/>
  <c r="Z25" i="8"/>
  <c r="AB25" i="8" s="1"/>
  <c r="Z21" i="8"/>
  <c r="AB21" i="8" s="1"/>
  <c r="S52" i="9"/>
  <c r="S42" i="9"/>
  <c r="R72" i="9"/>
  <c r="R73" i="9" s="1"/>
  <c r="Z23" i="8"/>
  <c r="AB23" i="8" s="1"/>
  <c r="S23" i="8"/>
  <c r="Y23" i="8" s="1"/>
  <c r="Y22" i="8" s="1"/>
  <c r="W17" i="8"/>
  <c r="W16" i="8" s="1"/>
  <c r="X17" i="8"/>
  <c r="X16" i="8" s="1"/>
  <c r="K28" i="8"/>
  <c r="Q28" i="8" s="1"/>
  <c r="Q29" i="8" s="1"/>
  <c r="AA29" i="8"/>
  <c r="V29" i="8"/>
  <c r="S27" i="8"/>
  <c r="Y27" i="8" s="1"/>
  <c r="Y26" i="8" s="1"/>
  <c r="Z27" i="8"/>
  <c r="AB27" i="8" s="1"/>
  <c r="AA31" i="8"/>
  <c r="V31" i="8"/>
  <c r="AE11" i="22"/>
  <c r="AE10" i="22" s="1"/>
  <c r="AF15" i="22"/>
  <c r="AF14" i="22" s="1"/>
  <c r="AE17" i="22"/>
  <c r="AE16" i="22" s="1"/>
  <c r="AE23" i="22"/>
  <c r="AE22" i="22" s="1"/>
  <c r="AB25" i="22"/>
  <c r="S50" i="9"/>
  <c r="Z15" i="22"/>
  <c r="AB15" i="22" s="1"/>
  <c r="AC14" i="22"/>
  <c r="AC15" i="22" s="1"/>
  <c r="AH15" i="22" s="1"/>
  <c r="AH14" i="22" s="1"/>
  <c r="S11" i="22"/>
  <c r="AG11" i="22" s="1"/>
  <c r="Z11" i="22"/>
  <c r="AB11" i="22" s="1"/>
  <c r="AC10" i="22"/>
  <c r="AC11" i="22" s="1"/>
  <c r="S23" i="22"/>
  <c r="Z23" i="22"/>
  <c r="AB23" i="22" s="1"/>
  <c r="AC22" i="22"/>
  <c r="AC23" i="22" s="1"/>
  <c r="AH23" i="22" s="1"/>
  <c r="AH22" i="22" s="1"/>
  <c r="AB17" i="22"/>
  <c r="R42" i="10"/>
  <c r="R43" i="10" s="1"/>
  <c r="S27" i="22"/>
  <c r="AG27" i="22" s="1"/>
  <c r="AG26" i="22" s="1"/>
  <c r="AB27" i="22"/>
  <c r="AC26" i="22"/>
  <c r="AC27" i="22" s="1"/>
  <c r="AH27" i="22" s="1"/>
  <c r="AH26" i="22" s="1"/>
  <c r="AA30" i="22"/>
  <c r="AB13" i="22"/>
  <c r="Y21" i="22"/>
  <c r="Y20" i="22" s="1"/>
  <c r="K51" i="22"/>
  <c r="V43" i="9"/>
  <c r="W19" i="22"/>
  <c r="W18" i="22" s="1"/>
  <c r="Y19" i="22"/>
  <c r="Y18" i="22" s="1"/>
  <c r="W21" i="22"/>
  <c r="W20" i="22" s="1"/>
  <c r="V53" i="9"/>
  <c r="W53" i="9" s="1"/>
  <c r="W52" i="9" s="1"/>
  <c r="AF21" i="22"/>
  <c r="AF20" i="22" s="1"/>
  <c r="W17" i="22"/>
  <c r="W16" i="22" s="1"/>
  <c r="X27" i="22"/>
  <c r="X26" i="22" s="1"/>
  <c r="W13" i="22"/>
  <c r="W12" i="22" s="1"/>
  <c r="V47" i="9"/>
  <c r="X47" i="9" s="1"/>
  <c r="X46" i="9" s="1"/>
  <c r="AG21" i="22"/>
  <c r="AG20" i="22" s="1"/>
  <c r="AH21" i="22"/>
  <c r="AH20" i="22" s="1"/>
  <c r="X11" i="22"/>
  <c r="X10" i="22" s="1"/>
  <c r="AE27" i="22"/>
  <c r="AE26" i="22" s="1"/>
  <c r="X29" i="22"/>
  <c r="X28" i="22" s="1"/>
  <c r="X31" i="22"/>
  <c r="X30" i="22" s="1"/>
  <c r="AD19" i="22"/>
  <c r="AD30" i="22"/>
  <c r="AD31" i="22" s="1"/>
  <c r="AE31" i="22" s="1"/>
  <c r="AE30" i="22" s="1"/>
  <c r="AD28" i="22"/>
  <c r="AD29" i="22" s="1"/>
  <c r="AE29" i="22" s="1"/>
  <c r="AE28" i="22" s="1"/>
  <c r="S17" i="22"/>
  <c r="AC16" i="22"/>
  <c r="AC17" i="22" s="1"/>
  <c r="AH17" i="22" s="1"/>
  <c r="AH16" i="22" s="1"/>
  <c r="S13" i="22"/>
  <c r="AC12" i="22"/>
  <c r="W29" i="22"/>
  <c r="W28" i="22" s="1"/>
  <c r="AF13" i="22"/>
  <c r="AF12" i="22" s="1"/>
  <c r="AF11" i="22"/>
  <c r="AF10" i="22" s="1"/>
  <c r="W31" i="22"/>
  <c r="W30" i="22" s="1"/>
  <c r="AA51" i="9"/>
  <c r="S44" i="9"/>
  <c r="AC44" i="9" s="1"/>
  <c r="AC45" i="9" s="1"/>
  <c r="S48" i="9"/>
  <c r="AC48" i="9" s="1"/>
  <c r="AC49" i="9" s="1"/>
  <c r="AG49" i="9" s="1"/>
  <c r="AG48" i="9" s="1"/>
  <c r="S40" i="9"/>
  <c r="K58" i="9"/>
  <c r="Q58" i="9" s="1"/>
  <c r="Q59" i="9" s="1"/>
  <c r="AA45" i="9"/>
  <c r="K60" i="9"/>
  <c r="Q60" i="9" s="1"/>
  <c r="Q61" i="9" s="1"/>
  <c r="AA55" i="9"/>
  <c r="V55" i="9"/>
  <c r="W55" i="9" s="1"/>
  <c r="W54" i="9" s="1"/>
  <c r="AA57" i="9"/>
  <c r="V57" i="9"/>
  <c r="AA41" i="9"/>
  <c r="V58" i="9"/>
  <c r="V59" i="9" s="1"/>
  <c r="V41" i="9"/>
  <c r="W41" i="9" s="1"/>
  <c r="W40" i="9" s="1"/>
  <c r="T58" i="9"/>
  <c r="T59" i="9" s="1"/>
  <c r="V60" i="9"/>
  <c r="S15" i="22"/>
  <c r="S28" i="22"/>
  <c r="S30" i="22"/>
  <c r="S31" i="22" s="1"/>
  <c r="T57" i="9"/>
  <c r="AE57" i="9" s="1"/>
  <c r="AE56" i="9" s="1"/>
  <c r="T60" i="9"/>
  <c r="T61" i="9" s="1"/>
  <c r="R60" i="9"/>
  <c r="R61" i="9" s="1"/>
  <c r="T54" i="8"/>
  <c r="T55" i="8" s="1"/>
  <c r="D84" i="9"/>
  <c r="D54" i="10" s="1"/>
  <c r="J84" i="12"/>
  <c r="R52" i="8"/>
  <c r="R53" i="8" s="1"/>
  <c r="B82" i="9"/>
  <c r="B52" i="10" s="1"/>
  <c r="R50" i="8"/>
  <c r="R51" i="8" s="1"/>
  <c r="B80" i="9"/>
  <c r="B50" i="10" s="1"/>
  <c r="J74" i="9"/>
  <c r="J44" i="10" s="1"/>
  <c r="B76" i="9"/>
  <c r="B46" i="10" s="1"/>
  <c r="L78" i="9"/>
  <c r="L48" i="10" s="1"/>
  <c r="U60" i="9"/>
  <c r="U61" i="9" s="1"/>
  <c r="U43" i="9"/>
  <c r="U58" i="9"/>
  <c r="U59" i="9" s="1"/>
  <c r="U41" i="9"/>
  <c r="E84" i="9"/>
  <c r="E54" i="10" s="1"/>
  <c r="S46" i="9"/>
  <c r="AC46" i="9" s="1"/>
  <c r="AC47" i="9" s="1"/>
  <c r="C60" i="9"/>
  <c r="I60" i="9" s="1"/>
  <c r="I61" i="9" s="1"/>
  <c r="R58" i="9"/>
  <c r="R59" i="9" s="1"/>
  <c r="C58" i="9"/>
  <c r="I58" i="9" s="1"/>
  <c r="I59" i="9" s="1"/>
  <c r="L72" i="9"/>
  <c r="L42" i="10" s="1"/>
  <c r="X41" i="6"/>
  <c r="X40" i="6" s="1"/>
  <c r="W41" i="6"/>
  <c r="W40" i="6" s="1"/>
  <c r="AE47" i="6"/>
  <c r="AE46" i="6" s="1"/>
  <c r="AF47" i="6"/>
  <c r="AF46" i="6" s="1"/>
  <c r="AB30" i="6"/>
  <c r="AF13" i="6"/>
  <c r="AF12" i="6" s="1"/>
  <c r="AE13" i="6"/>
  <c r="AE12" i="6" s="1"/>
  <c r="K47" i="4"/>
  <c r="AF16" i="2"/>
  <c r="AF15" i="2" s="1"/>
  <c r="Y16" i="2"/>
  <c r="Y15" i="2" s="1"/>
  <c r="AC47" i="2"/>
  <c r="V47" i="3" l="1"/>
  <c r="AE47" i="3"/>
  <c r="AE46" i="3" s="1"/>
  <c r="O53" i="4"/>
  <c r="O54" i="4" s="1"/>
  <c r="AC30" i="10"/>
  <c r="AC31" i="10" s="1"/>
  <c r="AG25" i="12"/>
  <c r="AG24" i="12" s="1"/>
  <c r="R72" i="12"/>
  <c r="R73" i="12" s="1"/>
  <c r="K54" i="10"/>
  <c r="L54" i="11" s="1"/>
  <c r="K84" i="12" s="1"/>
  <c r="L54" i="10"/>
  <c r="M54" i="11" s="1"/>
  <c r="L84" i="12" s="1"/>
  <c r="D16" i="13" s="1"/>
  <c r="M56" i="10"/>
  <c r="N56" i="11" s="1"/>
  <c r="M86" i="12" s="1"/>
  <c r="S42" i="11"/>
  <c r="S43" i="11" s="1"/>
  <c r="AJ21" i="11"/>
  <c r="AJ20" i="11" s="1"/>
  <c r="AG27" i="12"/>
  <c r="AG26" i="12" s="1"/>
  <c r="K56" i="10"/>
  <c r="L56" i="11" s="1"/>
  <c r="K86" i="12" s="1"/>
  <c r="L44" i="10"/>
  <c r="M44" i="11" s="1"/>
  <c r="L74" i="12" s="1"/>
  <c r="D11" i="13" s="1"/>
  <c r="D50" i="10"/>
  <c r="D50" i="11" s="1"/>
  <c r="D80" i="12" s="1"/>
  <c r="C14" i="13" s="1"/>
  <c r="L56" i="10"/>
  <c r="M56" i="11" s="1"/>
  <c r="L86" i="12" s="1"/>
  <c r="D18" i="13" s="1"/>
  <c r="I50" i="3"/>
  <c r="I51" i="3" s="1"/>
  <c r="AF25" i="10"/>
  <c r="AF24" i="10" s="1"/>
  <c r="H55" i="4"/>
  <c r="H56" i="4" s="1"/>
  <c r="G55" i="4"/>
  <c r="G56" i="4" s="1"/>
  <c r="I53" i="4"/>
  <c r="I54" i="4" s="1"/>
  <c r="G53" i="4"/>
  <c r="G54" i="4" s="1"/>
  <c r="P55" i="4"/>
  <c r="P56" i="4" s="1"/>
  <c r="Q55" i="4"/>
  <c r="Q56" i="4" s="1"/>
  <c r="O55" i="4"/>
  <c r="O56" i="4" s="1"/>
  <c r="F49" i="5"/>
  <c r="F78" i="6" s="1"/>
  <c r="H49" i="4"/>
  <c r="H50" i="4" s="1"/>
  <c r="I49" i="4"/>
  <c r="I50" i="4" s="1"/>
  <c r="G49" i="4"/>
  <c r="G50" i="4" s="1"/>
  <c r="I57" i="4"/>
  <c r="I58" i="4" s="1"/>
  <c r="G57" i="4"/>
  <c r="G58" i="4" s="1"/>
  <c r="N51" i="5"/>
  <c r="Q51" i="5" s="1"/>
  <c r="Q52" i="5" s="1"/>
  <c r="P51" i="4"/>
  <c r="P52" i="4" s="1"/>
  <c r="Q51" i="4"/>
  <c r="Q52" i="4" s="1"/>
  <c r="O51" i="4"/>
  <c r="O52" i="4" s="1"/>
  <c r="Q42" i="3"/>
  <c r="Q43" i="3" s="1"/>
  <c r="N47" i="5"/>
  <c r="P47" i="4"/>
  <c r="P48" i="4" s="1"/>
  <c r="Q47" i="4"/>
  <c r="Q48" i="4" s="1"/>
  <c r="O47" i="4"/>
  <c r="O48" i="4" s="1"/>
  <c r="P41" i="4"/>
  <c r="P42" i="4" s="1"/>
  <c r="Q41" i="4"/>
  <c r="Q42" i="4" s="1"/>
  <c r="O41" i="4"/>
  <c r="O42" i="4" s="1"/>
  <c r="H43" i="4"/>
  <c r="H44" i="4" s="1"/>
  <c r="G43" i="4"/>
  <c r="G44" i="4" s="1"/>
  <c r="H41" i="4"/>
  <c r="H42" i="4" s="1"/>
  <c r="I41" i="4"/>
  <c r="I42" i="4" s="1"/>
  <c r="G41" i="4"/>
  <c r="G42" i="4" s="1"/>
  <c r="Q43" i="4"/>
  <c r="Q44" i="4" s="1"/>
  <c r="V41" i="4"/>
  <c r="AD41" i="4" s="1"/>
  <c r="G60" i="3"/>
  <c r="G61" i="3" s="1"/>
  <c r="V47" i="4"/>
  <c r="AD47" i="4" s="1"/>
  <c r="AD48" i="4" s="1"/>
  <c r="O58" i="3"/>
  <c r="O59" i="3" s="1"/>
  <c r="O60" i="3"/>
  <c r="O61" i="3" s="1"/>
  <c r="P45" i="4"/>
  <c r="P46" i="4" s="1"/>
  <c r="O45" i="4"/>
  <c r="O46" i="4" s="1"/>
  <c r="N49" i="5"/>
  <c r="Q49" i="5" s="1"/>
  <c r="Q50" i="5" s="1"/>
  <c r="P49" i="4"/>
  <c r="P50" i="4" s="1"/>
  <c r="Q49" i="4"/>
  <c r="Q50" i="4" s="1"/>
  <c r="O49" i="4"/>
  <c r="O50" i="4" s="1"/>
  <c r="G58" i="3"/>
  <c r="G59" i="3" s="1"/>
  <c r="H60" i="3"/>
  <c r="H61" i="3" s="1"/>
  <c r="V43" i="4"/>
  <c r="AA44" i="4" s="1"/>
  <c r="F43" i="5"/>
  <c r="F72" i="6" s="1"/>
  <c r="N57" i="5"/>
  <c r="O57" i="5" s="1"/>
  <c r="O58" i="5" s="1"/>
  <c r="P57" i="4"/>
  <c r="P58" i="4" s="1"/>
  <c r="Q57" i="4"/>
  <c r="Q58" i="4" s="1"/>
  <c r="O57" i="4"/>
  <c r="O58" i="4" s="1"/>
  <c r="N41" i="5"/>
  <c r="N70" i="6" s="1"/>
  <c r="Y17" i="5"/>
  <c r="Y16" i="5" s="1"/>
  <c r="F51" i="5"/>
  <c r="H51" i="4"/>
  <c r="H52" i="4" s="1"/>
  <c r="I51" i="4"/>
  <c r="I52" i="4" s="1"/>
  <c r="G51" i="4"/>
  <c r="G52" i="4" s="1"/>
  <c r="I52" i="3"/>
  <c r="I53" i="3" s="1"/>
  <c r="H47" i="4"/>
  <c r="H48" i="4" s="1"/>
  <c r="I47" i="4"/>
  <c r="I48" i="4" s="1"/>
  <c r="G47" i="4"/>
  <c r="G48" i="4" s="1"/>
  <c r="H53" i="4"/>
  <c r="H54" i="4" s="1"/>
  <c r="AF17" i="9"/>
  <c r="AF16" i="9" s="1"/>
  <c r="Y21" i="9"/>
  <c r="Y20" i="9" s="1"/>
  <c r="D76" i="9"/>
  <c r="D46" i="10" s="1"/>
  <c r="M74" i="9"/>
  <c r="K50" i="8"/>
  <c r="K80" i="9" s="1"/>
  <c r="K50" i="10" s="1"/>
  <c r="K42" i="8"/>
  <c r="K72" i="9" s="1"/>
  <c r="K42" i="10" s="1"/>
  <c r="C52" i="8"/>
  <c r="C82" i="9" s="1"/>
  <c r="C50" i="8"/>
  <c r="C80" i="9" s="1"/>
  <c r="C50" i="10" s="1"/>
  <c r="M53" i="5"/>
  <c r="P53" i="4"/>
  <c r="P54" i="4" s="1"/>
  <c r="U53" i="5"/>
  <c r="U54" i="5" s="1"/>
  <c r="E57" i="5"/>
  <c r="H57" i="4"/>
  <c r="H58" i="4" s="1"/>
  <c r="AE31" i="6"/>
  <c r="AE30" i="6" s="1"/>
  <c r="P51" i="5"/>
  <c r="P52" i="5" s="1"/>
  <c r="P49" i="5"/>
  <c r="P50" i="5" s="1"/>
  <c r="O49" i="5"/>
  <c r="O50" i="5" s="1"/>
  <c r="G47" i="5"/>
  <c r="G48" i="5" s="1"/>
  <c r="Q41" i="5"/>
  <c r="Q42" i="5" s="1"/>
  <c r="I41" i="5"/>
  <c r="I42" i="5" s="1"/>
  <c r="G41" i="5"/>
  <c r="G42" i="5" s="1"/>
  <c r="P43" i="5"/>
  <c r="P44" i="5" s="1"/>
  <c r="Q43" i="5"/>
  <c r="Q44" i="5" s="1"/>
  <c r="O43" i="5"/>
  <c r="O44" i="5" s="1"/>
  <c r="Q57" i="5"/>
  <c r="Q58" i="5" s="1"/>
  <c r="W47" i="6"/>
  <c r="W46" i="6" s="1"/>
  <c r="S49" i="6"/>
  <c r="Y49" i="6" s="1"/>
  <c r="Y48" i="6" s="1"/>
  <c r="X47" i="6"/>
  <c r="X46" i="6" s="1"/>
  <c r="AF53" i="6"/>
  <c r="AF52" i="6" s="1"/>
  <c r="AH45" i="6"/>
  <c r="AH44" i="6" s="1"/>
  <c r="Y17" i="4"/>
  <c r="Y16" i="4" s="1"/>
  <c r="C47" i="5"/>
  <c r="I47" i="5" s="1"/>
  <c r="I48" i="5" s="1"/>
  <c r="AF16" i="3"/>
  <c r="AF15" i="3" s="1"/>
  <c r="S47" i="3"/>
  <c r="Y47" i="3" s="1"/>
  <c r="Y46" i="3" s="1"/>
  <c r="V57" i="3"/>
  <c r="W57" i="3" s="1"/>
  <c r="W56" i="3" s="1"/>
  <c r="AC46" i="3"/>
  <c r="AC47" i="3" s="1"/>
  <c r="AG47" i="3" s="1"/>
  <c r="AG46" i="3" s="1"/>
  <c r="S42" i="4"/>
  <c r="AC48" i="3"/>
  <c r="AC49" i="3" s="1"/>
  <c r="AG49" i="3" s="1"/>
  <c r="AG48" i="3" s="1"/>
  <c r="AC52" i="2"/>
  <c r="AC53" i="2" s="1"/>
  <c r="AG53" i="2" s="1"/>
  <c r="AG52" i="2" s="1"/>
  <c r="S43" i="2"/>
  <c r="Y43" i="2" s="1"/>
  <c r="Y42" i="2" s="1"/>
  <c r="AH13" i="8"/>
  <c r="AH12" i="8" s="1"/>
  <c r="Y13" i="12"/>
  <c r="Y12" i="12" s="1"/>
  <c r="AF24" i="3"/>
  <c r="AF23" i="3" s="1"/>
  <c r="Z42" i="5"/>
  <c r="AC52" i="12"/>
  <c r="AC53" i="12" s="1"/>
  <c r="AH53" i="12" s="1"/>
  <c r="AH52" i="12" s="1"/>
  <c r="V57" i="4"/>
  <c r="AD57" i="4" s="1"/>
  <c r="AD58" i="4" s="1"/>
  <c r="S51" i="2"/>
  <c r="AF20" i="3"/>
  <c r="AF19" i="3" s="1"/>
  <c r="AF22" i="2"/>
  <c r="AF21" i="2" s="1"/>
  <c r="Y13" i="5"/>
  <c r="Y12" i="5" s="1"/>
  <c r="W55" i="6"/>
  <c r="W54" i="6" s="1"/>
  <c r="O141" i="13"/>
  <c r="O143" i="13" s="1"/>
  <c r="O144" i="13" s="1"/>
  <c r="X45" i="6"/>
  <c r="X44" i="6" s="1"/>
  <c r="AC41" i="5"/>
  <c r="AC42" i="5" s="1"/>
  <c r="S53" i="2"/>
  <c r="Y53" i="2" s="1"/>
  <c r="Y52" i="2" s="1"/>
  <c r="AC50" i="2"/>
  <c r="AC51" i="2" s="1"/>
  <c r="AF18" i="2"/>
  <c r="AF17" i="2" s="1"/>
  <c r="M105" i="13"/>
  <c r="M107" i="13" s="1"/>
  <c r="M108" i="13" s="1"/>
  <c r="S51" i="5"/>
  <c r="AF45" i="6"/>
  <c r="AF44" i="6" s="1"/>
  <c r="J59" i="4"/>
  <c r="S49" i="3"/>
  <c r="AF49" i="3" s="1"/>
  <c r="AF48" i="3" s="1"/>
  <c r="C45" i="4"/>
  <c r="S57" i="3"/>
  <c r="AF49" i="6"/>
  <c r="AF48" i="6" s="1"/>
  <c r="U42" i="13"/>
  <c r="AF19" i="4"/>
  <c r="AF18" i="4" s="1"/>
  <c r="AE29" i="6"/>
  <c r="AE28" i="6" s="1"/>
  <c r="W45" i="6"/>
  <c r="W44" i="6" s="1"/>
  <c r="Y25" i="22"/>
  <c r="Y24" i="22" s="1"/>
  <c r="R47" i="4"/>
  <c r="R48" i="4" s="1"/>
  <c r="AC41" i="4"/>
  <c r="AC42" i="4" s="1"/>
  <c r="AB51" i="2"/>
  <c r="Z57" i="3"/>
  <c r="AB57" i="3" s="1"/>
  <c r="S49" i="2"/>
  <c r="Y49" i="2" s="1"/>
  <c r="Y48" i="2" s="1"/>
  <c r="Z49" i="2"/>
  <c r="AB49" i="2" s="1"/>
  <c r="X57" i="6"/>
  <c r="X56" i="6" s="1"/>
  <c r="Y26" i="3"/>
  <c r="Y25" i="3" s="1"/>
  <c r="K105" i="13"/>
  <c r="K141" i="13" s="1"/>
  <c r="Z57" i="9"/>
  <c r="AB57" i="9" s="1"/>
  <c r="S57" i="9"/>
  <c r="AF57" i="9" s="1"/>
  <c r="AF56" i="9" s="1"/>
  <c r="AA43" i="3"/>
  <c r="L105" i="13"/>
  <c r="L107" i="13" s="1"/>
  <c r="L108" i="13" s="1"/>
  <c r="AF43" i="6"/>
  <c r="AF42" i="6" s="1"/>
  <c r="X59" i="6"/>
  <c r="X58" i="6" s="1"/>
  <c r="S80" i="6"/>
  <c r="Z81" i="6" s="1"/>
  <c r="W59" i="6"/>
  <c r="W58" i="6" s="1"/>
  <c r="AE31" i="12"/>
  <c r="AE30" i="12" s="1"/>
  <c r="Z43" i="2"/>
  <c r="AB43" i="2" s="1"/>
  <c r="Z57" i="2"/>
  <c r="AB57" i="2" s="1"/>
  <c r="M142" i="13"/>
  <c r="L142" i="13"/>
  <c r="V42" i="13"/>
  <c r="S50" i="3"/>
  <c r="S51" i="3" s="1"/>
  <c r="Y51" i="3" s="1"/>
  <c r="Y50" i="3" s="1"/>
  <c r="S51" i="4"/>
  <c r="S52" i="4" s="1"/>
  <c r="S45" i="6"/>
  <c r="Y45" i="6" s="1"/>
  <c r="Y44" i="6" s="1"/>
  <c r="AG13" i="6"/>
  <c r="AG12" i="6" s="1"/>
  <c r="AD58" i="6"/>
  <c r="AD59" i="6" s="1"/>
  <c r="AE59" i="6" s="1"/>
  <c r="AE58" i="6" s="1"/>
  <c r="Z30" i="3"/>
  <c r="AB30" i="3" s="1"/>
  <c r="M113" i="13"/>
  <c r="M114" i="13" s="1"/>
  <c r="N105" i="13"/>
  <c r="N106" i="13"/>
  <c r="N142" i="13" s="1"/>
  <c r="Y23" i="4"/>
  <c r="Y22" i="4" s="1"/>
  <c r="AF23" i="4"/>
  <c r="AF22" i="4" s="1"/>
  <c r="N89" i="13"/>
  <c r="N90" i="13" s="1"/>
  <c r="W61" i="6"/>
  <c r="W60" i="6" s="1"/>
  <c r="AE45" i="6"/>
  <c r="AE44" i="6" s="1"/>
  <c r="AF30" i="3"/>
  <c r="AF29" i="3" s="1"/>
  <c r="AF51" i="6"/>
  <c r="AF50" i="6" s="1"/>
  <c r="AD50" i="3"/>
  <c r="AD51" i="3" s="1"/>
  <c r="AE51" i="3" s="1"/>
  <c r="AE50" i="3" s="1"/>
  <c r="AJ15" i="11"/>
  <c r="AJ14" i="11" s="1"/>
  <c r="AE29" i="12"/>
  <c r="AE28" i="12" s="1"/>
  <c r="K58" i="3"/>
  <c r="Q58" i="3" s="1"/>
  <c r="Q59" i="3" s="1"/>
  <c r="AF25" i="5"/>
  <c r="AF24" i="5" s="1"/>
  <c r="Y25" i="5"/>
  <c r="Y24" i="5" s="1"/>
  <c r="O107" i="13"/>
  <c r="O108" i="13" s="1"/>
  <c r="X42" i="13"/>
  <c r="W42" i="13"/>
  <c r="AA51" i="3"/>
  <c r="Y23" i="10"/>
  <c r="Y22" i="10" s="1"/>
  <c r="W47" i="3"/>
  <c r="W46" i="3" s="1"/>
  <c r="Y21" i="5"/>
  <c r="Y20" i="5" s="1"/>
  <c r="AF21" i="5"/>
  <c r="AF20" i="5" s="1"/>
  <c r="Y21" i="4"/>
  <c r="Y20" i="4" s="1"/>
  <c r="K142" i="13"/>
  <c r="AF20" i="2"/>
  <c r="AF19" i="2" s="1"/>
  <c r="Y20" i="2"/>
  <c r="Y19" i="2" s="1"/>
  <c r="S28" i="2"/>
  <c r="Y28" i="2" s="1"/>
  <c r="Y27" i="2" s="1"/>
  <c r="Z28" i="2"/>
  <c r="AB28" i="2" s="1"/>
  <c r="K60" i="3"/>
  <c r="Q60" i="3" s="1"/>
  <c r="Q61" i="3" s="1"/>
  <c r="V49" i="4"/>
  <c r="V50" i="4" s="1"/>
  <c r="D57" i="5"/>
  <c r="T57" i="5" s="1"/>
  <c r="T58" i="5" s="1"/>
  <c r="AC30" i="9"/>
  <c r="AC31" i="9" s="1"/>
  <c r="AG31" i="9" s="1"/>
  <c r="AG30" i="9" s="1"/>
  <c r="W53" i="12"/>
  <c r="W52" i="12" s="1"/>
  <c r="AG11" i="12"/>
  <c r="AG10" i="12" s="1"/>
  <c r="AF22" i="1"/>
  <c r="AF21" i="1" s="1"/>
  <c r="AF24" i="1"/>
  <c r="AF23" i="1" s="1"/>
  <c r="S57" i="2"/>
  <c r="AF57" i="2" s="1"/>
  <c r="AF56" i="2" s="1"/>
  <c r="L113" i="13"/>
  <c r="L114" i="13" s="1"/>
  <c r="S30" i="2"/>
  <c r="Y30" i="2" s="1"/>
  <c r="Y29" i="2" s="1"/>
  <c r="Z30" i="2"/>
  <c r="AB30" i="2" s="1"/>
  <c r="S57" i="6"/>
  <c r="AC56" i="6"/>
  <c r="AC57" i="6" s="1"/>
  <c r="AH57" i="6" s="1"/>
  <c r="AH56" i="6" s="1"/>
  <c r="K125" i="13"/>
  <c r="K126" i="13" s="1"/>
  <c r="Y27" i="5"/>
  <c r="Y26" i="5" s="1"/>
  <c r="AF27" i="5"/>
  <c r="AF26" i="5" s="1"/>
  <c r="K113" i="13"/>
  <c r="K114" i="13" s="1"/>
  <c r="Y13" i="4"/>
  <c r="Y12" i="4" s="1"/>
  <c r="AF13" i="4"/>
  <c r="AF12" i="4" s="1"/>
  <c r="AF14" i="2"/>
  <c r="AF13" i="2" s="1"/>
  <c r="Y14" i="2"/>
  <c r="Y13" i="2" s="1"/>
  <c r="AC14" i="2"/>
  <c r="AG14" i="2" s="1"/>
  <c r="AG13" i="2" s="1"/>
  <c r="AC29" i="2"/>
  <c r="AC30" i="2" s="1"/>
  <c r="AG30" i="2" s="1"/>
  <c r="AG29" i="2" s="1"/>
  <c r="AE28" i="2"/>
  <c r="AE27" i="2" s="1"/>
  <c r="S28" i="3"/>
  <c r="AF28" i="3" s="1"/>
  <c r="AF27" i="3" s="1"/>
  <c r="Z28" i="3"/>
  <c r="AB28" i="3" s="1"/>
  <c r="AE30" i="2"/>
  <c r="AE29" i="2" s="1"/>
  <c r="X29" i="4"/>
  <c r="X28" i="4" s="1"/>
  <c r="W29" i="4"/>
  <c r="W28" i="4" s="1"/>
  <c r="AC14" i="3"/>
  <c r="AG14" i="3" s="1"/>
  <c r="AG13" i="3" s="1"/>
  <c r="AC29" i="3"/>
  <c r="AC30" i="3" s="1"/>
  <c r="AG30" i="3" s="1"/>
  <c r="AG29" i="3" s="1"/>
  <c r="AC27" i="3"/>
  <c r="AC28" i="3" s="1"/>
  <c r="AG28" i="3" s="1"/>
  <c r="AG27" i="3" s="1"/>
  <c r="Y27" i="4"/>
  <c r="Y26" i="4" s="1"/>
  <c r="AF27" i="4"/>
  <c r="AF26" i="4" s="1"/>
  <c r="W29" i="5"/>
  <c r="W28" i="5" s="1"/>
  <c r="X29" i="5"/>
  <c r="X28" i="5" s="1"/>
  <c r="AE11" i="5"/>
  <c r="AE10" i="5" s="1"/>
  <c r="AF11" i="5"/>
  <c r="AF10" i="5" s="1"/>
  <c r="AG11" i="5"/>
  <c r="AG10" i="5" s="1"/>
  <c r="AG28" i="2"/>
  <c r="AG27" i="2" s="1"/>
  <c r="S52" i="6"/>
  <c r="S58" i="6" s="1"/>
  <c r="S59" i="6" s="1"/>
  <c r="Y59" i="6" s="1"/>
  <c r="Y58" i="6" s="1"/>
  <c r="K58" i="6"/>
  <c r="Q58" i="6" s="1"/>
  <c r="Q59" i="6" s="1"/>
  <c r="K60" i="6"/>
  <c r="Q60" i="6" s="1"/>
  <c r="Q61" i="6" s="1"/>
  <c r="AC22" i="5"/>
  <c r="Z23" i="5"/>
  <c r="AB23" i="5" s="1"/>
  <c r="S23" i="5"/>
  <c r="S30" i="5"/>
  <c r="S28" i="5"/>
  <c r="Y22" i="3"/>
  <c r="Y21" i="3" s="1"/>
  <c r="AF22" i="3"/>
  <c r="AF21" i="3" s="1"/>
  <c r="Y15" i="6"/>
  <c r="Y14" i="6" s="1"/>
  <c r="AG15" i="6"/>
  <c r="AG14" i="6" s="1"/>
  <c r="AE28" i="3"/>
  <c r="AE27" i="3" s="1"/>
  <c r="AE31" i="4"/>
  <c r="AE30" i="4" s="1"/>
  <c r="AE29" i="4"/>
  <c r="AE28" i="4" s="1"/>
  <c r="AC15" i="4"/>
  <c r="AG15" i="4" s="1"/>
  <c r="AG14" i="4" s="1"/>
  <c r="AC28" i="4"/>
  <c r="AC29" i="4" s="1"/>
  <c r="AG29" i="4" s="1"/>
  <c r="AG28" i="4" s="1"/>
  <c r="AC30" i="4"/>
  <c r="AC31" i="4" s="1"/>
  <c r="AG31" i="4" s="1"/>
  <c r="AG30" i="4" s="1"/>
  <c r="AE31" i="5"/>
  <c r="AE30" i="5" s="1"/>
  <c r="AG12" i="3"/>
  <c r="AG11" i="3" s="1"/>
  <c r="AE12" i="3"/>
  <c r="AE11" i="3" s="1"/>
  <c r="AF12" i="3"/>
  <c r="AF11" i="3" s="1"/>
  <c r="W49" i="9"/>
  <c r="W48" i="9" s="1"/>
  <c r="V51" i="4"/>
  <c r="V52" i="4" s="1"/>
  <c r="J61" i="4"/>
  <c r="V45" i="4"/>
  <c r="AA46" i="4" s="1"/>
  <c r="M47" i="5"/>
  <c r="X61" i="6"/>
  <c r="X60" i="6" s="1"/>
  <c r="Y27" i="10"/>
  <c r="Y26" i="10" s="1"/>
  <c r="Y51" i="2"/>
  <c r="Y50" i="2" s="1"/>
  <c r="AF12" i="2"/>
  <c r="AF11" i="2" s="1"/>
  <c r="AG12" i="2"/>
  <c r="AG11" i="2" s="1"/>
  <c r="AE12" i="2"/>
  <c r="AE11" i="2" s="1"/>
  <c r="M119" i="13"/>
  <c r="M120" i="13" s="1"/>
  <c r="L131" i="13"/>
  <c r="L132" i="13" s="1"/>
  <c r="Y14" i="3"/>
  <c r="Y13" i="3" s="1"/>
  <c r="AF14" i="3"/>
  <c r="AF13" i="3" s="1"/>
  <c r="AE29" i="5"/>
  <c r="AE28" i="5" s="1"/>
  <c r="W28" i="3"/>
  <c r="W27" i="3" s="1"/>
  <c r="X28" i="3"/>
  <c r="X27" i="3" s="1"/>
  <c r="W31" i="5"/>
  <c r="W30" i="5" s="1"/>
  <c r="X31" i="5"/>
  <c r="X30" i="5" s="1"/>
  <c r="AE10" i="3"/>
  <c r="AE9" i="3" s="1"/>
  <c r="AF10" i="3"/>
  <c r="AF9" i="3" s="1"/>
  <c r="AG10" i="3"/>
  <c r="AG9" i="3" s="1"/>
  <c r="AE15" i="4"/>
  <c r="AE14" i="4" s="1"/>
  <c r="AF15" i="4"/>
  <c r="AF14" i="4" s="1"/>
  <c r="AG11" i="4"/>
  <c r="AG10" i="4" s="1"/>
  <c r="AF11" i="4"/>
  <c r="AF10" i="4" s="1"/>
  <c r="AE11" i="4"/>
  <c r="AE10" i="4" s="1"/>
  <c r="S29" i="4"/>
  <c r="Y29" i="4" s="1"/>
  <c r="Y28" i="4" s="1"/>
  <c r="Z29" i="4"/>
  <c r="AB29" i="4" s="1"/>
  <c r="S31" i="4"/>
  <c r="Z31" i="4"/>
  <c r="AB31" i="4" s="1"/>
  <c r="AE15" i="5"/>
  <c r="AE14" i="5" s="1"/>
  <c r="AG15" i="5"/>
  <c r="AG14" i="5" s="1"/>
  <c r="AF15" i="5"/>
  <c r="AF14" i="5" s="1"/>
  <c r="AE30" i="3"/>
  <c r="AE29" i="3" s="1"/>
  <c r="AF47" i="2"/>
  <c r="AF46" i="2" s="1"/>
  <c r="AA49" i="3"/>
  <c r="AB49" i="3" s="1"/>
  <c r="AA41" i="3"/>
  <c r="W43" i="3"/>
  <c r="W42" i="3" s="1"/>
  <c r="S58" i="2"/>
  <c r="S59" i="2" s="1"/>
  <c r="R57" i="22"/>
  <c r="R58" i="22" s="1"/>
  <c r="AD56" i="3"/>
  <c r="AD57" i="3" s="1"/>
  <c r="V49" i="3"/>
  <c r="N53" i="22"/>
  <c r="S60" i="2"/>
  <c r="Z61" i="2" s="1"/>
  <c r="D61" i="4"/>
  <c r="Z41" i="2"/>
  <c r="AB41" i="2" s="1"/>
  <c r="S41" i="2"/>
  <c r="Y41" i="2" s="1"/>
  <c r="Y40" i="2" s="1"/>
  <c r="F57" i="5"/>
  <c r="V41" i="3"/>
  <c r="W41" i="3" s="1"/>
  <c r="W40" i="3" s="1"/>
  <c r="T60" i="3"/>
  <c r="T61" i="3" s="1"/>
  <c r="T47" i="4"/>
  <c r="T48" i="4" s="1"/>
  <c r="X47" i="3"/>
  <c r="X46" i="3" s="1"/>
  <c r="X43" i="3"/>
  <c r="X42" i="3" s="1"/>
  <c r="AD42" i="3"/>
  <c r="AD43" i="3" s="1"/>
  <c r="M61" i="4"/>
  <c r="Z41" i="3"/>
  <c r="S41" i="3"/>
  <c r="AC40" i="3"/>
  <c r="AC41" i="3" s="1"/>
  <c r="S28" i="1"/>
  <c r="AF28" i="1" s="1"/>
  <c r="AF27" i="1" s="1"/>
  <c r="AB47" i="3"/>
  <c r="F55" i="5"/>
  <c r="F61" i="4"/>
  <c r="AB53" i="2"/>
  <c r="Z55" i="2"/>
  <c r="AB55" i="2" s="1"/>
  <c r="AC54" i="2"/>
  <c r="AC55" i="2" s="1"/>
  <c r="AG55" i="2" s="1"/>
  <c r="AG54" i="2" s="1"/>
  <c r="S55" i="2"/>
  <c r="Y55" i="2" s="1"/>
  <c r="Y54" i="2" s="1"/>
  <c r="AG47" i="2"/>
  <c r="AG46" i="2" s="1"/>
  <c r="L61" i="4"/>
  <c r="R58" i="3"/>
  <c r="R59" i="3" s="1"/>
  <c r="U60" i="3"/>
  <c r="U61" i="3" s="1"/>
  <c r="W55" i="2"/>
  <c r="W54" i="2" s="1"/>
  <c r="S52" i="3"/>
  <c r="S53" i="3" s="1"/>
  <c r="Y26" i="1"/>
  <c r="Y25" i="1" s="1"/>
  <c r="C55" i="4"/>
  <c r="I55" i="4" s="1"/>
  <c r="I56" i="4" s="1"/>
  <c r="S54" i="3"/>
  <c r="V60" i="3"/>
  <c r="AA61" i="3" s="1"/>
  <c r="B45" i="5"/>
  <c r="R45" i="4"/>
  <c r="R46" i="4" s="1"/>
  <c r="B61" i="4"/>
  <c r="S30" i="1"/>
  <c r="Y30" i="1" s="1"/>
  <c r="Y29" i="1" s="1"/>
  <c r="Z30" i="1"/>
  <c r="AB30" i="1" s="1"/>
  <c r="AC12" i="1"/>
  <c r="AG12" i="1" s="1"/>
  <c r="AG11" i="1" s="1"/>
  <c r="AC27" i="1"/>
  <c r="AC28" i="1" s="1"/>
  <c r="AG28" i="1" s="1"/>
  <c r="AG27" i="1" s="1"/>
  <c r="AC29" i="1"/>
  <c r="AC30" i="1" s="1"/>
  <c r="AG30" i="1" s="1"/>
  <c r="AG29" i="1" s="1"/>
  <c r="C43" i="4"/>
  <c r="I43" i="4" s="1"/>
  <c r="I44" i="4" s="1"/>
  <c r="S42" i="3"/>
  <c r="C60" i="3"/>
  <c r="I60" i="3" s="1"/>
  <c r="I61" i="3" s="1"/>
  <c r="C58" i="3"/>
  <c r="I58" i="3" s="1"/>
  <c r="I59" i="3" s="1"/>
  <c r="B49" i="5"/>
  <c r="R49" i="4"/>
  <c r="R50" i="4" s="1"/>
  <c r="D43" i="5"/>
  <c r="T43" i="4"/>
  <c r="T44" i="4" s="1"/>
  <c r="T58" i="3"/>
  <c r="T59" i="3" s="1"/>
  <c r="D59" i="4"/>
  <c r="AB47" i="2"/>
  <c r="N55" i="5"/>
  <c r="B41" i="5"/>
  <c r="B59" i="4"/>
  <c r="R41" i="4"/>
  <c r="R42" i="4" s="1"/>
  <c r="AG49" i="2"/>
  <c r="AG48" i="2" s="1"/>
  <c r="AE49" i="2"/>
  <c r="AE48" i="2" s="1"/>
  <c r="Z45" i="2"/>
  <c r="AB45" i="2" s="1"/>
  <c r="AC44" i="2"/>
  <c r="AC45" i="2" s="1"/>
  <c r="AG45" i="2" s="1"/>
  <c r="AG44" i="2" s="1"/>
  <c r="S45" i="2"/>
  <c r="AF45" i="2" s="1"/>
  <c r="AF44" i="2" s="1"/>
  <c r="S44" i="3"/>
  <c r="K45" i="4"/>
  <c r="Q45" i="4" s="1"/>
  <c r="Q46" i="4" s="1"/>
  <c r="Y12" i="1"/>
  <c r="Y11" i="1" s="1"/>
  <c r="AF12" i="1"/>
  <c r="AF11" i="1" s="1"/>
  <c r="D45" i="5"/>
  <c r="G45" i="5" s="1"/>
  <c r="G46" i="5" s="1"/>
  <c r="T45" i="4"/>
  <c r="T46" i="4" s="1"/>
  <c r="AF14" i="1"/>
  <c r="AF13" i="1" s="1"/>
  <c r="Y14" i="1"/>
  <c r="Y13" i="1" s="1"/>
  <c r="R60" i="3"/>
  <c r="R61" i="3" s="1"/>
  <c r="L51" i="5"/>
  <c r="T51" i="4"/>
  <c r="T52" i="4" s="1"/>
  <c r="L53" i="5"/>
  <c r="L41" i="5"/>
  <c r="T41" i="4"/>
  <c r="T42" i="4" s="1"/>
  <c r="AE55" i="2"/>
  <c r="AE54" i="2" s="1"/>
  <c r="N45" i="5"/>
  <c r="W47" i="2"/>
  <c r="W46" i="2" s="1"/>
  <c r="X47" i="2"/>
  <c r="X46" i="2" s="1"/>
  <c r="AE47" i="2"/>
  <c r="AE46" i="2" s="1"/>
  <c r="X57" i="2"/>
  <c r="X56" i="2" s="1"/>
  <c r="W57" i="2"/>
  <c r="W56" i="2" s="1"/>
  <c r="Y47" i="2"/>
  <c r="Y46" i="2" s="1"/>
  <c r="N59" i="4"/>
  <c r="N61" i="4"/>
  <c r="L59" i="4"/>
  <c r="AG43" i="2"/>
  <c r="AG42" i="2" s="1"/>
  <c r="AB28" i="1"/>
  <c r="N72" i="6"/>
  <c r="X43" i="2"/>
  <c r="X42" i="2" s="1"/>
  <c r="W43" i="2"/>
  <c r="W42" i="2" s="1"/>
  <c r="X45" i="2"/>
  <c r="X44" i="2" s="1"/>
  <c r="W45" i="2"/>
  <c r="W44" i="2" s="1"/>
  <c r="AE45" i="2"/>
  <c r="AE44" i="2" s="1"/>
  <c r="U41" i="4"/>
  <c r="U42" i="4" s="1"/>
  <c r="M59" i="4"/>
  <c r="M41" i="5"/>
  <c r="V45" i="3"/>
  <c r="AA45" i="3"/>
  <c r="AD44" i="3"/>
  <c r="AD45" i="3" s="1"/>
  <c r="AE45" i="3" s="1"/>
  <c r="AE44" i="3" s="1"/>
  <c r="AE57" i="2"/>
  <c r="AE56" i="2" s="1"/>
  <c r="AG57" i="2"/>
  <c r="AG56" i="2" s="1"/>
  <c r="K53" i="5"/>
  <c r="Q53" i="5" s="1"/>
  <c r="Q54" i="5" s="1"/>
  <c r="S53" i="4"/>
  <c r="AE28" i="1"/>
  <c r="AE27" i="1" s="1"/>
  <c r="W51" i="2"/>
  <c r="W50" i="2" s="1"/>
  <c r="X51" i="2"/>
  <c r="X50" i="2" s="1"/>
  <c r="X30" i="1"/>
  <c r="X29" i="1" s="1"/>
  <c r="W30" i="1"/>
  <c r="W29" i="1" s="1"/>
  <c r="E51" i="5"/>
  <c r="U51" i="4"/>
  <c r="U52" i="4" s="1"/>
  <c r="AD52" i="3"/>
  <c r="AD53" i="3" s="1"/>
  <c r="V53" i="3"/>
  <c r="AA53" i="3"/>
  <c r="V61" i="2"/>
  <c r="X61" i="2" s="1"/>
  <c r="X60" i="2" s="1"/>
  <c r="AA61" i="2"/>
  <c r="V59" i="2"/>
  <c r="W59" i="2" s="1"/>
  <c r="W58" i="2" s="1"/>
  <c r="AA59" i="2"/>
  <c r="X41" i="2"/>
  <c r="X40" i="2" s="1"/>
  <c r="W41" i="2"/>
  <c r="W40" i="2" s="1"/>
  <c r="X28" i="1"/>
  <c r="X27" i="1" s="1"/>
  <c r="W28" i="1"/>
  <c r="W27" i="1" s="1"/>
  <c r="E43" i="5"/>
  <c r="U43" i="4"/>
  <c r="U44" i="4" s="1"/>
  <c r="V58" i="3"/>
  <c r="AA59" i="3" s="1"/>
  <c r="F59" i="4"/>
  <c r="V55" i="4"/>
  <c r="AD55" i="4" s="1"/>
  <c r="AD56" i="4" s="1"/>
  <c r="AE30" i="1"/>
  <c r="AE29" i="1" s="1"/>
  <c r="AE16" i="1"/>
  <c r="AE15" i="1" s="1"/>
  <c r="AF16" i="1"/>
  <c r="AF15" i="1" s="1"/>
  <c r="AG16" i="1"/>
  <c r="AG15" i="1" s="1"/>
  <c r="AD51" i="2"/>
  <c r="AD60" i="2"/>
  <c r="AD61" i="2" s="1"/>
  <c r="F53" i="5"/>
  <c r="V53" i="4"/>
  <c r="AA55" i="3"/>
  <c r="V55" i="3"/>
  <c r="AD54" i="3"/>
  <c r="AD55" i="3" s="1"/>
  <c r="F76" i="6"/>
  <c r="V47" i="5"/>
  <c r="W53" i="2"/>
  <c r="W52" i="2" s="1"/>
  <c r="AE53" i="2"/>
  <c r="AE52" i="2" s="1"/>
  <c r="AD41" i="2"/>
  <c r="AD58" i="2"/>
  <c r="AD59" i="2" s="1"/>
  <c r="AE59" i="2" s="1"/>
  <c r="AE58" i="2" s="1"/>
  <c r="X53" i="2"/>
  <c r="X52" i="2" s="1"/>
  <c r="S31" i="12"/>
  <c r="Y31" i="12" s="1"/>
  <c r="Y30" i="12" s="1"/>
  <c r="Z31" i="12"/>
  <c r="AB31" i="12" s="1"/>
  <c r="S29" i="12"/>
  <c r="Y29" i="12" s="1"/>
  <c r="Y28" i="12" s="1"/>
  <c r="Z29" i="12"/>
  <c r="AB29" i="12" s="1"/>
  <c r="W55" i="12"/>
  <c r="W54" i="12" s="1"/>
  <c r="Y53" i="12"/>
  <c r="Y52" i="12" s="1"/>
  <c r="AG31" i="12"/>
  <c r="AG30" i="12" s="1"/>
  <c r="AC30" i="12"/>
  <c r="AC31" i="12" s="1"/>
  <c r="AH31" i="12" s="1"/>
  <c r="AH30" i="12" s="1"/>
  <c r="AG29" i="12"/>
  <c r="AG28" i="12" s="1"/>
  <c r="AC43" i="12"/>
  <c r="AH43" i="12" s="1"/>
  <c r="AH42" i="12" s="1"/>
  <c r="S55" i="12"/>
  <c r="Y55" i="12" s="1"/>
  <c r="Y54" i="12" s="1"/>
  <c r="AC54" i="12"/>
  <c r="AC55" i="12" s="1"/>
  <c r="AH55" i="12" s="1"/>
  <c r="AH54" i="12" s="1"/>
  <c r="AD58" i="12"/>
  <c r="AD59" i="12" s="1"/>
  <c r="S57" i="12"/>
  <c r="AG57" i="12" s="1"/>
  <c r="AG56" i="12" s="1"/>
  <c r="AC56" i="12"/>
  <c r="AC57" i="12" s="1"/>
  <c r="AH57" i="12" s="1"/>
  <c r="AH56" i="12" s="1"/>
  <c r="S51" i="12"/>
  <c r="AG51" i="12" s="1"/>
  <c r="AG50" i="12" s="1"/>
  <c r="AC50" i="12"/>
  <c r="AC51" i="12" s="1"/>
  <c r="AH51" i="12" s="1"/>
  <c r="AH50" i="12" s="1"/>
  <c r="AE55" i="12"/>
  <c r="AE54" i="12" s="1"/>
  <c r="AF55" i="12"/>
  <c r="AF54" i="12" s="1"/>
  <c r="AE41" i="12"/>
  <c r="AE40" i="12" s="1"/>
  <c r="AF41" i="12"/>
  <c r="AF40" i="12" s="1"/>
  <c r="S49" i="12"/>
  <c r="AG49" i="12" s="1"/>
  <c r="AG48" i="12" s="1"/>
  <c r="AC48" i="12"/>
  <c r="AC49" i="12" s="1"/>
  <c r="AH49" i="12" s="1"/>
  <c r="AH48" i="12" s="1"/>
  <c r="Y15" i="12"/>
  <c r="Y14" i="12" s="1"/>
  <c r="AG15" i="12"/>
  <c r="AG14" i="12" s="1"/>
  <c r="S41" i="12"/>
  <c r="Y41" i="12" s="1"/>
  <c r="Y40" i="12" s="1"/>
  <c r="AC40" i="12"/>
  <c r="AE53" i="12"/>
  <c r="AE52" i="12" s="1"/>
  <c r="AG53" i="12"/>
  <c r="AG52" i="12" s="1"/>
  <c r="AF53" i="12"/>
  <c r="AF52" i="12" s="1"/>
  <c r="AD60" i="12"/>
  <c r="AD61" i="12" s="1"/>
  <c r="AC28" i="12"/>
  <c r="AC29" i="12" s="1"/>
  <c r="AH29" i="12" s="1"/>
  <c r="AH28" i="12" s="1"/>
  <c r="AC11" i="12"/>
  <c r="AH11" i="12" s="1"/>
  <c r="AH10" i="12" s="1"/>
  <c r="S45" i="12"/>
  <c r="AG45" i="12" s="1"/>
  <c r="AG44" i="12" s="1"/>
  <c r="AC44" i="12"/>
  <c r="AC45" i="12" s="1"/>
  <c r="AH45" i="12" s="1"/>
  <c r="AH44" i="12" s="1"/>
  <c r="AE43" i="12"/>
  <c r="AE42" i="12" s="1"/>
  <c r="AF43" i="12"/>
  <c r="AF42" i="12" s="1"/>
  <c r="AH29" i="11"/>
  <c r="AH28" i="11" s="1"/>
  <c r="AF28" i="11"/>
  <c r="AF29" i="11" s="1"/>
  <c r="AK29" i="11" s="1"/>
  <c r="AK28" i="11" s="1"/>
  <c r="AF30" i="11"/>
  <c r="AF31" i="11" s="1"/>
  <c r="AK31" i="11" s="1"/>
  <c r="AK30" i="11" s="1"/>
  <c r="AJ11" i="11"/>
  <c r="AJ10" i="11" s="1"/>
  <c r="AB25" i="11"/>
  <c r="AB24" i="11" s="1"/>
  <c r="AJ25" i="11"/>
  <c r="AJ24" i="11" s="1"/>
  <c r="AJ17" i="11"/>
  <c r="AJ16" i="11" s="1"/>
  <c r="AH31" i="11"/>
  <c r="AH30" i="11" s="1"/>
  <c r="AI31" i="11"/>
  <c r="AI30" i="11" s="1"/>
  <c r="AK13" i="11"/>
  <c r="AK12" i="11" s="1"/>
  <c r="AJ13" i="11"/>
  <c r="AJ12" i="11" s="1"/>
  <c r="AH13" i="11"/>
  <c r="AH12" i="11" s="1"/>
  <c r="AI13" i="11"/>
  <c r="AI12" i="11" s="1"/>
  <c r="AC29" i="11"/>
  <c r="AE29" i="11" s="1"/>
  <c r="T29" i="11"/>
  <c r="AC31" i="11"/>
  <c r="AE31" i="11" s="1"/>
  <c r="T31" i="11"/>
  <c r="AB31" i="11" s="1"/>
  <c r="AB30" i="11" s="1"/>
  <c r="AG31" i="10"/>
  <c r="AG30" i="10" s="1"/>
  <c r="Q60" i="12"/>
  <c r="AE29" i="10"/>
  <c r="AE28" i="10" s="1"/>
  <c r="AF21" i="10"/>
  <c r="AF20" i="10" s="1"/>
  <c r="I58" i="12"/>
  <c r="Y17" i="10"/>
  <c r="Y16" i="10" s="1"/>
  <c r="AF17" i="10"/>
  <c r="AF16" i="10" s="1"/>
  <c r="Y15" i="10"/>
  <c r="Y14" i="10" s="1"/>
  <c r="AF15" i="10"/>
  <c r="AF14" i="10" s="1"/>
  <c r="AC21" i="10"/>
  <c r="AG21" i="10" s="1"/>
  <c r="AG20" i="10" s="1"/>
  <c r="AC28" i="10"/>
  <c r="AC29" i="10" s="1"/>
  <c r="AG29" i="10" s="1"/>
  <c r="AG28" i="10" s="1"/>
  <c r="AF13" i="10"/>
  <c r="AF12" i="10" s="1"/>
  <c r="Y47" i="12"/>
  <c r="Y46" i="12" s="1"/>
  <c r="W47" i="12"/>
  <c r="W46" i="12" s="1"/>
  <c r="W41" i="12"/>
  <c r="W40" i="12" s="1"/>
  <c r="I60" i="12"/>
  <c r="X47" i="12"/>
  <c r="X46" i="12" s="1"/>
  <c r="Q59" i="12"/>
  <c r="Q58" i="12"/>
  <c r="W43" i="12"/>
  <c r="W42" i="12" s="1"/>
  <c r="V61" i="12"/>
  <c r="S29" i="10"/>
  <c r="Z29" i="10"/>
  <c r="AB29" i="10" s="1"/>
  <c r="W57" i="12"/>
  <c r="W56" i="12" s="1"/>
  <c r="X57" i="12"/>
  <c r="X56" i="12" s="1"/>
  <c r="V59" i="12"/>
  <c r="X51" i="12"/>
  <c r="X50" i="12" s="1"/>
  <c r="W51" i="12"/>
  <c r="W50" i="12" s="1"/>
  <c r="X49" i="12"/>
  <c r="X48" i="12" s="1"/>
  <c r="W49" i="12"/>
  <c r="W48" i="12" s="1"/>
  <c r="W45" i="12"/>
  <c r="W44" i="12" s="1"/>
  <c r="X45" i="12"/>
  <c r="X44" i="12" s="1"/>
  <c r="S31" i="10"/>
  <c r="Z31" i="10"/>
  <c r="AB31" i="10" s="1"/>
  <c r="S60" i="12"/>
  <c r="S61" i="12" s="1"/>
  <c r="S43" i="12"/>
  <c r="Y43" i="12" s="1"/>
  <c r="Y42" i="12" s="1"/>
  <c r="S58" i="12"/>
  <c r="S59" i="12" s="1"/>
  <c r="AG31" i="6"/>
  <c r="AG30" i="6" s="1"/>
  <c r="X49" i="9"/>
  <c r="X48" i="9" s="1"/>
  <c r="W45" i="9"/>
  <c r="W44" i="9" s="1"/>
  <c r="Z55" i="9"/>
  <c r="AB55" i="9" s="1"/>
  <c r="AC28" i="9"/>
  <c r="AC29" i="9" s="1"/>
  <c r="AG29" i="9" s="1"/>
  <c r="AG28" i="9" s="1"/>
  <c r="AF25" i="9"/>
  <c r="AF24" i="9" s="1"/>
  <c r="S55" i="9"/>
  <c r="AF55" i="9" s="1"/>
  <c r="AF54" i="9" s="1"/>
  <c r="AF13" i="9"/>
  <c r="AF12" i="9" s="1"/>
  <c r="X51" i="9"/>
  <c r="X50" i="9" s="1"/>
  <c r="AF15" i="9"/>
  <c r="AF14" i="9" s="1"/>
  <c r="S51" i="9"/>
  <c r="Y51" i="9" s="1"/>
  <c r="Y50" i="9" s="1"/>
  <c r="AC50" i="9"/>
  <c r="Y23" i="9"/>
  <c r="Y22" i="9" s="1"/>
  <c r="AF23" i="9"/>
  <c r="AF22" i="9" s="1"/>
  <c r="AF27" i="9"/>
  <c r="AF26" i="9" s="1"/>
  <c r="AE41" i="9"/>
  <c r="AE40" i="9" s="1"/>
  <c r="AE11" i="9"/>
  <c r="AE10" i="9" s="1"/>
  <c r="AF11" i="9"/>
  <c r="AF10" i="9" s="1"/>
  <c r="AG11" i="9"/>
  <c r="AG10" i="9" s="1"/>
  <c r="S41" i="9"/>
  <c r="AF41" i="9" s="1"/>
  <c r="AF40" i="9" s="1"/>
  <c r="AC40" i="9"/>
  <c r="AC41" i="9" s="1"/>
  <c r="AG41" i="9" s="1"/>
  <c r="AG40" i="9" s="1"/>
  <c r="Z43" i="9"/>
  <c r="AB43" i="9" s="1"/>
  <c r="AC42" i="9"/>
  <c r="AD60" i="9"/>
  <c r="AD61" i="9" s="1"/>
  <c r="AD43" i="9"/>
  <c r="AE51" i="9"/>
  <c r="AE50" i="9" s="1"/>
  <c r="AE53" i="9"/>
  <c r="AE52" i="9" s="1"/>
  <c r="AE45" i="9"/>
  <c r="AE44" i="9" s="1"/>
  <c r="AG45" i="9"/>
  <c r="AG44" i="9" s="1"/>
  <c r="S53" i="9"/>
  <c r="AF53" i="9" s="1"/>
  <c r="AF52" i="9" s="1"/>
  <c r="AC52" i="9"/>
  <c r="AC53" i="9" s="1"/>
  <c r="AG53" i="9" s="1"/>
  <c r="AG52" i="9" s="1"/>
  <c r="AE47" i="9"/>
  <c r="AE46" i="9" s="1"/>
  <c r="AG47" i="9"/>
  <c r="AG46" i="9" s="1"/>
  <c r="AD58" i="9"/>
  <c r="AD59" i="9" s="1"/>
  <c r="AE29" i="9"/>
  <c r="AE28" i="9" s="1"/>
  <c r="AE31" i="9"/>
  <c r="AE30" i="9" s="1"/>
  <c r="Z31" i="9"/>
  <c r="AB31" i="9" s="1"/>
  <c r="S31" i="9"/>
  <c r="Y31" i="9" s="1"/>
  <c r="Y30" i="9" s="1"/>
  <c r="W29" i="9"/>
  <c r="W28" i="9" s="1"/>
  <c r="X29" i="9"/>
  <c r="X28" i="9" s="1"/>
  <c r="S29" i="9"/>
  <c r="Y29" i="9" s="1"/>
  <c r="Y28" i="9" s="1"/>
  <c r="Z29" i="9"/>
  <c r="AB29" i="9" s="1"/>
  <c r="Z31" i="6"/>
  <c r="AB31" i="6" s="1"/>
  <c r="D82" i="6"/>
  <c r="AC57" i="4"/>
  <c r="AC58" i="4" s="1"/>
  <c r="Z58" i="4"/>
  <c r="S58" i="4"/>
  <c r="U47" i="4"/>
  <c r="U48" i="4" s="1"/>
  <c r="E47" i="5"/>
  <c r="H47" i="5" s="1"/>
  <c r="H48" i="5" s="1"/>
  <c r="S57" i="5"/>
  <c r="C86" i="6"/>
  <c r="U45" i="3"/>
  <c r="U58" i="3"/>
  <c r="U59" i="3" s="1"/>
  <c r="E82" i="6"/>
  <c r="U45" i="4"/>
  <c r="E45" i="5"/>
  <c r="H45" i="5" s="1"/>
  <c r="H46" i="5" s="1"/>
  <c r="E61" i="4"/>
  <c r="E59" i="4"/>
  <c r="H59" i="4" s="1"/>
  <c r="H60" i="4" s="1"/>
  <c r="S47" i="4"/>
  <c r="Z48" i="4" s="1"/>
  <c r="M84" i="6"/>
  <c r="K47" i="5"/>
  <c r="AD41" i="3"/>
  <c r="W51" i="3"/>
  <c r="W50" i="3" s="1"/>
  <c r="X51" i="3"/>
  <c r="X50" i="3" s="1"/>
  <c r="F74" i="6"/>
  <c r="M50" i="8"/>
  <c r="F70" i="6"/>
  <c r="L76" i="6"/>
  <c r="T47" i="5"/>
  <c r="N80" i="6"/>
  <c r="AE49" i="3"/>
  <c r="AE48" i="3" s="1"/>
  <c r="S49" i="5"/>
  <c r="C78" i="6"/>
  <c r="N86" i="6"/>
  <c r="E49" i="22"/>
  <c r="U78" i="6"/>
  <c r="U79" i="6" s="1"/>
  <c r="N78" i="6"/>
  <c r="AC49" i="4"/>
  <c r="AC50" i="4" s="1"/>
  <c r="S50" i="4"/>
  <c r="Z50" i="4"/>
  <c r="T49" i="5"/>
  <c r="T50" i="5" s="1"/>
  <c r="D78" i="6"/>
  <c r="J59" i="5"/>
  <c r="R47" i="5"/>
  <c r="J61" i="5"/>
  <c r="J76" i="6"/>
  <c r="E41" i="22"/>
  <c r="D40" i="8"/>
  <c r="M42" i="8"/>
  <c r="B54" i="8"/>
  <c r="R55" i="22"/>
  <c r="R56" i="22" s="1"/>
  <c r="AC70" i="6"/>
  <c r="AC71" i="6" s="1"/>
  <c r="S71" i="6"/>
  <c r="Z71" i="6"/>
  <c r="S41" i="22"/>
  <c r="C40" i="8"/>
  <c r="B86" i="9"/>
  <c r="B56" i="10" s="1"/>
  <c r="R56" i="8"/>
  <c r="R57" i="8" s="1"/>
  <c r="AC13" i="6"/>
  <c r="AH13" i="6" s="1"/>
  <c r="AH12" i="6" s="1"/>
  <c r="AC30" i="6"/>
  <c r="AC31" i="6" s="1"/>
  <c r="AH31" i="6" s="1"/>
  <c r="AH30" i="6" s="1"/>
  <c r="S29" i="6"/>
  <c r="Z29" i="6"/>
  <c r="AB29" i="6" s="1"/>
  <c r="AC54" i="6"/>
  <c r="AC55" i="6" s="1"/>
  <c r="AH55" i="6" s="1"/>
  <c r="AH54" i="6" s="1"/>
  <c r="S55" i="6"/>
  <c r="Y17" i="6"/>
  <c r="Y16" i="6" s="1"/>
  <c r="AG17" i="6"/>
  <c r="AG16" i="6" s="1"/>
  <c r="AC11" i="6"/>
  <c r="AH11" i="6" s="1"/>
  <c r="AH10" i="6" s="1"/>
  <c r="AC28" i="6"/>
  <c r="AC29" i="6" s="1"/>
  <c r="AH29" i="6" s="1"/>
  <c r="AH28" i="6" s="1"/>
  <c r="AC46" i="6"/>
  <c r="AC47" i="6" s="1"/>
  <c r="AH47" i="6" s="1"/>
  <c r="AH46" i="6" s="1"/>
  <c r="S47" i="6"/>
  <c r="AC40" i="6"/>
  <c r="AC41" i="6" s="1"/>
  <c r="AH41" i="6" s="1"/>
  <c r="AH40" i="6" s="1"/>
  <c r="S41" i="6"/>
  <c r="Y41" i="6" s="1"/>
  <c r="Y40" i="6" s="1"/>
  <c r="W43" i="6"/>
  <c r="W42" i="6" s="1"/>
  <c r="AC42" i="6"/>
  <c r="AC43" i="6" s="1"/>
  <c r="AH43" i="6" s="1"/>
  <c r="AH42" i="6" s="1"/>
  <c r="S43" i="6"/>
  <c r="Y19" i="6"/>
  <c r="Y18" i="6" s="1"/>
  <c r="AG19" i="6"/>
  <c r="AG18" i="6" s="1"/>
  <c r="Y21" i="6"/>
  <c r="Y20" i="6" s="1"/>
  <c r="AG21" i="6"/>
  <c r="AG20" i="6" s="1"/>
  <c r="K48" i="8"/>
  <c r="AD60" i="6"/>
  <c r="AD61" i="6" s="1"/>
  <c r="X43" i="6"/>
  <c r="X42" i="6" s="1"/>
  <c r="Y11" i="6"/>
  <c r="Y10" i="6" s="1"/>
  <c r="AG11" i="6"/>
  <c r="AG10" i="6" s="1"/>
  <c r="Y25" i="6"/>
  <c r="Y24" i="6" s="1"/>
  <c r="AG25" i="6"/>
  <c r="AG24" i="6" s="1"/>
  <c r="S51" i="6"/>
  <c r="AC50" i="6"/>
  <c r="AC51" i="6" s="1"/>
  <c r="AH51" i="6" s="1"/>
  <c r="AH50" i="6" s="1"/>
  <c r="AG23" i="8"/>
  <c r="AG22" i="8" s="1"/>
  <c r="Y25" i="8"/>
  <c r="Y24" i="8" s="1"/>
  <c r="AG25" i="8"/>
  <c r="AG24" i="8" s="1"/>
  <c r="AE29" i="8"/>
  <c r="AE28" i="8" s="1"/>
  <c r="AF13" i="8"/>
  <c r="AF12" i="8" s="1"/>
  <c r="AE13" i="8"/>
  <c r="AE12" i="8" s="1"/>
  <c r="AG13" i="8"/>
  <c r="AG12" i="8" s="1"/>
  <c r="AE31" i="8"/>
  <c r="AE30" i="8" s="1"/>
  <c r="AH27" i="8"/>
  <c r="AH26" i="8" s="1"/>
  <c r="AG27" i="8"/>
  <c r="AG26" i="8" s="1"/>
  <c r="AE27" i="8"/>
  <c r="AE26" i="8" s="1"/>
  <c r="AF27" i="8"/>
  <c r="AF26" i="8" s="1"/>
  <c r="Y21" i="8"/>
  <c r="Y20" i="8" s="1"/>
  <c r="AG21" i="8"/>
  <c r="AG20" i="8" s="1"/>
  <c r="S30" i="8"/>
  <c r="Z31" i="8" s="1"/>
  <c r="AB31" i="8" s="1"/>
  <c r="AC16" i="8"/>
  <c r="Z51" i="9"/>
  <c r="AB51" i="9" s="1"/>
  <c r="Z53" i="9"/>
  <c r="AB53" i="9" s="1"/>
  <c r="S43" i="9"/>
  <c r="Y43" i="9" s="1"/>
  <c r="Y42" i="9" s="1"/>
  <c r="S17" i="8"/>
  <c r="S28" i="8"/>
  <c r="S29" i="8" s="1"/>
  <c r="Z17" i="8"/>
  <c r="AB17" i="8" s="1"/>
  <c r="W31" i="8"/>
  <c r="W30" i="8" s="1"/>
  <c r="X31" i="8"/>
  <c r="X30" i="8" s="1"/>
  <c r="W29" i="8"/>
  <c r="W28" i="8" s="1"/>
  <c r="X29" i="8"/>
  <c r="X28" i="8" s="1"/>
  <c r="X53" i="9"/>
  <c r="X52" i="9" s="1"/>
  <c r="AG10" i="22"/>
  <c r="AH11" i="22"/>
  <c r="AH10" i="22" s="1"/>
  <c r="AA29" i="22"/>
  <c r="AC49" i="6"/>
  <c r="AH49" i="6" s="1"/>
  <c r="AH48" i="6" s="1"/>
  <c r="W47" i="9"/>
  <c r="W46" i="9" s="1"/>
  <c r="Y11" i="22"/>
  <c r="Y10" i="22" s="1"/>
  <c r="Z30" i="22"/>
  <c r="Z31" i="22" s="1"/>
  <c r="Y27" i="22"/>
  <c r="Y26" i="22" s="1"/>
  <c r="AB28" i="22"/>
  <c r="Y15" i="22"/>
  <c r="Y14" i="22" s="1"/>
  <c r="AG15" i="22"/>
  <c r="AG14" i="22" s="1"/>
  <c r="W43" i="9"/>
  <c r="W42" i="9" s="1"/>
  <c r="AG23" i="22"/>
  <c r="AG22" i="22" s="1"/>
  <c r="Y23" i="22"/>
  <c r="Y22" i="22" s="1"/>
  <c r="S29" i="22"/>
  <c r="Y29" i="22" s="1"/>
  <c r="Y28" i="22" s="1"/>
  <c r="S51" i="22"/>
  <c r="AA31" i="22"/>
  <c r="AF29" i="22"/>
  <c r="AF28" i="22" s="1"/>
  <c r="AF31" i="22"/>
  <c r="AF30" i="22" s="1"/>
  <c r="AH19" i="22"/>
  <c r="AH18" i="22" s="1"/>
  <c r="AG19" i="22"/>
  <c r="AG18" i="22" s="1"/>
  <c r="AF19" i="22"/>
  <c r="AF18" i="22" s="1"/>
  <c r="AE19" i="22"/>
  <c r="AE18" i="22" s="1"/>
  <c r="Y17" i="22"/>
  <c r="Y16" i="22" s="1"/>
  <c r="AG17" i="22"/>
  <c r="AG16" i="22" s="1"/>
  <c r="AC13" i="22"/>
  <c r="AH13" i="22" s="1"/>
  <c r="AH12" i="22" s="1"/>
  <c r="AC28" i="22"/>
  <c r="AC29" i="22" s="1"/>
  <c r="AH29" i="22" s="1"/>
  <c r="AH28" i="22" s="1"/>
  <c r="AC30" i="22"/>
  <c r="AC31" i="22" s="1"/>
  <c r="AH31" i="22" s="1"/>
  <c r="AH30" i="22" s="1"/>
  <c r="Y13" i="22"/>
  <c r="Y12" i="22" s="1"/>
  <c r="AG13" i="22"/>
  <c r="AG12" i="22" s="1"/>
  <c r="Y31" i="22"/>
  <c r="Y30" i="22" s="1"/>
  <c r="AG31" i="22"/>
  <c r="AG30" i="22" s="1"/>
  <c r="S45" i="9"/>
  <c r="Y45" i="9" s="1"/>
  <c r="Y44" i="9" s="1"/>
  <c r="Z45" i="9"/>
  <c r="AB45" i="9" s="1"/>
  <c r="Z41" i="9"/>
  <c r="AB41" i="9" s="1"/>
  <c r="Z49" i="9"/>
  <c r="AB49" i="9" s="1"/>
  <c r="S49" i="9"/>
  <c r="X55" i="9"/>
  <c r="X54" i="9" s="1"/>
  <c r="V61" i="9"/>
  <c r="X61" i="9" s="1"/>
  <c r="X60" i="9" s="1"/>
  <c r="AA61" i="9"/>
  <c r="X57" i="9"/>
  <c r="X56" i="9" s="1"/>
  <c r="V50" i="11"/>
  <c r="V51" i="11" s="1"/>
  <c r="AA59" i="9"/>
  <c r="X43" i="9"/>
  <c r="X42" i="9" s="1"/>
  <c r="N48" i="11"/>
  <c r="T84" i="9"/>
  <c r="T85" i="9" s="1"/>
  <c r="W57" i="9"/>
  <c r="W56" i="9" s="1"/>
  <c r="R80" i="9"/>
  <c r="R81" i="9" s="1"/>
  <c r="X59" i="9"/>
  <c r="X58" i="9" s="1"/>
  <c r="W59" i="9"/>
  <c r="W58" i="9" s="1"/>
  <c r="Z47" i="9"/>
  <c r="AB47" i="9" s="1"/>
  <c r="S47" i="9"/>
  <c r="Y47" i="9" s="1"/>
  <c r="Y46" i="9" s="1"/>
  <c r="S60" i="9"/>
  <c r="X41" i="9"/>
  <c r="X40" i="9" s="1"/>
  <c r="R82" i="9"/>
  <c r="R83" i="9" s="1"/>
  <c r="S58" i="9"/>
  <c r="AE41" i="6"/>
  <c r="AE40" i="6" s="1"/>
  <c r="AF41" i="6"/>
  <c r="AF40" i="6" s="1"/>
  <c r="AA42" i="4" l="1"/>
  <c r="AB42" i="4" s="1"/>
  <c r="H43" i="5"/>
  <c r="H44" i="5" s="1"/>
  <c r="V43" i="5"/>
  <c r="G43" i="5"/>
  <c r="G44" i="5" s="1"/>
  <c r="G49" i="5"/>
  <c r="G50" i="5" s="1"/>
  <c r="Y57" i="3"/>
  <c r="Y56" i="3" s="1"/>
  <c r="I49" i="5"/>
  <c r="I50" i="5" s="1"/>
  <c r="V44" i="4"/>
  <c r="X44" i="4" s="1"/>
  <c r="X43" i="4" s="1"/>
  <c r="AD43" i="4"/>
  <c r="AD44" i="4" s="1"/>
  <c r="P57" i="5"/>
  <c r="P58" i="5" s="1"/>
  <c r="C52" i="10"/>
  <c r="C52" i="11" s="1"/>
  <c r="C82" i="12" s="1"/>
  <c r="AF47" i="3"/>
  <c r="AF46" i="3" s="1"/>
  <c r="V49" i="5"/>
  <c r="AD49" i="5" s="1"/>
  <c r="AD50" i="5" s="1"/>
  <c r="V51" i="5"/>
  <c r="AA52" i="5" s="1"/>
  <c r="H61" i="4"/>
  <c r="H62" i="4" s="1"/>
  <c r="P59" i="4"/>
  <c r="P60" i="4" s="1"/>
  <c r="O51" i="5"/>
  <c r="O52" i="5" s="1"/>
  <c r="V48" i="4"/>
  <c r="X48" i="4" s="1"/>
  <c r="X47" i="4" s="1"/>
  <c r="S61" i="2"/>
  <c r="Y61" i="2" s="1"/>
  <c r="Y60" i="2" s="1"/>
  <c r="AA48" i="4"/>
  <c r="K107" i="13"/>
  <c r="K108" i="13" s="1"/>
  <c r="H49" i="5"/>
  <c r="H50" i="5" s="1"/>
  <c r="M44" i="10"/>
  <c r="N44" i="11" s="1"/>
  <c r="M74" i="12" s="1"/>
  <c r="Y45" i="12"/>
  <c r="Y44" i="12" s="1"/>
  <c r="N41" i="22"/>
  <c r="N40" i="8" s="1"/>
  <c r="Q40" i="8" s="1"/>
  <c r="Q41" i="8" s="1"/>
  <c r="Q70" i="6"/>
  <c r="Q71" i="6" s="1"/>
  <c r="I70" i="6"/>
  <c r="I71" i="6" s="1"/>
  <c r="G70" i="6"/>
  <c r="G71" i="6" s="1"/>
  <c r="H70" i="6"/>
  <c r="H71" i="6" s="1"/>
  <c r="I53" i="5"/>
  <c r="I54" i="5" s="1"/>
  <c r="G53" i="5"/>
  <c r="G54" i="5" s="1"/>
  <c r="G59" i="4"/>
  <c r="G60" i="4" s="1"/>
  <c r="O61" i="4"/>
  <c r="O62" i="4" s="1"/>
  <c r="T53" i="5"/>
  <c r="T54" i="5" s="1"/>
  <c r="O53" i="5"/>
  <c r="O54" i="5" s="1"/>
  <c r="F49" i="22"/>
  <c r="H49" i="22" s="1"/>
  <c r="H50" i="22" s="1"/>
  <c r="I78" i="6"/>
  <c r="I79" i="6" s="1"/>
  <c r="G78" i="6"/>
  <c r="G79" i="6" s="1"/>
  <c r="H78" i="6"/>
  <c r="H79" i="6" s="1"/>
  <c r="H53" i="5"/>
  <c r="H54" i="5" s="1"/>
  <c r="H51" i="5"/>
  <c r="H52" i="5" s="1"/>
  <c r="I51" i="5"/>
  <c r="I52" i="5" s="1"/>
  <c r="F80" i="6"/>
  <c r="V80" i="6" s="1"/>
  <c r="G51" i="5"/>
  <c r="G52" i="5" s="1"/>
  <c r="O47" i="5"/>
  <c r="O48" i="5" s="1"/>
  <c r="N76" i="6"/>
  <c r="S50" i="8"/>
  <c r="AC50" i="8" s="1"/>
  <c r="AC51" i="8" s="1"/>
  <c r="Q78" i="6"/>
  <c r="Q79" i="6" s="1"/>
  <c r="O78" i="6"/>
  <c r="O79" i="6" s="1"/>
  <c r="P78" i="6"/>
  <c r="P79" i="6" s="1"/>
  <c r="V42" i="4"/>
  <c r="W42" i="4" s="1"/>
  <c r="W41" i="4" s="1"/>
  <c r="V41" i="5"/>
  <c r="AD41" i="5" s="1"/>
  <c r="Q47" i="5"/>
  <c r="Q48" i="5" s="1"/>
  <c r="AF53" i="2"/>
  <c r="AF52" i="2" s="1"/>
  <c r="G76" i="6"/>
  <c r="G77" i="6" s="1"/>
  <c r="P41" i="5"/>
  <c r="P42" i="5" s="1"/>
  <c r="O59" i="4"/>
  <c r="O60" i="4" s="1"/>
  <c r="G61" i="4"/>
  <c r="G62" i="4" s="1"/>
  <c r="AB41" i="3"/>
  <c r="P61" i="4"/>
  <c r="P62" i="4" s="1"/>
  <c r="P47" i="5"/>
  <c r="P48" i="5" s="1"/>
  <c r="C45" i="5"/>
  <c r="I45" i="4"/>
  <c r="I46" i="4" s="1"/>
  <c r="O41" i="5"/>
  <c r="O42" i="5" s="1"/>
  <c r="Q41" i="22"/>
  <c r="Q42" i="22" s="1"/>
  <c r="F48" i="8"/>
  <c r="Y57" i="9"/>
  <c r="Y56" i="9" s="1"/>
  <c r="M82" i="6"/>
  <c r="P53" i="5"/>
  <c r="P54" i="5" s="1"/>
  <c r="E53" i="22"/>
  <c r="E52" i="8" s="1"/>
  <c r="E86" i="6"/>
  <c r="U57" i="5"/>
  <c r="U58" i="5" s="1"/>
  <c r="P86" i="6"/>
  <c r="P87" i="6" s="1"/>
  <c r="Q86" i="6"/>
  <c r="Q87" i="6" s="1"/>
  <c r="O86" i="6"/>
  <c r="O87" i="6" s="1"/>
  <c r="Q72" i="6"/>
  <c r="Q73" i="6" s="1"/>
  <c r="O72" i="6"/>
  <c r="O73" i="6" s="1"/>
  <c r="P72" i="6"/>
  <c r="P73" i="6" s="1"/>
  <c r="P80" i="6"/>
  <c r="P81" i="6" s="1"/>
  <c r="Q80" i="6"/>
  <c r="Q81" i="6" s="1"/>
  <c r="V45" i="5"/>
  <c r="V46" i="5" s="1"/>
  <c r="P45" i="5"/>
  <c r="P46" i="5" s="1"/>
  <c r="O45" i="5"/>
  <c r="O46" i="5" s="1"/>
  <c r="Q55" i="5"/>
  <c r="Q56" i="5" s="1"/>
  <c r="O55" i="5"/>
  <c r="O56" i="5" s="1"/>
  <c r="P55" i="5"/>
  <c r="P56" i="5" s="1"/>
  <c r="G55" i="5"/>
  <c r="G56" i="5" s="1"/>
  <c r="H55" i="5"/>
  <c r="H56" i="5" s="1"/>
  <c r="I57" i="5"/>
  <c r="I58" i="5" s="1"/>
  <c r="G57" i="5"/>
  <c r="G58" i="5" s="1"/>
  <c r="H57" i="5"/>
  <c r="H58" i="5" s="1"/>
  <c r="AG49" i="6"/>
  <c r="AG48" i="6" s="1"/>
  <c r="C76" i="6"/>
  <c r="I76" i="6" s="1"/>
  <c r="I77" i="6" s="1"/>
  <c r="S47" i="5"/>
  <c r="AC47" i="5" s="1"/>
  <c r="AC80" i="6"/>
  <c r="AC81" i="6" s="1"/>
  <c r="X57" i="3"/>
  <c r="X56" i="3" s="1"/>
  <c r="Y49" i="3"/>
  <c r="Y48" i="3" s="1"/>
  <c r="AA58" i="4"/>
  <c r="AB58" i="4" s="1"/>
  <c r="M76" i="6"/>
  <c r="M47" i="22" s="1"/>
  <c r="AF43" i="2"/>
  <c r="AF42" i="2" s="1"/>
  <c r="V58" i="4"/>
  <c r="AE57" i="3"/>
  <c r="AE56" i="3" s="1"/>
  <c r="M141" i="13"/>
  <c r="M143" i="13" s="1"/>
  <c r="M144" i="13" s="1"/>
  <c r="S52" i="5"/>
  <c r="AC51" i="5"/>
  <c r="AC52" i="5" s="1"/>
  <c r="Z52" i="5"/>
  <c r="S81" i="6"/>
  <c r="AD49" i="4"/>
  <c r="AD50" i="4" s="1"/>
  <c r="AF49" i="2"/>
  <c r="AF48" i="2" s="1"/>
  <c r="W49" i="3"/>
  <c r="W48" i="3" s="1"/>
  <c r="Y28" i="1"/>
  <c r="Y27" i="1" s="1"/>
  <c r="V72" i="6"/>
  <c r="AA73" i="6" s="1"/>
  <c r="Y28" i="3"/>
  <c r="Y27" i="3" s="1"/>
  <c r="AD51" i="4"/>
  <c r="AD52" i="4" s="1"/>
  <c r="AA50" i="4"/>
  <c r="AB50" i="4" s="1"/>
  <c r="AF30" i="2"/>
  <c r="AF29" i="2" s="1"/>
  <c r="V46" i="4"/>
  <c r="L141" i="13"/>
  <c r="L143" i="13" s="1"/>
  <c r="L144" i="13" s="1"/>
  <c r="Y57" i="2"/>
  <c r="Y56" i="2" s="1"/>
  <c r="AG45" i="6"/>
  <c r="AG44" i="6" s="1"/>
  <c r="AF51" i="3"/>
  <c r="AF50" i="3" s="1"/>
  <c r="AG29" i="22"/>
  <c r="AG28" i="22" s="1"/>
  <c r="AF59" i="6"/>
  <c r="AF58" i="6" s="1"/>
  <c r="N52" i="8"/>
  <c r="AB48" i="4"/>
  <c r="Y52" i="4"/>
  <c r="Y51" i="4" s="1"/>
  <c r="AF28" i="2"/>
  <c r="AF27" i="2" s="1"/>
  <c r="AC50" i="3"/>
  <c r="AC51" i="3" s="1"/>
  <c r="AG51" i="3" s="1"/>
  <c r="AG50" i="3" s="1"/>
  <c r="Z51" i="3"/>
  <c r="AB51" i="3" s="1"/>
  <c r="AC51" i="4"/>
  <c r="AC52" i="4" s="1"/>
  <c r="Z52" i="4"/>
  <c r="S60" i="6"/>
  <c r="S61" i="6" s="1"/>
  <c r="Y61" i="6" s="1"/>
  <c r="Y60" i="6" s="1"/>
  <c r="AA52" i="4"/>
  <c r="AB52" i="4" s="1"/>
  <c r="D86" i="6"/>
  <c r="T86" i="6" s="1"/>
  <c r="T87" i="6" s="1"/>
  <c r="V57" i="5"/>
  <c r="AD57" i="5" s="1"/>
  <c r="AD58" i="5" s="1"/>
  <c r="Z53" i="3"/>
  <c r="AB53" i="3" s="1"/>
  <c r="AE43" i="3"/>
  <c r="AE42" i="3" s="1"/>
  <c r="N107" i="13"/>
  <c r="N108" i="13" s="1"/>
  <c r="N141" i="13"/>
  <c r="N143" i="13" s="1"/>
  <c r="N144" i="13" s="1"/>
  <c r="AG59" i="6"/>
  <c r="AG58" i="6" s="1"/>
  <c r="AD45" i="4"/>
  <c r="AD46" i="4" s="1"/>
  <c r="K143" i="13"/>
  <c r="K144" i="13" s="1"/>
  <c r="Y41" i="9"/>
  <c r="Y40" i="9" s="1"/>
  <c r="X41" i="3"/>
  <c r="X40" i="3" s="1"/>
  <c r="AE44" i="4"/>
  <c r="AE43" i="4" s="1"/>
  <c r="Y57" i="6"/>
  <c r="Y56" i="6" s="1"/>
  <c r="AG57" i="6"/>
  <c r="AG56" i="6" s="1"/>
  <c r="Z31" i="5"/>
  <c r="AB31" i="5" s="1"/>
  <c r="S31" i="5"/>
  <c r="AC52" i="6"/>
  <c r="AC53" i="6" s="1"/>
  <c r="AH53" i="6" s="1"/>
  <c r="AH52" i="6" s="1"/>
  <c r="S53" i="6"/>
  <c r="AC60" i="6"/>
  <c r="AC61" i="6" s="1"/>
  <c r="AH61" i="6" s="1"/>
  <c r="AH60" i="6" s="1"/>
  <c r="Y57" i="12"/>
  <c r="Y56" i="12" s="1"/>
  <c r="AC52" i="3"/>
  <c r="AC53" i="3" s="1"/>
  <c r="AG53" i="3" s="1"/>
  <c r="AG52" i="3" s="1"/>
  <c r="Y45" i="2"/>
  <c r="Y44" i="2" s="1"/>
  <c r="Z59" i="2"/>
  <c r="AF31" i="4"/>
  <c r="AF30" i="4" s="1"/>
  <c r="Y31" i="4"/>
  <c r="Y30" i="4" s="1"/>
  <c r="AF29" i="4"/>
  <c r="AF28" i="4" s="1"/>
  <c r="S29" i="5"/>
  <c r="Z29" i="5"/>
  <c r="AB29" i="5" s="1"/>
  <c r="Y23" i="5"/>
  <c r="Y22" i="5" s="1"/>
  <c r="AF23" i="5"/>
  <c r="AF22" i="5" s="1"/>
  <c r="AC23" i="5"/>
  <c r="AG23" i="5" s="1"/>
  <c r="AG22" i="5" s="1"/>
  <c r="AC30" i="5"/>
  <c r="AC31" i="5" s="1"/>
  <c r="AG31" i="5" s="1"/>
  <c r="AG30" i="5" s="1"/>
  <c r="AC28" i="5"/>
  <c r="AC29" i="5" s="1"/>
  <c r="AG29" i="5" s="1"/>
  <c r="AG28" i="5" s="1"/>
  <c r="X49" i="3"/>
  <c r="X48" i="3" s="1"/>
  <c r="AF57" i="3"/>
  <c r="AF56" i="3" s="1"/>
  <c r="F43" i="22"/>
  <c r="S48" i="4"/>
  <c r="D59" i="5"/>
  <c r="D61" i="5"/>
  <c r="U82" i="6"/>
  <c r="U83" i="6" s="1"/>
  <c r="AC58" i="2"/>
  <c r="AC59" i="2" s="1"/>
  <c r="AG59" i="2" s="1"/>
  <c r="AG58" i="2" s="1"/>
  <c r="N61" i="5"/>
  <c r="N59" i="5"/>
  <c r="F84" i="6"/>
  <c r="AG57" i="3"/>
  <c r="AG56" i="3" s="1"/>
  <c r="AB59" i="2"/>
  <c r="Y41" i="3"/>
  <c r="Y40" i="3" s="1"/>
  <c r="K59" i="4"/>
  <c r="Q59" i="4" s="1"/>
  <c r="Q60" i="4" s="1"/>
  <c r="AF55" i="2"/>
  <c r="AF54" i="2" s="1"/>
  <c r="F86" i="6"/>
  <c r="V61" i="3"/>
  <c r="V56" i="4"/>
  <c r="X56" i="4" s="1"/>
  <c r="X55" i="4" s="1"/>
  <c r="V59" i="3"/>
  <c r="C55" i="5"/>
  <c r="I55" i="5" s="1"/>
  <c r="I56" i="5" s="1"/>
  <c r="S55" i="4"/>
  <c r="R59" i="4"/>
  <c r="R60" i="4" s="1"/>
  <c r="K61" i="4"/>
  <c r="Q61" i="4" s="1"/>
  <c r="Q62" i="4" s="1"/>
  <c r="X45" i="3"/>
  <c r="X44" i="3" s="1"/>
  <c r="AF30" i="1"/>
  <c r="AF29" i="1" s="1"/>
  <c r="AB61" i="2"/>
  <c r="Z55" i="3"/>
  <c r="AB55" i="3" s="1"/>
  <c r="S55" i="3"/>
  <c r="AF55" i="3" s="1"/>
  <c r="AF54" i="3" s="1"/>
  <c r="AC54" i="3"/>
  <c r="AC55" i="3" s="1"/>
  <c r="AG55" i="3" s="1"/>
  <c r="AG54" i="3" s="1"/>
  <c r="L59" i="5"/>
  <c r="D74" i="6"/>
  <c r="G74" i="6" s="1"/>
  <c r="G75" i="6" s="1"/>
  <c r="T45" i="5"/>
  <c r="T46" i="5" s="1"/>
  <c r="AC44" i="3"/>
  <c r="AC45" i="3" s="1"/>
  <c r="AG45" i="3" s="1"/>
  <c r="AG44" i="3" s="1"/>
  <c r="S45" i="3"/>
  <c r="AF45" i="3" s="1"/>
  <c r="AF44" i="3" s="1"/>
  <c r="Z45" i="3"/>
  <c r="AB45" i="3" s="1"/>
  <c r="R41" i="5"/>
  <c r="R42" i="5" s="1"/>
  <c r="B70" i="6"/>
  <c r="B59" i="5"/>
  <c r="N84" i="6"/>
  <c r="C43" i="5"/>
  <c r="I43" i="5" s="1"/>
  <c r="I44" i="5" s="1"/>
  <c r="S43" i="4"/>
  <c r="C59" i="4"/>
  <c r="I59" i="4" s="1"/>
  <c r="I60" i="4" s="1"/>
  <c r="C61" i="4"/>
  <c r="I61" i="4" s="1"/>
  <c r="I62" i="4" s="1"/>
  <c r="AD60" i="3"/>
  <c r="AD61" i="3" s="1"/>
  <c r="AE61" i="3" s="1"/>
  <c r="AE60" i="3" s="1"/>
  <c r="AA56" i="4"/>
  <c r="T59" i="4"/>
  <c r="T60" i="4" s="1"/>
  <c r="V55" i="5"/>
  <c r="AA56" i="5" s="1"/>
  <c r="F59" i="5"/>
  <c r="F61" i="5"/>
  <c r="R61" i="4"/>
  <c r="R62" i="4" s="1"/>
  <c r="V59" i="4"/>
  <c r="AA60" i="4" s="1"/>
  <c r="K45" i="5"/>
  <c r="Q45" i="5" s="1"/>
  <c r="Q46" i="5" s="1"/>
  <c r="S45" i="4"/>
  <c r="AC60" i="2"/>
  <c r="AC61" i="2" s="1"/>
  <c r="AG61" i="2" s="1"/>
  <c r="AG60" i="2" s="1"/>
  <c r="D72" i="6"/>
  <c r="G72" i="6" s="1"/>
  <c r="G73" i="6" s="1"/>
  <c r="T43" i="5"/>
  <c r="T44" i="5" s="1"/>
  <c r="R49" i="5"/>
  <c r="R50" i="5" s="1"/>
  <c r="B78" i="6"/>
  <c r="S43" i="3"/>
  <c r="Z43" i="3"/>
  <c r="AB43" i="3" s="1"/>
  <c r="AC42" i="3"/>
  <c r="S60" i="3"/>
  <c r="S58" i="3"/>
  <c r="R45" i="5"/>
  <c r="R46" i="5" s="1"/>
  <c r="B74" i="6"/>
  <c r="B61" i="5"/>
  <c r="W45" i="3"/>
  <c r="W44" i="3" s="1"/>
  <c r="M70" i="6"/>
  <c r="P70" i="6" s="1"/>
  <c r="P71" i="6" s="1"/>
  <c r="M59" i="5"/>
  <c r="M61" i="5"/>
  <c r="U41" i="5"/>
  <c r="U42" i="5" s="1"/>
  <c r="V44" i="5"/>
  <c r="AD43" i="5"/>
  <c r="AD44" i="5" s="1"/>
  <c r="AA44" i="5"/>
  <c r="L82" i="6"/>
  <c r="O82" i="6" s="1"/>
  <c r="O83" i="6" s="1"/>
  <c r="L80" i="6"/>
  <c r="O80" i="6" s="1"/>
  <c r="O81" i="6" s="1"/>
  <c r="T51" i="5"/>
  <c r="T52" i="5" s="1"/>
  <c r="AF59" i="2"/>
  <c r="AF58" i="2" s="1"/>
  <c r="T61" i="4"/>
  <c r="T62" i="4" s="1"/>
  <c r="T66" i="3"/>
  <c r="L61" i="5"/>
  <c r="AD58" i="3"/>
  <c r="AD59" i="3" s="1"/>
  <c r="N43" i="22"/>
  <c r="N74" i="6"/>
  <c r="L70" i="6"/>
  <c r="O70" i="6" s="1"/>
  <c r="O71" i="6" s="1"/>
  <c r="T41" i="5"/>
  <c r="T42" i="5" s="1"/>
  <c r="AC53" i="4"/>
  <c r="AC54" i="4" s="1"/>
  <c r="S54" i="4"/>
  <c r="Z54" i="4"/>
  <c r="AC47" i="4"/>
  <c r="K76" i="6"/>
  <c r="K82" i="6"/>
  <c r="Q82" i="6" s="1"/>
  <c r="Q83" i="6" s="1"/>
  <c r="S53" i="5"/>
  <c r="F47" i="22"/>
  <c r="W55" i="3"/>
  <c r="W54" i="3" s="1"/>
  <c r="X55" i="3"/>
  <c r="X54" i="3" s="1"/>
  <c r="AA54" i="4"/>
  <c r="V54" i="4"/>
  <c r="AD53" i="4"/>
  <c r="AD54" i="4" s="1"/>
  <c r="AE51" i="2"/>
  <c r="AE50" i="2" s="1"/>
  <c r="AF51" i="2"/>
  <c r="AF50" i="2" s="1"/>
  <c r="AG51" i="2"/>
  <c r="AG50" i="2" s="1"/>
  <c r="W61" i="2"/>
  <c r="W60" i="2" s="1"/>
  <c r="Y53" i="3"/>
  <c r="Y52" i="3" s="1"/>
  <c r="W53" i="3"/>
  <c r="W52" i="3" s="1"/>
  <c r="E80" i="6"/>
  <c r="U51" i="5"/>
  <c r="U52" i="5" s="1"/>
  <c r="Y59" i="2"/>
  <c r="Y58" i="2" s="1"/>
  <c r="V61" i="4"/>
  <c r="V62" i="4" s="1"/>
  <c r="AF41" i="2"/>
  <c r="AF40" i="2" s="1"/>
  <c r="AE41" i="2"/>
  <c r="AE40" i="2" s="1"/>
  <c r="AG41" i="2"/>
  <c r="AG40" i="2" s="1"/>
  <c r="AD47" i="5"/>
  <c r="AD48" i="5" s="1"/>
  <c r="V48" i="5"/>
  <c r="AA48" i="5"/>
  <c r="AE55" i="3"/>
  <c r="AE54" i="3" s="1"/>
  <c r="F82" i="6"/>
  <c r="V53" i="5"/>
  <c r="AE61" i="2"/>
  <c r="AE60" i="2" s="1"/>
  <c r="AF61" i="2"/>
  <c r="AF60" i="2" s="1"/>
  <c r="X53" i="3"/>
  <c r="X52" i="3" s="1"/>
  <c r="E72" i="6"/>
  <c r="H72" i="6" s="1"/>
  <c r="H73" i="6" s="1"/>
  <c r="U43" i="5"/>
  <c r="U44" i="5" s="1"/>
  <c r="AE53" i="3"/>
  <c r="AE52" i="3" s="1"/>
  <c r="AF53" i="3"/>
  <c r="AF52" i="3" s="1"/>
  <c r="X59" i="2"/>
  <c r="X58" i="2" s="1"/>
  <c r="Y51" i="12"/>
  <c r="Y50" i="12" s="1"/>
  <c r="AG55" i="12"/>
  <c r="AG54" i="12" s="1"/>
  <c r="AG41" i="12"/>
  <c r="AG40" i="12" s="1"/>
  <c r="Y49" i="12"/>
  <c r="Y48" i="12" s="1"/>
  <c r="AC60" i="12"/>
  <c r="AC61" i="12" s="1"/>
  <c r="AH61" i="12" s="1"/>
  <c r="AH60" i="12" s="1"/>
  <c r="AG59" i="12"/>
  <c r="AG58" i="12" s="1"/>
  <c r="AE59" i="12"/>
  <c r="AE58" i="12" s="1"/>
  <c r="AF59" i="12"/>
  <c r="AF58" i="12" s="1"/>
  <c r="AG61" i="12"/>
  <c r="AG60" i="12" s="1"/>
  <c r="AF61" i="12"/>
  <c r="AF60" i="12" s="1"/>
  <c r="AE61" i="12"/>
  <c r="AE60" i="12" s="1"/>
  <c r="AG43" i="12"/>
  <c r="AG42" i="12" s="1"/>
  <c r="AC41" i="12"/>
  <c r="AH41" i="12" s="1"/>
  <c r="AH40" i="12" s="1"/>
  <c r="AC58" i="12"/>
  <c r="AC59" i="12" s="1"/>
  <c r="AH59" i="12" s="1"/>
  <c r="AH58" i="12" s="1"/>
  <c r="AB29" i="11"/>
  <c r="AB28" i="11" s="1"/>
  <c r="AJ29" i="11"/>
  <c r="AJ28" i="11" s="1"/>
  <c r="AJ31" i="11"/>
  <c r="AJ30" i="11" s="1"/>
  <c r="Y29" i="10"/>
  <c r="Y28" i="10" s="1"/>
  <c r="AF29" i="10"/>
  <c r="AF28" i="10" s="1"/>
  <c r="Y31" i="10"/>
  <c r="Y30" i="10" s="1"/>
  <c r="AF31" i="10"/>
  <c r="AF30" i="10" s="1"/>
  <c r="X59" i="12"/>
  <c r="X58" i="12" s="1"/>
  <c r="W59" i="12"/>
  <c r="W58" i="12" s="1"/>
  <c r="Y59" i="12"/>
  <c r="Y58" i="12" s="1"/>
  <c r="W61" i="12"/>
  <c r="W60" i="12" s="1"/>
  <c r="X61" i="12"/>
  <c r="X60" i="12" s="1"/>
  <c r="Y61" i="12"/>
  <c r="Y60" i="12" s="1"/>
  <c r="Y53" i="9"/>
  <c r="Y52" i="9" s="1"/>
  <c r="Y55" i="9"/>
  <c r="Y54" i="9" s="1"/>
  <c r="AF51" i="9"/>
  <c r="AF50" i="9" s="1"/>
  <c r="AF31" i="9"/>
  <c r="AF30" i="9" s="1"/>
  <c r="AE61" i="9"/>
  <c r="AE60" i="9" s="1"/>
  <c r="AC58" i="9"/>
  <c r="AC59" i="9" s="1"/>
  <c r="AG59" i="9" s="1"/>
  <c r="AG58" i="9" s="1"/>
  <c r="AC51" i="9"/>
  <c r="AG51" i="9" s="1"/>
  <c r="AG50" i="9" s="1"/>
  <c r="Y49" i="9"/>
  <c r="Y48" i="9" s="1"/>
  <c r="AF49" i="9"/>
  <c r="AF48" i="9" s="1"/>
  <c r="AF29" i="9"/>
  <c r="AF28" i="9" s="1"/>
  <c r="AE59" i="9"/>
  <c r="AE58" i="9" s="1"/>
  <c r="AF47" i="9"/>
  <c r="AF46" i="9" s="1"/>
  <c r="AC60" i="9"/>
  <c r="AC61" i="9" s="1"/>
  <c r="AG61" i="9" s="1"/>
  <c r="AG60" i="9" s="1"/>
  <c r="AC43" i="9"/>
  <c r="AG43" i="9" s="1"/>
  <c r="AG42" i="9" s="1"/>
  <c r="AF45" i="9"/>
  <c r="AF44" i="9" s="1"/>
  <c r="AF43" i="9"/>
  <c r="AF42" i="9" s="1"/>
  <c r="AE43" i="9"/>
  <c r="AE42" i="9" s="1"/>
  <c r="AG41" i="6"/>
  <c r="AG40" i="6" s="1"/>
  <c r="S31" i="8"/>
  <c r="Y31" i="8" s="1"/>
  <c r="Y30" i="8" s="1"/>
  <c r="S86" i="6"/>
  <c r="C57" i="22"/>
  <c r="E74" i="6"/>
  <c r="H74" i="6" s="1"/>
  <c r="H75" i="6" s="1"/>
  <c r="E59" i="5"/>
  <c r="E61" i="5"/>
  <c r="U45" i="5"/>
  <c r="AC57" i="5"/>
  <c r="AC58" i="5" s="1"/>
  <c r="S58" i="5"/>
  <c r="Z58" i="5"/>
  <c r="E76" i="6"/>
  <c r="H76" i="6" s="1"/>
  <c r="H77" i="6" s="1"/>
  <c r="U47" i="5"/>
  <c r="U48" i="5" s="1"/>
  <c r="U46" i="4"/>
  <c r="U59" i="4"/>
  <c r="U60" i="4" s="1"/>
  <c r="U61" i="4"/>
  <c r="U62" i="4" s="1"/>
  <c r="D53" i="22"/>
  <c r="M55" i="22"/>
  <c r="U84" i="6"/>
  <c r="U85" i="6" s="1"/>
  <c r="D49" i="22"/>
  <c r="T78" i="6"/>
  <c r="T79" i="6" s="1"/>
  <c r="W50" i="4"/>
  <c r="W49" i="4" s="1"/>
  <c r="Y50" i="4"/>
  <c r="Y49" i="4" s="1"/>
  <c r="X50" i="4"/>
  <c r="X49" i="4" s="1"/>
  <c r="M80" i="9"/>
  <c r="M50" i="10" s="1"/>
  <c r="F45" i="22"/>
  <c r="AF41" i="3"/>
  <c r="AF40" i="3" s="1"/>
  <c r="AG41" i="3"/>
  <c r="AG40" i="3" s="1"/>
  <c r="AE41" i="3"/>
  <c r="AE40" i="3" s="1"/>
  <c r="AF58" i="4"/>
  <c r="AF57" i="4" s="1"/>
  <c r="AE58" i="4"/>
  <c r="AE57" i="4" s="1"/>
  <c r="AG58" i="4"/>
  <c r="AG57" i="4" s="1"/>
  <c r="Z50" i="5"/>
  <c r="S50" i="5"/>
  <c r="AC49" i="5"/>
  <c r="AC50" i="5" s="1"/>
  <c r="AE48" i="4"/>
  <c r="AE47" i="4" s="1"/>
  <c r="L47" i="22"/>
  <c r="T76" i="6"/>
  <c r="R48" i="5"/>
  <c r="X52" i="4"/>
  <c r="X51" i="4" s="1"/>
  <c r="W52" i="4"/>
  <c r="W51" i="4" s="1"/>
  <c r="N49" i="22"/>
  <c r="V78" i="6"/>
  <c r="AD42" i="4"/>
  <c r="U49" i="22"/>
  <c r="U50" i="22" s="1"/>
  <c r="E48" i="8"/>
  <c r="N57" i="22"/>
  <c r="V52" i="5"/>
  <c r="N51" i="22"/>
  <c r="AA50" i="5"/>
  <c r="C49" i="22"/>
  <c r="S78" i="6"/>
  <c r="V70" i="6"/>
  <c r="F41" i="22"/>
  <c r="E40" i="8"/>
  <c r="J47" i="22"/>
  <c r="J88" i="6"/>
  <c r="R76" i="6"/>
  <c r="J90" i="6"/>
  <c r="AE56" i="4"/>
  <c r="AE55" i="4" s="1"/>
  <c r="T48" i="5"/>
  <c r="AA42" i="5"/>
  <c r="AB42" i="5" s="1"/>
  <c r="AC41" i="22"/>
  <c r="AC42" i="22" s="1"/>
  <c r="Z42" i="22"/>
  <c r="S42" i="22"/>
  <c r="M72" i="9"/>
  <c r="M42" i="10" s="1"/>
  <c r="C70" i="9"/>
  <c r="C40" i="10" s="1"/>
  <c r="S40" i="8"/>
  <c r="AC40" i="8" s="1"/>
  <c r="AC41" i="8" s="1"/>
  <c r="B84" i="9"/>
  <c r="B54" i="10" s="1"/>
  <c r="R54" i="8"/>
  <c r="R55" i="8" s="1"/>
  <c r="D70" i="9"/>
  <c r="D40" i="10" s="1"/>
  <c r="Y51" i="6"/>
  <c r="Y50" i="6" s="1"/>
  <c r="AG51" i="6"/>
  <c r="AG50" i="6" s="1"/>
  <c r="AF61" i="6"/>
  <c r="AF60" i="6" s="1"/>
  <c r="AE61" i="6"/>
  <c r="AE60" i="6" s="1"/>
  <c r="Y43" i="6"/>
  <c r="Y42" i="6" s="1"/>
  <c r="AG43" i="6"/>
  <c r="AG42" i="6" s="1"/>
  <c r="Y55" i="6"/>
  <c r="Y54" i="6" s="1"/>
  <c r="AG55" i="6"/>
  <c r="AG54" i="6" s="1"/>
  <c r="Y29" i="6"/>
  <c r="Y28" i="6" s="1"/>
  <c r="AG29" i="6"/>
  <c r="AG28" i="6" s="1"/>
  <c r="R86" i="9"/>
  <c r="R87" i="9" s="1"/>
  <c r="K78" i="9"/>
  <c r="K48" i="10" s="1"/>
  <c r="Y47" i="6"/>
  <c r="Y46" i="6" s="1"/>
  <c r="AG47" i="6"/>
  <c r="AG46" i="6" s="1"/>
  <c r="AC17" i="8"/>
  <c r="AH17" i="8" s="1"/>
  <c r="AH16" i="8" s="1"/>
  <c r="AC30" i="8"/>
  <c r="AC31" i="8" s="1"/>
  <c r="AH31" i="8" s="1"/>
  <c r="AH30" i="8" s="1"/>
  <c r="AC28" i="8"/>
  <c r="AC29" i="8" s="1"/>
  <c r="AH29" i="8" s="1"/>
  <c r="AH28" i="8" s="1"/>
  <c r="Y17" i="8"/>
  <c r="Y16" i="8" s="1"/>
  <c r="AG17" i="8"/>
  <c r="AG16" i="8" s="1"/>
  <c r="Y29" i="8"/>
  <c r="Y28" i="8" s="1"/>
  <c r="AG29" i="8"/>
  <c r="AG28" i="8" s="1"/>
  <c r="Z29" i="8"/>
  <c r="AB29" i="8" s="1"/>
  <c r="AB30" i="22"/>
  <c r="Z29" i="22"/>
  <c r="AB29" i="22" s="1"/>
  <c r="AB31" i="22"/>
  <c r="S52" i="22"/>
  <c r="AC51" i="22"/>
  <c r="AC52" i="22" s="1"/>
  <c r="Z52" i="22"/>
  <c r="W61" i="9"/>
  <c r="W60" i="9" s="1"/>
  <c r="L42" i="11"/>
  <c r="D46" i="11"/>
  <c r="B50" i="11"/>
  <c r="R50" i="10"/>
  <c r="R51" i="10" s="1"/>
  <c r="B52" i="11"/>
  <c r="R52" i="10"/>
  <c r="R53" i="10" s="1"/>
  <c r="AA61" i="22"/>
  <c r="D54" i="11"/>
  <c r="T54" i="10"/>
  <c r="T55" i="10" s="1"/>
  <c r="M48" i="11"/>
  <c r="S61" i="9"/>
  <c r="Y61" i="9" s="1"/>
  <c r="Y60" i="9" s="1"/>
  <c r="Z61" i="9"/>
  <c r="AB61" i="9" s="1"/>
  <c r="B46" i="11"/>
  <c r="E54" i="11"/>
  <c r="M78" i="12"/>
  <c r="Z59" i="9"/>
  <c r="AB59" i="9" s="1"/>
  <c r="S59" i="9"/>
  <c r="Y59" i="9" s="1"/>
  <c r="Y58" i="9" s="1"/>
  <c r="S80" i="9"/>
  <c r="AC80" i="9" s="1"/>
  <c r="AC81" i="9" s="1"/>
  <c r="K44" i="11"/>
  <c r="M42" i="11"/>
  <c r="S51" i="8" l="1"/>
  <c r="Y42" i="4"/>
  <c r="Y41" i="4" s="1"/>
  <c r="V50" i="5"/>
  <c r="AD45" i="5"/>
  <c r="AD46" i="5" s="1"/>
  <c r="W44" i="4"/>
  <c r="W43" i="4" s="1"/>
  <c r="AD51" i="5"/>
  <c r="AD52" i="5" s="1"/>
  <c r="AF52" i="5" s="1"/>
  <c r="AF51" i="5" s="1"/>
  <c r="AA46" i="5"/>
  <c r="W48" i="4"/>
  <c r="W47" i="4" s="1"/>
  <c r="Z51" i="8"/>
  <c r="X42" i="4"/>
  <c r="X41" i="4" s="1"/>
  <c r="Y48" i="4"/>
  <c r="Y47" i="4" s="1"/>
  <c r="I82" i="6"/>
  <c r="I83" i="6" s="1"/>
  <c r="G82" i="6"/>
  <c r="G83" i="6" s="1"/>
  <c r="Q84" i="6"/>
  <c r="Q85" i="6" s="1"/>
  <c r="O84" i="6"/>
  <c r="O85" i="6" s="1"/>
  <c r="P84" i="6"/>
  <c r="P85" i="6" s="1"/>
  <c r="H84" i="6"/>
  <c r="H85" i="6" s="1"/>
  <c r="G84" i="6"/>
  <c r="G85" i="6" s="1"/>
  <c r="C74" i="6"/>
  <c r="I45" i="5"/>
  <c r="I46" i="5" s="1"/>
  <c r="N47" i="22"/>
  <c r="N46" i="8" s="1"/>
  <c r="N76" i="9" s="1"/>
  <c r="N46" i="10" s="1"/>
  <c r="P76" i="6"/>
  <c r="P77" i="6" s="1"/>
  <c r="O76" i="6"/>
  <c r="O77" i="6" s="1"/>
  <c r="V42" i="5"/>
  <c r="X42" i="5" s="1"/>
  <c r="X41" i="5" s="1"/>
  <c r="I49" i="22"/>
  <c r="I50" i="22" s="1"/>
  <c r="H48" i="8"/>
  <c r="H49" i="8" s="1"/>
  <c r="O47" i="22"/>
  <c r="O48" i="22" s="1"/>
  <c r="G49" i="22"/>
  <c r="G50" i="22" s="1"/>
  <c r="V76" i="6"/>
  <c r="AA77" i="6" s="1"/>
  <c r="V74" i="6"/>
  <c r="V75" i="6" s="1"/>
  <c r="P74" i="6"/>
  <c r="P75" i="6" s="1"/>
  <c r="O74" i="6"/>
  <c r="O75" i="6" s="1"/>
  <c r="H82" i="6"/>
  <c r="H83" i="6" s="1"/>
  <c r="I80" i="6"/>
  <c r="I81" i="6" s="1"/>
  <c r="H80" i="6"/>
  <c r="H81" i="6" s="1"/>
  <c r="F51" i="22"/>
  <c r="G80" i="6"/>
  <c r="G81" i="6" s="1"/>
  <c r="F78" i="9"/>
  <c r="F48" i="10" s="1"/>
  <c r="K47" i="22"/>
  <c r="Q47" i="22" s="1"/>
  <c r="Q48" i="22" s="1"/>
  <c r="Q76" i="6"/>
  <c r="Q77" i="6" s="1"/>
  <c r="P49" i="22"/>
  <c r="P50" i="22" s="1"/>
  <c r="O49" i="22"/>
  <c r="O50" i="22" s="1"/>
  <c r="Q49" i="22"/>
  <c r="Q50" i="22" s="1"/>
  <c r="O43" i="22"/>
  <c r="O44" i="22" s="1"/>
  <c r="P43" i="22"/>
  <c r="P44" i="22" s="1"/>
  <c r="Q43" i="22"/>
  <c r="Q44" i="22" s="1"/>
  <c r="P51" i="22"/>
  <c r="P52" i="22" s="1"/>
  <c r="Q51" i="22"/>
  <c r="Q52" i="22" s="1"/>
  <c r="P57" i="22"/>
  <c r="P58" i="22" s="1"/>
  <c r="O57" i="22"/>
  <c r="O58" i="22" s="1"/>
  <c r="Q57" i="22"/>
  <c r="Q58" i="22" s="1"/>
  <c r="H41" i="22"/>
  <c r="H42" i="22" s="1"/>
  <c r="G41" i="22"/>
  <c r="G42" i="22" s="1"/>
  <c r="I41" i="22"/>
  <c r="I42" i="22" s="1"/>
  <c r="G47" i="22"/>
  <c r="G48" i="22" s="1"/>
  <c r="P82" i="6"/>
  <c r="P83" i="6" s="1"/>
  <c r="M53" i="22"/>
  <c r="P53" i="22" s="1"/>
  <c r="P54" i="22" s="1"/>
  <c r="E57" i="22"/>
  <c r="U86" i="6"/>
  <c r="U87" i="6" s="1"/>
  <c r="I86" i="6"/>
  <c r="I87" i="6" s="1"/>
  <c r="G86" i="6"/>
  <c r="G87" i="6" s="1"/>
  <c r="H86" i="6"/>
  <c r="H87" i="6" s="1"/>
  <c r="C47" i="22"/>
  <c r="N70" i="9"/>
  <c r="O59" i="5"/>
  <c r="O60" i="5" s="1"/>
  <c r="P59" i="5"/>
  <c r="P60" i="5" s="1"/>
  <c r="G59" i="5"/>
  <c r="G60" i="5" s="1"/>
  <c r="H59" i="5"/>
  <c r="H60" i="5" s="1"/>
  <c r="O61" i="5"/>
  <c r="O62" i="5" s="1"/>
  <c r="P61" i="5"/>
  <c r="P62" i="5" s="1"/>
  <c r="G61" i="5"/>
  <c r="G62" i="5" s="1"/>
  <c r="H61" i="5"/>
  <c r="H62" i="5" s="1"/>
  <c r="F42" i="8"/>
  <c r="Z48" i="5"/>
  <c r="AB48" i="5" s="1"/>
  <c r="D57" i="22"/>
  <c r="T57" i="22" s="1"/>
  <c r="T58" i="22" s="1"/>
  <c r="S48" i="5"/>
  <c r="AF48" i="5" s="1"/>
  <c r="AF47" i="5" s="1"/>
  <c r="AE52" i="4"/>
  <c r="AE51" i="4" s="1"/>
  <c r="AG52" i="4"/>
  <c r="AG51" i="4" s="1"/>
  <c r="AB52" i="5"/>
  <c r="Y58" i="4"/>
  <c r="Y57" i="4" s="1"/>
  <c r="M90" i="6"/>
  <c r="X58" i="4"/>
  <c r="X57" i="4" s="1"/>
  <c r="W58" i="4"/>
  <c r="W57" i="4" s="1"/>
  <c r="AF52" i="4"/>
  <c r="AF51" i="4" s="1"/>
  <c r="V73" i="6"/>
  <c r="D88" i="6"/>
  <c r="N82" i="9"/>
  <c r="N52" i="10" s="1"/>
  <c r="W46" i="4"/>
  <c r="W45" i="4" s="1"/>
  <c r="AA58" i="5"/>
  <c r="AB58" i="5" s="1"/>
  <c r="X61" i="3"/>
  <c r="X60" i="3" s="1"/>
  <c r="X46" i="4"/>
  <c r="X45" i="4" s="1"/>
  <c r="AG50" i="4"/>
  <c r="AG49" i="4" s="1"/>
  <c r="AE50" i="4"/>
  <c r="AE49" i="4" s="1"/>
  <c r="AF50" i="4"/>
  <c r="AF49" i="4" s="1"/>
  <c r="Y55" i="3"/>
  <c r="Y54" i="3" s="1"/>
  <c r="AD72" i="6"/>
  <c r="AD73" i="6" s="1"/>
  <c r="AF48" i="4"/>
  <c r="AF47" i="4" s="1"/>
  <c r="V58" i="5"/>
  <c r="X58" i="5" s="1"/>
  <c r="X57" i="5" s="1"/>
  <c r="AC58" i="6"/>
  <c r="AC59" i="6" s="1"/>
  <c r="AH59" i="6" s="1"/>
  <c r="AH58" i="6" s="1"/>
  <c r="W59" i="3"/>
  <c r="W58" i="3" s="1"/>
  <c r="AG61" i="6"/>
  <c r="AG60" i="6" s="1"/>
  <c r="AG31" i="8"/>
  <c r="AG30" i="8" s="1"/>
  <c r="S76" i="6"/>
  <c r="AC76" i="6" s="1"/>
  <c r="AF29" i="5"/>
  <c r="AF28" i="5" s="1"/>
  <c r="Y29" i="5"/>
  <c r="Y28" i="5" s="1"/>
  <c r="AG53" i="6"/>
  <c r="AG52" i="6" s="1"/>
  <c r="Y53" i="6"/>
  <c r="Y52" i="6" s="1"/>
  <c r="Y31" i="5"/>
  <c r="Y30" i="5" s="1"/>
  <c r="AF31" i="5"/>
  <c r="AF30" i="5" s="1"/>
  <c r="V56" i="5"/>
  <c r="X56" i="5" s="1"/>
  <c r="X55" i="5" s="1"/>
  <c r="V86" i="6"/>
  <c r="AD86" i="6" s="1"/>
  <c r="AD87" i="6" s="1"/>
  <c r="F55" i="22"/>
  <c r="F57" i="22"/>
  <c r="I57" i="22" s="1"/>
  <c r="I58" i="22" s="1"/>
  <c r="AA62" i="4"/>
  <c r="W61" i="3"/>
  <c r="W60" i="3" s="1"/>
  <c r="V60" i="4"/>
  <c r="X59" i="3"/>
  <c r="X58" i="3" s="1"/>
  <c r="W56" i="4"/>
  <c r="W55" i="4" s="1"/>
  <c r="V84" i="6"/>
  <c r="AD84" i="6" s="1"/>
  <c r="AD85" i="6" s="1"/>
  <c r="AD55" i="5"/>
  <c r="AD56" i="5" s="1"/>
  <c r="V59" i="5"/>
  <c r="V60" i="5" s="1"/>
  <c r="L88" i="6"/>
  <c r="S56" i="4"/>
  <c r="Z56" i="4"/>
  <c r="AB56" i="4" s="1"/>
  <c r="AC55" i="4"/>
  <c r="AC56" i="4" s="1"/>
  <c r="AG56" i="4" s="1"/>
  <c r="AG55" i="4" s="1"/>
  <c r="AB50" i="5"/>
  <c r="AD61" i="4"/>
  <c r="AD62" i="4" s="1"/>
  <c r="R59" i="5"/>
  <c r="R60" i="5" s="1"/>
  <c r="K61" i="5"/>
  <c r="Q61" i="5" s="1"/>
  <c r="Q62" i="5" s="1"/>
  <c r="C84" i="6"/>
  <c r="I84" i="6" s="1"/>
  <c r="I85" i="6" s="1"/>
  <c r="S55" i="5"/>
  <c r="B45" i="22"/>
  <c r="R74" i="6"/>
  <c r="R75" i="6" s="1"/>
  <c r="B90" i="6"/>
  <c r="Z59" i="3"/>
  <c r="AB59" i="3" s="1"/>
  <c r="S59" i="3"/>
  <c r="Y59" i="3" s="1"/>
  <c r="Y58" i="3" s="1"/>
  <c r="AC43" i="3"/>
  <c r="AG43" i="3" s="1"/>
  <c r="AG42" i="3" s="1"/>
  <c r="AC58" i="3"/>
  <c r="AC59" i="3" s="1"/>
  <c r="AG59" i="3" s="1"/>
  <c r="AG58" i="3" s="1"/>
  <c r="Y43" i="3"/>
  <c r="Y42" i="3" s="1"/>
  <c r="AF43" i="3"/>
  <c r="AF42" i="3" s="1"/>
  <c r="T72" i="6"/>
  <c r="T73" i="6" s="1"/>
  <c r="D43" i="22"/>
  <c r="G43" i="22" s="1"/>
  <c r="G44" i="22" s="1"/>
  <c r="AC45" i="4"/>
  <c r="AC46" i="4" s="1"/>
  <c r="AG46" i="4" s="1"/>
  <c r="AG45" i="4" s="1"/>
  <c r="Z46" i="4"/>
  <c r="AB46" i="4" s="1"/>
  <c r="S46" i="4"/>
  <c r="Y46" i="4" s="1"/>
  <c r="Y45" i="4" s="1"/>
  <c r="S43" i="5"/>
  <c r="C72" i="6"/>
  <c r="I72" i="6" s="1"/>
  <c r="I73" i="6" s="1"/>
  <c r="C61" i="5"/>
  <c r="I61" i="5" s="1"/>
  <c r="I62" i="5" s="1"/>
  <c r="C59" i="5"/>
  <c r="I59" i="5" s="1"/>
  <c r="I60" i="5" s="1"/>
  <c r="N55" i="22"/>
  <c r="AC48" i="4"/>
  <c r="AG48" i="4" s="1"/>
  <c r="AG47" i="4" s="1"/>
  <c r="T61" i="5"/>
  <c r="T62" i="5" s="1"/>
  <c r="N88" i="6"/>
  <c r="N90" i="6"/>
  <c r="R61" i="5"/>
  <c r="R62" i="5" s="1"/>
  <c r="D90" i="6"/>
  <c r="X44" i="5"/>
  <c r="X43" i="5" s="1"/>
  <c r="S59" i="4"/>
  <c r="AC60" i="3"/>
  <c r="AC61" i="3" s="1"/>
  <c r="AG61" i="3" s="1"/>
  <c r="AG60" i="3" s="1"/>
  <c r="Y45" i="3"/>
  <c r="Y44" i="3" s="1"/>
  <c r="Z61" i="3"/>
  <c r="AB61" i="3" s="1"/>
  <c r="S61" i="3"/>
  <c r="Y61" i="3" s="1"/>
  <c r="Y60" i="3" s="1"/>
  <c r="B49" i="22"/>
  <c r="R78" i="6"/>
  <c r="R79" i="6" s="1"/>
  <c r="K74" i="6"/>
  <c r="Q74" i="6" s="1"/>
  <c r="Q75" i="6" s="1"/>
  <c r="S45" i="5"/>
  <c r="K59" i="5"/>
  <c r="Q59" i="5" s="1"/>
  <c r="Q60" i="5" s="1"/>
  <c r="S61" i="4"/>
  <c r="S44" i="4"/>
  <c r="AC43" i="4"/>
  <c r="AC44" i="4" s="1"/>
  <c r="AG44" i="4" s="1"/>
  <c r="AG43" i="4" s="1"/>
  <c r="Z44" i="4"/>
  <c r="AB44" i="4" s="1"/>
  <c r="B88" i="6"/>
  <c r="B41" i="22"/>
  <c r="R70" i="6"/>
  <c r="R71" i="6" s="1"/>
  <c r="D45" i="22"/>
  <c r="G45" i="22" s="1"/>
  <c r="G46" i="22" s="1"/>
  <c r="T74" i="6"/>
  <c r="T75" i="6" s="1"/>
  <c r="V43" i="22"/>
  <c r="N42" i="8"/>
  <c r="L53" i="22"/>
  <c r="AE44" i="5"/>
  <c r="AE43" i="5" s="1"/>
  <c r="T59" i="5"/>
  <c r="T60" i="5" s="1"/>
  <c r="AE59" i="3"/>
  <c r="AE58" i="3" s="1"/>
  <c r="AD59" i="4"/>
  <c r="AD60" i="4" s="1"/>
  <c r="L90" i="6"/>
  <c r="T82" i="6"/>
  <c r="T83" i="6" s="1"/>
  <c r="L41" i="22"/>
  <c r="O41" i="22" s="1"/>
  <c r="O42" i="22" s="1"/>
  <c r="T70" i="6"/>
  <c r="T71" i="6" s="1"/>
  <c r="N45" i="22"/>
  <c r="L51" i="22"/>
  <c r="O51" i="22" s="1"/>
  <c r="O52" i="22" s="1"/>
  <c r="T80" i="6"/>
  <c r="T81" i="6" s="1"/>
  <c r="W44" i="5"/>
  <c r="W43" i="5" s="1"/>
  <c r="M41" i="22"/>
  <c r="P41" i="22" s="1"/>
  <c r="P42" i="22" s="1"/>
  <c r="M88" i="6"/>
  <c r="U70" i="6"/>
  <c r="U71" i="6" s="1"/>
  <c r="AC53" i="5"/>
  <c r="AC54" i="5" s="1"/>
  <c r="S54" i="5"/>
  <c r="Z54" i="5"/>
  <c r="AB54" i="4"/>
  <c r="S82" i="6"/>
  <c r="K53" i="22"/>
  <c r="Q53" i="22" s="1"/>
  <c r="Q54" i="22" s="1"/>
  <c r="V54" i="5"/>
  <c r="AD53" i="5"/>
  <c r="AD54" i="5" s="1"/>
  <c r="AA54" i="5"/>
  <c r="F53" i="22"/>
  <c r="V82" i="6"/>
  <c r="E51" i="22"/>
  <c r="U80" i="6"/>
  <c r="U81" i="6" s="1"/>
  <c r="AG54" i="4"/>
  <c r="AG53" i="4" s="1"/>
  <c r="AF54" i="4"/>
  <c r="AF53" i="4" s="1"/>
  <c r="AE54" i="4"/>
  <c r="AE53" i="4" s="1"/>
  <c r="F46" i="8"/>
  <c r="V77" i="6"/>
  <c r="F88" i="6"/>
  <c r="V61" i="5"/>
  <c r="V62" i="5" s="1"/>
  <c r="F90" i="6"/>
  <c r="X48" i="5"/>
  <c r="X47" i="5" s="1"/>
  <c r="E43" i="22"/>
  <c r="H43" i="22" s="1"/>
  <c r="H44" i="22" s="1"/>
  <c r="U72" i="6"/>
  <c r="U73" i="6" s="1"/>
  <c r="X54" i="4"/>
  <c r="X53" i="4" s="1"/>
  <c r="Y54" i="4"/>
  <c r="Y53" i="4" s="1"/>
  <c r="W54" i="4"/>
  <c r="W53" i="4" s="1"/>
  <c r="AF59" i="9"/>
  <c r="AF58" i="9" s="1"/>
  <c r="AF61" i="9"/>
  <c r="AF60" i="9" s="1"/>
  <c r="D52" i="8"/>
  <c r="U76" i="6"/>
  <c r="U77" i="6" s="1"/>
  <c r="E47" i="22"/>
  <c r="H47" i="22" s="1"/>
  <c r="H48" i="22" s="1"/>
  <c r="U46" i="5"/>
  <c r="X46" i="5" s="1"/>
  <c r="X45" i="5" s="1"/>
  <c r="U61" i="5"/>
  <c r="U62" i="5" s="1"/>
  <c r="U59" i="5"/>
  <c r="U60" i="5" s="1"/>
  <c r="M46" i="8"/>
  <c r="AC86" i="6"/>
  <c r="AC87" i="6" s="1"/>
  <c r="S87" i="6"/>
  <c r="Z87" i="6"/>
  <c r="E45" i="22"/>
  <c r="H45" i="22" s="1"/>
  <c r="H46" i="22" s="1"/>
  <c r="U74" i="6"/>
  <c r="E88" i="6"/>
  <c r="E90" i="6"/>
  <c r="C56" i="8"/>
  <c r="S57" i="22"/>
  <c r="M54" i="8"/>
  <c r="U55" i="22"/>
  <c r="U56" i="22" s="1"/>
  <c r="AD42" i="5"/>
  <c r="X62" i="4"/>
  <c r="X61" i="4" s="1"/>
  <c r="W62" i="4"/>
  <c r="W61" i="4" s="1"/>
  <c r="E82" i="9"/>
  <c r="E52" i="10" s="1"/>
  <c r="J46" i="8"/>
  <c r="J59" i="22"/>
  <c r="R47" i="22"/>
  <c r="J61" i="22"/>
  <c r="AA71" i="6"/>
  <c r="AB71" i="6" s="1"/>
  <c r="AD70" i="6"/>
  <c r="V71" i="6"/>
  <c r="AG50" i="5"/>
  <c r="AG49" i="5" s="1"/>
  <c r="AF50" i="5"/>
  <c r="AF49" i="5" s="1"/>
  <c r="AE50" i="5"/>
  <c r="AE49" i="5" s="1"/>
  <c r="AA81" i="6"/>
  <c r="AB81" i="6" s="1"/>
  <c r="V81" i="6"/>
  <c r="AD80" i="6"/>
  <c r="AD81" i="6" s="1"/>
  <c r="AE52" i="5"/>
  <c r="AE51" i="5" s="1"/>
  <c r="AG52" i="5"/>
  <c r="AG51" i="5" s="1"/>
  <c r="AE46" i="4"/>
  <c r="AE45" i="4" s="1"/>
  <c r="N48" i="8"/>
  <c r="V49" i="22"/>
  <c r="L46" i="8"/>
  <c r="T47" i="22"/>
  <c r="AD74" i="6"/>
  <c r="AA75" i="6"/>
  <c r="S49" i="22"/>
  <c r="C48" i="8"/>
  <c r="I48" i="8" s="1"/>
  <c r="I49" i="8" s="1"/>
  <c r="N56" i="8"/>
  <c r="F44" i="8"/>
  <c r="D48" i="8"/>
  <c r="G48" i="8" s="1"/>
  <c r="G49" i="8" s="1"/>
  <c r="T49" i="22"/>
  <c r="T50" i="22" s="1"/>
  <c r="Y42" i="5"/>
  <c r="Y41" i="5" s="1"/>
  <c r="R77" i="6"/>
  <c r="E70" i="9"/>
  <c r="E40" i="10" s="1"/>
  <c r="S79" i="6"/>
  <c r="AC78" i="6"/>
  <c r="AC79" i="6" s="1"/>
  <c r="Z79" i="6"/>
  <c r="X50" i="5"/>
  <c r="X49" i="5" s="1"/>
  <c r="W50" i="5"/>
  <c r="W49" i="5" s="1"/>
  <c r="Y50" i="5"/>
  <c r="Y49" i="5" s="1"/>
  <c r="X52" i="5"/>
  <c r="X51" i="5" s="1"/>
  <c r="W52" i="5"/>
  <c r="W51" i="5" s="1"/>
  <c r="Y52" i="5"/>
  <c r="Y51" i="5" s="1"/>
  <c r="AA79" i="6"/>
  <c r="V79" i="6"/>
  <c r="AD78" i="6"/>
  <c r="AD79" i="6" s="1"/>
  <c r="T77" i="6"/>
  <c r="AE48" i="5"/>
  <c r="AE47" i="5" s="1"/>
  <c r="W48" i="5"/>
  <c r="W47" i="5" s="1"/>
  <c r="F40" i="8"/>
  <c r="V41" i="22"/>
  <c r="N50" i="8"/>
  <c r="V51" i="22"/>
  <c r="U48" i="8"/>
  <c r="U49" i="8" s="1"/>
  <c r="E78" i="9"/>
  <c r="E48" i="10" s="1"/>
  <c r="AF42" i="4"/>
  <c r="AF41" i="4" s="1"/>
  <c r="AE42" i="4"/>
  <c r="AE41" i="4" s="1"/>
  <c r="AG42" i="4"/>
  <c r="AG41" i="4" s="1"/>
  <c r="W46" i="5"/>
  <c r="W45" i="5" s="1"/>
  <c r="AE58" i="5"/>
  <c r="AE57" i="5" s="1"/>
  <c r="AG58" i="5"/>
  <c r="AG57" i="5" s="1"/>
  <c r="AF58" i="5"/>
  <c r="AF57" i="5" s="1"/>
  <c r="R84" i="9"/>
  <c r="R85" i="9" s="1"/>
  <c r="S70" i="9"/>
  <c r="AC70" i="9" s="1"/>
  <c r="Z41" i="8"/>
  <c r="S41" i="8"/>
  <c r="B56" i="11"/>
  <c r="R56" i="10"/>
  <c r="R57" i="10" s="1"/>
  <c r="L50" i="11"/>
  <c r="K72" i="12"/>
  <c r="B76" i="12"/>
  <c r="D84" i="12"/>
  <c r="U54" i="11"/>
  <c r="U55" i="11" s="1"/>
  <c r="V40" i="11"/>
  <c r="B80" i="12"/>
  <c r="R80" i="12" s="1"/>
  <c r="R81" i="12" s="1"/>
  <c r="S50" i="11"/>
  <c r="S51" i="11" s="1"/>
  <c r="J74" i="12"/>
  <c r="S81" i="9"/>
  <c r="Z81" i="9"/>
  <c r="L78" i="12"/>
  <c r="D76" i="12"/>
  <c r="L72" i="12"/>
  <c r="B82" i="12"/>
  <c r="R82" i="12" s="1"/>
  <c r="R83" i="12" s="1"/>
  <c r="S52" i="11"/>
  <c r="S53" i="11" s="1"/>
  <c r="C50" i="11"/>
  <c r="S50" i="10"/>
  <c r="E84" i="12"/>
  <c r="AC48" i="5"/>
  <c r="AG48" i="5" s="1"/>
  <c r="AG47" i="5" s="1"/>
  <c r="W42" i="5" l="1"/>
  <c r="W41" i="5" s="1"/>
  <c r="H51" i="22"/>
  <c r="H52" i="22" s="1"/>
  <c r="P46" i="8"/>
  <c r="P47" i="8" s="1"/>
  <c r="AD76" i="6"/>
  <c r="AD77" i="6" s="1"/>
  <c r="AF77" i="6" s="1"/>
  <c r="AF76" i="6" s="1"/>
  <c r="Q70" i="9"/>
  <c r="Q71" i="9" s="1"/>
  <c r="N40" i="10"/>
  <c r="AC50" i="10"/>
  <c r="AC51" i="10" s="1"/>
  <c r="Z51" i="10"/>
  <c r="Q102" i="6"/>
  <c r="Q101" i="6"/>
  <c r="O46" i="11"/>
  <c r="N76" i="12" s="1"/>
  <c r="H12" i="13" s="1"/>
  <c r="C45" i="22"/>
  <c r="I74" i="6"/>
  <c r="I75" i="6" s="1"/>
  <c r="K46" i="8"/>
  <c r="Q46" i="8" s="1"/>
  <c r="Q47" i="8" s="1"/>
  <c r="O46" i="8"/>
  <c r="O47" i="8" s="1"/>
  <c r="V47" i="22"/>
  <c r="V48" i="22" s="1"/>
  <c r="P101" i="6"/>
  <c r="P102" i="6"/>
  <c r="G51" i="22"/>
  <c r="G52" i="22" s="1"/>
  <c r="I51" i="22"/>
  <c r="I52" i="22" s="1"/>
  <c r="F50" i="8"/>
  <c r="V50" i="8" s="1"/>
  <c r="P47" i="22"/>
  <c r="P48" i="22" s="1"/>
  <c r="H78" i="9"/>
  <c r="H79" i="9" s="1"/>
  <c r="G46" i="8"/>
  <c r="G47" i="8" s="1"/>
  <c r="Q56" i="8"/>
  <c r="Q57" i="8" s="1"/>
  <c r="P56" i="8"/>
  <c r="P57" i="8" s="1"/>
  <c r="O56" i="8"/>
  <c r="O57" i="8" s="1"/>
  <c r="I40" i="8"/>
  <c r="I41" i="8" s="1"/>
  <c r="G40" i="8"/>
  <c r="G41" i="8" s="1"/>
  <c r="H40" i="8"/>
  <c r="H41" i="8" s="1"/>
  <c r="Q50" i="8"/>
  <c r="Q51" i="8" s="1"/>
  <c r="P50" i="8"/>
  <c r="P51" i="8" s="1"/>
  <c r="Q42" i="8"/>
  <c r="Q43" i="8" s="1"/>
  <c r="O42" i="8"/>
  <c r="O43" i="8" s="1"/>
  <c r="P42" i="8"/>
  <c r="P43" i="8" s="1"/>
  <c r="Q48" i="8"/>
  <c r="Q49" i="8" s="1"/>
  <c r="O48" i="8"/>
  <c r="O49" i="8" s="1"/>
  <c r="P48" i="8"/>
  <c r="P49" i="8" s="1"/>
  <c r="O55" i="22"/>
  <c r="O56" i="22" s="1"/>
  <c r="P55" i="22"/>
  <c r="P56" i="22" s="1"/>
  <c r="Q55" i="22"/>
  <c r="Q56" i="22" s="1"/>
  <c r="P45" i="22"/>
  <c r="P46" i="22" s="1"/>
  <c r="O45" i="22"/>
  <c r="O46" i="22" s="1"/>
  <c r="T53" i="22"/>
  <c r="T54" i="22" s="1"/>
  <c r="O53" i="22"/>
  <c r="O54" i="22" s="1"/>
  <c r="G55" i="22"/>
  <c r="G56" i="22" s="1"/>
  <c r="H55" i="22"/>
  <c r="H56" i="22" s="1"/>
  <c r="H53" i="22"/>
  <c r="H54" i="22" s="1"/>
  <c r="G53" i="22"/>
  <c r="G54" i="22" s="1"/>
  <c r="I53" i="22"/>
  <c r="I54" i="22" s="1"/>
  <c r="H57" i="22"/>
  <c r="H58" i="22" s="1"/>
  <c r="G57" i="22"/>
  <c r="G58" i="22" s="1"/>
  <c r="C46" i="8"/>
  <c r="I46" i="8" s="1"/>
  <c r="I47" i="8" s="1"/>
  <c r="I47" i="22"/>
  <c r="I48" i="22" s="1"/>
  <c r="M52" i="8"/>
  <c r="P52" i="8" s="1"/>
  <c r="P53" i="8" s="1"/>
  <c r="U53" i="22"/>
  <c r="U54" i="22" s="1"/>
  <c r="E56" i="8"/>
  <c r="U57" i="22"/>
  <c r="U58" i="22" s="1"/>
  <c r="P90" i="6"/>
  <c r="P91" i="6" s="1"/>
  <c r="O90" i="6"/>
  <c r="O91" i="6" s="1"/>
  <c r="O88" i="6"/>
  <c r="O89" i="6" s="1"/>
  <c r="P88" i="6"/>
  <c r="P89" i="6" s="1"/>
  <c r="H90" i="6"/>
  <c r="H91" i="6" s="1"/>
  <c r="G90" i="6"/>
  <c r="G91" i="6" s="1"/>
  <c r="G88" i="6"/>
  <c r="G89" i="6" s="1"/>
  <c r="H88" i="6"/>
  <c r="H89" i="6" s="1"/>
  <c r="S47" i="22"/>
  <c r="AC47" i="22" s="1"/>
  <c r="AC48" i="22" s="1"/>
  <c r="F72" i="9"/>
  <c r="F42" i="10" s="1"/>
  <c r="Y48" i="5"/>
  <c r="Y47" i="5" s="1"/>
  <c r="D56" i="8"/>
  <c r="X73" i="6"/>
  <c r="X72" i="6" s="1"/>
  <c r="Z77" i="6"/>
  <c r="AB77" i="6" s="1"/>
  <c r="W58" i="5"/>
  <c r="W57" i="5" s="1"/>
  <c r="Y58" i="5"/>
  <c r="Y57" i="5" s="1"/>
  <c r="AA85" i="6"/>
  <c r="F61" i="22"/>
  <c r="S77" i="6"/>
  <c r="Y77" i="6" s="1"/>
  <c r="Y76" i="6" s="1"/>
  <c r="AA87" i="6"/>
  <c r="AB87" i="6" s="1"/>
  <c r="V57" i="22"/>
  <c r="AA58" i="22" s="1"/>
  <c r="AE56" i="5"/>
  <c r="AE55" i="5" s="1"/>
  <c r="X60" i="4"/>
  <c r="X59" i="4" s="1"/>
  <c r="F54" i="8"/>
  <c r="V85" i="6"/>
  <c r="X85" i="6" s="1"/>
  <c r="X84" i="6" s="1"/>
  <c r="W56" i="5"/>
  <c r="W55" i="5" s="1"/>
  <c r="AF46" i="4"/>
  <c r="AF45" i="4" s="1"/>
  <c r="V88" i="6"/>
  <c r="V89" i="6" s="1"/>
  <c r="D61" i="22"/>
  <c r="R90" i="6"/>
  <c r="R91" i="6" s="1"/>
  <c r="D59" i="22"/>
  <c r="W60" i="4"/>
  <c r="W59" i="4" s="1"/>
  <c r="V87" i="6"/>
  <c r="Y87" i="6" s="1"/>
  <c r="Y86" i="6" s="1"/>
  <c r="V90" i="6"/>
  <c r="AA91" i="6" s="1"/>
  <c r="N61" i="22"/>
  <c r="F56" i="8"/>
  <c r="I56" i="8" s="1"/>
  <c r="I57" i="8" s="1"/>
  <c r="AD61" i="5"/>
  <c r="AD62" i="5" s="1"/>
  <c r="AE62" i="5" s="1"/>
  <c r="AE61" i="5" s="1"/>
  <c r="AE62" i="4"/>
  <c r="AE61" i="4" s="1"/>
  <c r="AA60" i="5"/>
  <c r="AE60" i="4"/>
  <c r="AE59" i="4" s="1"/>
  <c r="C55" i="22"/>
  <c r="I55" i="22" s="1"/>
  <c r="I56" i="22" s="1"/>
  <c r="S84" i="6"/>
  <c r="V55" i="22"/>
  <c r="AD55" i="22" s="1"/>
  <c r="AD56" i="22" s="1"/>
  <c r="T88" i="6"/>
  <c r="T89" i="6" s="1"/>
  <c r="V67" i="5"/>
  <c r="N59" i="22"/>
  <c r="L59" i="22"/>
  <c r="Z56" i="5"/>
  <c r="AB56" i="5" s="1"/>
  <c r="AC55" i="5"/>
  <c r="AC56" i="5" s="1"/>
  <c r="AG56" i="5" s="1"/>
  <c r="AG55" i="5" s="1"/>
  <c r="S56" i="5"/>
  <c r="Y56" i="4"/>
  <c r="Y55" i="4" s="1"/>
  <c r="AF56" i="4"/>
  <c r="AF55" i="4" s="1"/>
  <c r="Z62" i="4"/>
  <c r="AB62" i="4" s="1"/>
  <c r="S62" i="4"/>
  <c r="Z46" i="5"/>
  <c r="AB46" i="5" s="1"/>
  <c r="AC45" i="5"/>
  <c r="AC46" i="5" s="1"/>
  <c r="AG46" i="5" s="1"/>
  <c r="AG45" i="5" s="1"/>
  <c r="S46" i="5"/>
  <c r="Y46" i="5" s="1"/>
  <c r="Y45" i="5" s="1"/>
  <c r="N54" i="8"/>
  <c r="P54" i="8" s="1"/>
  <c r="P55" i="8" s="1"/>
  <c r="C43" i="22"/>
  <c r="I43" i="22" s="1"/>
  <c r="I44" i="22" s="1"/>
  <c r="S72" i="6"/>
  <c r="C90" i="6"/>
  <c r="I90" i="6" s="1"/>
  <c r="I91" i="6" s="1"/>
  <c r="C88" i="6"/>
  <c r="I88" i="6" s="1"/>
  <c r="I89" i="6" s="1"/>
  <c r="D42" i="8"/>
  <c r="G42" i="8" s="1"/>
  <c r="G43" i="8" s="1"/>
  <c r="T43" i="22"/>
  <c r="T44" i="22" s="1"/>
  <c r="B44" i="8"/>
  <c r="R45" i="22"/>
  <c r="R46" i="22" s="1"/>
  <c r="B61" i="22"/>
  <c r="AC61" i="4"/>
  <c r="AC62" i="4" s="1"/>
  <c r="AG62" i="4" s="1"/>
  <c r="AG61" i="4" s="1"/>
  <c r="F59" i="22"/>
  <c r="T90" i="6"/>
  <c r="T91" i="6" s="1"/>
  <c r="R88" i="6"/>
  <c r="R89" i="6" s="1"/>
  <c r="V45" i="22"/>
  <c r="V46" i="22" s="1"/>
  <c r="AA62" i="5"/>
  <c r="AD59" i="5"/>
  <c r="AD60" i="5" s="1"/>
  <c r="X77" i="6"/>
  <c r="X76" i="6" s="1"/>
  <c r="AB54" i="5"/>
  <c r="AC59" i="4"/>
  <c r="AC60" i="4" s="1"/>
  <c r="AG60" i="4" s="1"/>
  <c r="AG59" i="4" s="1"/>
  <c r="AF59" i="3"/>
  <c r="AF58" i="3" s="1"/>
  <c r="T45" i="22"/>
  <c r="T46" i="22" s="1"/>
  <c r="D44" i="8"/>
  <c r="G44" i="8" s="1"/>
  <c r="G45" i="8" s="1"/>
  <c r="B40" i="8"/>
  <c r="B70" i="9" s="1"/>
  <c r="B40" i="10" s="1"/>
  <c r="B40" i="11" s="1"/>
  <c r="B59" i="22"/>
  <c r="R41" i="22"/>
  <c r="R42" i="22" s="1"/>
  <c r="Y44" i="4"/>
  <c r="Y43" i="4" s="1"/>
  <c r="AF44" i="4"/>
  <c r="AF43" i="4" s="1"/>
  <c r="K45" i="22"/>
  <c r="Q45" i="22" s="1"/>
  <c r="Q46" i="22" s="1"/>
  <c r="S74" i="6"/>
  <c r="K88" i="6"/>
  <c r="Q88" i="6" s="1"/>
  <c r="Q89" i="6" s="1"/>
  <c r="K90" i="6"/>
  <c r="Q90" i="6" s="1"/>
  <c r="Q91" i="6" s="1"/>
  <c r="B48" i="8"/>
  <c r="R49" i="22"/>
  <c r="R50" i="22" s="1"/>
  <c r="S60" i="4"/>
  <c r="Y60" i="4" s="1"/>
  <c r="Y59" i="4" s="1"/>
  <c r="Z60" i="4"/>
  <c r="AB60" i="4" s="1"/>
  <c r="AF61" i="3"/>
  <c r="AF60" i="3" s="1"/>
  <c r="AC43" i="5"/>
  <c r="Z44" i="5"/>
  <c r="AB44" i="5" s="1"/>
  <c r="S44" i="5"/>
  <c r="S59" i="5"/>
  <c r="S61" i="5"/>
  <c r="W73" i="6"/>
  <c r="W72" i="6" s="1"/>
  <c r="AE73" i="6"/>
  <c r="AE72" i="6" s="1"/>
  <c r="M59" i="22"/>
  <c r="M40" i="8"/>
  <c r="U41" i="22"/>
  <c r="U42" i="22" s="1"/>
  <c r="L50" i="8"/>
  <c r="O50" i="8" s="1"/>
  <c r="O51" i="8" s="1"/>
  <c r="T51" i="22"/>
  <c r="T52" i="22" s="1"/>
  <c r="L52" i="8"/>
  <c r="V44" i="22"/>
  <c r="AD43" i="22"/>
  <c r="AD44" i="22" s="1"/>
  <c r="AA44" i="22"/>
  <c r="L61" i="22"/>
  <c r="M61" i="22"/>
  <c r="N44" i="8"/>
  <c r="L40" i="8"/>
  <c r="O40" i="8" s="1"/>
  <c r="O41" i="8" s="1"/>
  <c r="T41" i="22"/>
  <c r="T42" i="22" s="1"/>
  <c r="N72" i="9"/>
  <c r="V42" i="8"/>
  <c r="Z83" i="6"/>
  <c r="S83" i="6"/>
  <c r="AC82" i="6"/>
  <c r="AC83" i="6" s="1"/>
  <c r="K52" i="8"/>
  <c r="Q52" i="8" s="1"/>
  <c r="Q53" i="8" s="1"/>
  <c r="S53" i="22"/>
  <c r="E42" i="8"/>
  <c r="H42" i="8" s="1"/>
  <c r="H43" i="8" s="1"/>
  <c r="U43" i="22"/>
  <c r="U44" i="22" s="1"/>
  <c r="V83" i="6"/>
  <c r="AD82" i="6"/>
  <c r="AD83" i="6" s="1"/>
  <c r="AA83" i="6"/>
  <c r="Y54" i="5"/>
  <c r="Y53" i="5" s="1"/>
  <c r="X54" i="5"/>
  <c r="X53" i="5" s="1"/>
  <c r="W54" i="5"/>
  <c r="W53" i="5" s="1"/>
  <c r="V46" i="8"/>
  <c r="F76" i="9"/>
  <c r="F46" i="10" s="1"/>
  <c r="G46" i="10" s="1"/>
  <c r="G47" i="10" s="1"/>
  <c r="E50" i="8"/>
  <c r="U51" i="22"/>
  <c r="U52" i="22" s="1"/>
  <c r="F52" i="8"/>
  <c r="V53" i="22"/>
  <c r="AG54" i="5"/>
  <c r="AG53" i="5" s="1"/>
  <c r="AF54" i="5"/>
  <c r="AF53" i="5" s="1"/>
  <c r="AE54" i="5"/>
  <c r="AE53" i="5" s="1"/>
  <c r="AC71" i="9"/>
  <c r="M76" i="9"/>
  <c r="AC57" i="22"/>
  <c r="AC58" i="22" s="1"/>
  <c r="Z58" i="22"/>
  <c r="S58" i="22"/>
  <c r="U75" i="6"/>
  <c r="X75" i="6" s="1"/>
  <c r="X74" i="6" s="1"/>
  <c r="U88" i="6"/>
  <c r="U89" i="6" s="1"/>
  <c r="U90" i="6"/>
  <c r="U91" i="6" s="1"/>
  <c r="E46" i="8"/>
  <c r="H46" i="8" s="1"/>
  <c r="H47" i="8" s="1"/>
  <c r="U47" i="22"/>
  <c r="U48" i="22" s="1"/>
  <c r="C86" i="9"/>
  <c r="C56" i="10" s="1"/>
  <c r="S56" i="8"/>
  <c r="E44" i="8"/>
  <c r="H44" i="8" s="1"/>
  <c r="H45" i="8" s="1"/>
  <c r="U45" i="22"/>
  <c r="E59" i="22"/>
  <c r="E61" i="22"/>
  <c r="D82" i="9"/>
  <c r="D52" i="10" s="1"/>
  <c r="M84" i="9"/>
  <c r="M54" i="10" s="1"/>
  <c r="U54" i="8"/>
  <c r="AB79" i="6"/>
  <c r="U78" i="9"/>
  <c r="U79" i="9" s="1"/>
  <c r="F70" i="9"/>
  <c r="F40" i="10" s="1"/>
  <c r="G40" i="10" s="1"/>
  <c r="G41" i="10" s="1"/>
  <c r="V40" i="8"/>
  <c r="AF79" i="6"/>
  <c r="AF78" i="6" s="1"/>
  <c r="AE79" i="6"/>
  <c r="AE78" i="6" s="1"/>
  <c r="AG79" i="6"/>
  <c r="AG78" i="6" s="1"/>
  <c r="D78" i="9"/>
  <c r="T48" i="8"/>
  <c r="T49" i="8" s="1"/>
  <c r="AG87" i="6"/>
  <c r="AG86" i="6" s="1"/>
  <c r="AH87" i="6"/>
  <c r="AH86" i="6" s="1"/>
  <c r="AE87" i="6"/>
  <c r="AE86" i="6" s="1"/>
  <c r="AF87" i="6"/>
  <c r="AF86" i="6" s="1"/>
  <c r="AC49" i="22"/>
  <c r="AC50" i="22" s="1"/>
  <c r="Z50" i="22"/>
  <c r="S50" i="22"/>
  <c r="W75" i="6"/>
  <c r="W74" i="6" s="1"/>
  <c r="L76" i="9"/>
  <c r="T46" i="8"/>
  <c r="AD49" i="22"/>
  <c r="AD50" i="22" s="1"/>
  <c r="V50" i="22"/>
  <c r="AA50" i="22"/>
  <c r="AG42" i="5"/>
  <c r="AG41" i="5" s="1"/>
  <c r="AF42" i="5"/>
  <c r="AF41" i="5" s="1"/>
  <c r="AE42" i="5"/>
  <c r="AE41" i="5" s="1"/>
  <c r="AD41" i="22"/>
  <c r="V42" i="22"/>
  <c r="AA42" i="22"/>
  <c r="AB42" i="22" s="1"/>
  <c r="Y79" i="6"/>
  <c r="Y78" i="6" s="1"/>
  <c r="X79" i="6"/>
  <c r="X78" i="6" s="1"/>
  <c r="W79" i="6"/>
  <c r="W78" i="6" s="1"/>
  <c r="AF73" i="6"/>
  <c r="AF72" i="6" s="1"/>
  <c r="X62" i="5"/>
  <c r="X61" i="5" s="1"/>
  <c r="W62" i="5"/>
  <c r="W61" i="5" s="1"/>
  <c r="N86" i="9"/>
  <c r="AD75" i="6"/>
  <c r="AH81" i="6"/>
  <c r="AH80" i="6" s="1"/>
  <c r="AF81" i="6"/>
  <c r="AF80" i="6" s="1"/>
  <c r="AE81" i="6"/>
  <c r="AE80" i="6" s="1"/>
  <c r="AG81" i="6"/>
  <c r="AG80" i="6" s="1"/>
  <c r="Y71" i="6"/>
  <c r="Y70" i="6" s="1"/>
  <c r="W71" i="6"/>
  <c r="W70" i="6" s="1"/>
  <c r="R48" i="22"/>
  <c r="N80" i="9"/>
  <c r="AE85" i="6"/>
  <c r="AE84" i="6" s="1"/>
  <c r="AF85" i="6"/>
  <c r="AF84" i="6" s="1"/>
  <c r="AE77" i="6"/>
  <c r="AE76" i="6" s="1"/>
  <c r="W77" i="6"/>
  <c r="W76" i="6" s="1"/>
  <c r="AH79" i="6"/>
  <c r="AH78" i="6" s="1"/>
  <c r="F74" i="9"/>
  <c r="F44" i="10" s="1"/>
  <c r="X60" i="5"/>
  <c r="X59" i="5" s="1"/>
  <c r="W60" i="5"/>
  <c r="W59" i="5" s="1"/>
  <c r="N50" i="11"/>
  <c r="X81" i="6"/>
  <c r="X80" i="6" s="1"/>
  <c r="Y81" i="6"/>
  <c r="Y80" i="6" s="1"/>
  <c r="W81" i="6"/>
  <c r="W80" i="6" s="1"/>
  <c r="AD71" i="6"/>
  <c r="X71" i="6"/>
  <c r="X70" i="6" s="1"/>
  <c r="V52" i="22"/>
  <c r="AA52" i="22"/>
  <c r="AB52" i="22" s="1"/>
  <c r="AD51" i="22"/>
  <c r="AD52" i="22" s="1"/>
  <c r="AE46" i="5"/>
  <c r="AE45" i="5" s="1"/>
  <c r="C78" i="9"/>
  <c r="C48" i="10" s="1"/>
  <c r="S48" i="8"/>
  <c r="T48" i="22"/>
  <c r="N78" i="9"/>
  <c r="V48" i="8"/>
  <c r="J76" i="9"/>
  <c r="J46" i="10" s="1"/>
  <c r="J60" i="8"/>
  <c r="J58" i="8"/>
  <c r="R46" i="8"/>
  <c r="F48" i="11"/>
  <c r="H49" i="11" s="1"/>
  <c r="Z71" i="9"/>
  <c r="S71" i="9"/>
  <c r="D40" i="11"/>
  <c r="C40" i="11"/>
  <c r="S40" i="10"/>
  <c r="N42" i="11"/>
  <c r="R54" i="10"/>
  <c r="R55" i="10" s="1"/>
  <c r="B54" i="11"/>
  <c r="B86" i="12"/>
  <c r="R86" i="12" s="1"/>
  <c r="R87" i="12" s="1"/>
  <c r="S56" i="11"/>
  <c r="S57" i="11" s="1"/>
  <c r="L48" i="11"/>
  <c r="K80" i="12"/>
  <c r="V41" i="11"/>
  <c r="D13" i="13"/>
  <c r="C80" i="12"/>
  <c r="T50" i="11"/>
  <c r="AF50" i="11" s="1"/>
  <c r="AF51" i="11" s="1"/>
  <c r="D10" i="13"/>
  <c r="C16" i="13"/>
  <c r="T84" i="12"/>
  <c r="T85" i="12" s="1"/>
  <c r="S51" i="10"/>
  <c r="C12" i="13"/>
  <c r="AC77" i="6"/>
  <c r="AD47" i="22" l="1"/>
  <c r="AD48" i="22" s="1"/>
  <c r="AF48" i="22" s="1"/>
  <c r="AF47" i="22" s="1"/>
  <c r="AH77" i="6"/>
  <c r="AH76" i="6" s="1"/>
  <c r="AA48" i="22"/>
  <c r="Q80" i="9"/>
  <c r="Q81" i="9" s="1"/>
  <c r="N50" i="10"/>
  <c r="O76" i="9"/>
  <c r="O77" i="9" s="1"/>
  <c r="L46" i="10"/>
  <c r="G78" i="9"/>
  <c r="G79" i="9" s="1"/>
  <c r="D48" i="10"/>
  <c r="G48" i="10" s="1"/>
  <c r="G49" i="10" s="1"/>
  <c r="Q72" i="9"/>
  <c r="Q73" i="9" s="1"/>
  <c r="N42" i="10"/>
  <c r="J58" i="10"/>
  <c r="J60" i="10"/>
  <c r="Q78" i="9"/>
  <c r="Q79" i="9" s="1"/>
  <c r="N48" i="10"/>
  <c r="Q86" i="9"/>
  <c r="Q87" i="9" s="1"/>
  <c r="N56" i="10"/>
  <c r="P76" i="9"/>
  <c r="P77" i="9" s="1"/>
  <c r="M46" i="10"/>
  <c r="H50" i="8"/>
  <c r="H51" i="8" s="1"/>
  <c r="AC40" i="10"/>
  <c r="AC41" i="10" s="1"/>
  <c r="Z41" i="10"/>
  <c r="C44" i="8"/>
  <c r="I45" i="22"/>
  <c r="I46" i="22" s="1"/>
  <c r="K76" i="9"/>
  <c r="I50" i="8"/>
  <c r="I51" i="8" s="1"/>
  <c r="F80" i="9"/>
  <c r="F50" i="10" s="1"/>
  <c r="G50" i="10" s="1"/>
  <c r="G51" i="10" s="1"/>
  <c r="G50" i="8"/>
  <c r="G51" i="8" s="1"/>
  <c r="O40" i="11"/>
  <c r="Q40" i="10"/>
  <c r="Q41" i="10" s="1"/>
  <c r="P78" i="9"/>
  <c r="P79" i="9" s="1"/>
  <c r="O78" i="9"/>
  <c r="O79" i="9" s="1"/>
  <c r="P86" i="9"/>
  <c r="P87" i="9" s="1"/>
  <c r="O86" i="9"/>
  <c r="O87" i="9" s="1"/>
  <c r="P72" i="9"/>
  <c r="P73" i="9" s="1"/>
  <c r="O72" i="9"/>
  <c r="O73" i="9" s="1"/>
  <c r="P80" i="9"/>
  <c r="P81" i="9" s="1"/>
  <c r="I70" i="9"/>
  <c r="I71" i="9" s="1"/>
  <c r="G70" i="9"/>
  <c r="G71" i="9" s="1"/>
  <c r="H70" i="9"/>
  <c r="H71" i="9" s="1"/>
  <c r="G76" i="9"/>
  <c r="G77" i="9" s="1"/>
  <c r="I78" i="9"/>
  <c r="I79" i="9" s="1"/>
  <c r="H56" i="8"/>
  <c r="H57" i="8" s="1"/>
  <c r="Q54" i="8"/>
  <c r="Q55" i="8" s="1"/>
  <c r="O54" i="8"/>
  <c r="O55" i="8" s="1"/>
  <c r="G54" i="8"/>
  <c r="G55" i="8" s="1"/>
  <c r="H54" i="8"/>
  <c r="H55" i="8" s="1"/>
  <c r="V44" i="8"/>
  <c r="AD44" i="8" s="1"/>
  <c r="O44" i="8"/>
  <c r="O45" i="8" s="1"/>
  <c r="P44" i="8"/>
  <c r="P45" i="8" s="1"/>
  <c r="I52" i="8"/>
  <c r="I53" i="8" s="1"/>
  <c r="H52" i="8"/>
  <c r="H53" i="8" s="1"/>
  <c r="G52" i="8"/>
  <c r="G53" i="8" s="1"/>
  <c r="D86" i="9"/>
  <c r="D56" i="10" s="1"/>
  <c r="G56" i="8"/>
  <c r="G57" i="8" s="1"/>
  <c r="T52" i="8"/>
  <c r="T53" i="8" s="1"/>
  <c r="O52" i="8"/>
  <c r="O53" i="8" s="1"/>
  <c r="M58" i="8"/>
  <c r="P40" i="8"/>
  <c r="P41" i="8" s="1"/>
  <c r="C76" i="9"/>
  <c r="C46" i="10" s="1"/>
  <c r="S46" i="8"/>
  <c r="AC46" i="8" s="1"/>
  <c r="AC47" i="8" s="1"/>
  <c r="P61" i="22"/>
  <c r="P62" i="22" s="1"/>
  <c r="O61" i="22"/>
  <c r="O62" i="22" s="1"/>
  <c r="O59" i="22"/>
  <c r="O60" i="22" s="1"/>
  <c r="P59" i="22"/>
  <c r="P60" i="22" s="1"/>
  <c r="H61" i="22"/>
  <c r="H62" i="22" s="1"/>
  <c r="G61" i="22"/>
  <c r="G62" i="22" s="1"/>
  <c r="G59" i="22"/>
  <c r="G60" i="22" s="1"/>
  <c r="H59" i="22"/>
  <c r="H60" i="22" s="1"/>
  <c r="M82" i="9"/>
  <c r="U52" i="8"/>
  <c r="U53" i="8" s="1"/>
  <c r="E86" i="9"/>
  <c r="E56" i="10" s="1"/>
  <c r="U56" i="8"/>
  <c r="U57" i="8" s="1"/>
  <c r="S48" i="22"/>
  <c r="Y48" i="22" s="1"/>
  <c r="Y47" i="22" s="1"/>
  <c r="Z48" i="22"/>
  <c r="T56" i="8"/>
  <c r="T57" i="8" s="1"/>
  <c r="O52" i="11"/>
  <c r="AG77" i="6"/>
  <c r="AG76" i="6" s="1"/>
  <c r="V58" i="22"/>
  <c r="X58" i="22" s="1"/>
  <c r="X57" i="22" s="1"/>
  <c r="V56" i="8"/>
  <c r="V57" i="8" s="1"/>
  <c r="AD57" i="22"/>
  <c r="AD58" i="22" s="1"/>
  <c r="AH58" i="22" s="1"/>
  <c r="AH57" i="22" s="1"/>
  <c r="X87" i="6"/>
  <c r="X86" i="6" s="1"/>
  <c r="F84" i="9"/>
  <c r="F54" i="10" s="1"/>
  <c r="G54" i="10" s="1"/>
  <c r="G55" i="10" s="1"/>
  <c r="M60" i="8"/>
  <c r="V91" i="6"/>
  <c r="W91" i="6" s="1"/>
  <c r="W90" i="6" s="1"/>
  <c r="W85" i="6"/>
  <c r="W84" i="6" s="1"/>
  <c r="AA89" i="6"/>
  <c r="AA46" i="22"/>
  <c r="D60" i="8"/>
  <c r="R59" i="22"/>
  <c r="R60" i="22" s="1"/>
  <c r="AD45" i="22"/>
  <c r="AD46" i="22" s="1"/>
  <c r="D58" i="8"/>
  <c r="V54" i="8"/>
  <c r="V55" i="8" s="1"/>
  <c r="W87" i="6"/>
  <c r="W86" i="6" s="1"/>
  <c r="X44" i="22"/>
  <c r="X43" i="22" s="1"/>
  <c r="N60" i="8"/>
  <c r="F86" i="9"/>
  <c r="F56" i="10" s="1"/>
  <c r="V56" i="22"/>
  <c r="AH48" i="22"/>
  <c r="AH47" i="22" s="1"/>
  <c r="AE60" i="5"/>
  <c r="AE59" i="5" s="1"/>
  <c r="V61" i="22"/>
  <c r="V62" i="22" s="1"/>
  <c r="C54" i="8"/>
  <c r="I54" i="8" s="1"/>
  <c r="I55" i="8" s="1"/>
  <c r="S55" i="22"/>
  <c r="N58" i="8"/>
  <c r="T59" i="22"/>
  <c r="T60" i="22" s="1"/>
  <c r="AA56" i="22"/>
  <c r="F58" i="8"/>
  <c r="X48" i="22"/>
  <c r="X47" i="22" s="1"/>
  <c r="AB83" i="6"/>
  <c r="AF56" i="5"/>
  <c r="AF55" i="5" s="1"/>
  <c r="Y56" i="5"/>
  <c r="Y55" i="5" s="1"/>
  <c r="S85" i="6"/>
  <c r="AC84" i="6"/>
  <c r="AC85" i="6" s="1"/>
  <c r="AH85" i="6" s="1"/>
  <c r="AH84" i="6" s="1"/>
  <c r="Z85" i="6"/>
  <c r="AB85" i="6" s="1"/>
  <c r="V92" i="6"/>
  <c r="L60" i="8"/>
  <c r="O60" i="8" s="1"/>
  <c r="O61" i="8" s="1"/>
  <c r="AF60" i="4"/>
  <c r="AF59" i="4" s="1"/>
  <c r="S62" i="5"/>
  <c r="Z62" i="5"/>
  <c r="AB62" i="5" s="1"/>
  <c r="AF44" i="5"/>
  <c r="AF43" i="5" s="1"/>
  <c r="Y44" i="5"/>
  <c r="Y43" i="5" s="1"/>
  <c r="AC44" i="5"/>
  <c r="AG44" i="5" s="1"/>
  <c r="AG43" i="5" s="1"/>
  <c r="AC59" i="5"/>
  <c r="AC60" i="5" s="1"/>
  <c r="AG60" i="5" s="1"/>
  <c r="AG59" i="5" s="1"/>
  <c r="AC61" i="5"/>
  <c r="AC62" i="5" s="1"/>
  <c r="AG62" i="5" s="1"/>
  <c r="AG61" i="5" s="1"/>
  <c r="S75" i="6"/>
  <c r="Y75" i="6" s="1"/>
  <c r="Y74" i="6" s="1"/>
  <c r="Z75" i="6"/>
  <c r="AB75" i="6" s="1"/>
  <c r="AC74" i="6"/>
  <c r="AC75" i="6" s="1"/>
  <c r="AH75" i="6" s="1"/>
  <c r="AH74" i="6" s="1"/>
  <c r="B58" i="8"/>
  <c r="R40" i="8"/>
  <c r="R41" i="8" s="1"/>
  <c r="B74" i="9"/>
  <c r="B44" i="10" s="1"/>
  <c r="R44" i="8"/>
  <c r="R45" i="8" s="1"/>
  <c r="B60" i="8"/>
  <c r="S43" i="22"/>
  <c r="C42" i="8"/>
  <c r="I42" i="8" s="1"/>
  <c r="I43" i="8" s="1"/>
  <c r="C59" i="22"/>
  <c r="I59" i="22" s="1"/>
  <c r="I60" i="22" s="1"/>
  <c r="C61" i="22"/>
  <c r="I61" i="22" s="1"/>
  <c r="I62" i="22" s="1"/>
  <c r="AF46" i="5"/>
  <c r="AF45" i="5" s="1"/>
  <c r="AE44" i="22"/>
  <c r="AE43" i="22" s="1"/>
  <c r="AD88" i="6"/>
  <c r="AD89" i="6" s="1"/>
  <c r="AF89" i="6" s="1"/>
  <c r="AF88" i="6" s="1"/>
  <c r="F60" i="8"/>
  <c r="R61" i="22"/>
  <c r="R62" i="22" s="1"/>
  <c r="AD90" i="6"/>
  <c r="AD91" i="6" s="1"/>
  <c r="AF91" i="6" s="1"/>
  <c r="AF90" i="6" s="1"/>
  <c r="S60" i="5"/>
  <c r="Y60" i="5" s="1"/>
  <c r="Y59" i="5" s="1"/>
  <c r="Z60" i="5"/>
  <c r="AB60" i="5" s="1"/>
  <c r="R48" i="8"/>
  <c r="R49" i="8" s="1"/>
  <c r="B78" i="9"/>
  <c r="B48" i="10" s="1"/>
  <c r="K44" i="8"/>
  <c r="Q44" i="8" s="1"/>
  <c r="Q45" i="8" s="1"/>
  <c r="S45" i="22"/>
  <c r="K59" i="22"/>
  <c r="Q59" i="22" s="1"/>
  <c r="Q60" i="22" s="1"/>
  <c r="K61" i="22"/>
  <c r="Q61" i="22" s="1"/>
  <c r="Q62" i="22" s="1"/>
  <c r="D74" i="9"/>
  <c r="T44" i="8"/>
  <c r="T45" i="8" s="1"/>
  <c r="D72" i="9"/>
  <c r="T42" i="8"/>
  <c r="T43" i="8" s="1"/>
  <c r="AC72" i="6"/>
  <c r="S73" i="6"/>
  <c r="Z73" i="6"/>
  <c r="AB73" i="6" s="1"/>
  <c r="S90" i="6"/>
  <c r="S88" i="6"/>
  <c r="N84" i="9"/>
  <c r="AF62" i="4"/>
  <c r="AF61" i="4" s="1"/>
  <c r="Y62" i="4"/>
  <c r="Y61" i="4" s="1"/>
  <c r="AD42" i="8"/>
  <c r="AD43" i="8" s="1"/>
  <c r="V43" i="8"/>
  <c r="AA43" i="8"/>
  <c r="V72" i="9"/>
  <c r="L82" i="9"/>
  <c r="L52" i="10" s="1"/>
  <c r="L80" i="9"/>
  <c r="T50" i="8"/>
  <c r="T51" i="8" s="1"/>
  <c r="T61" i="22"/>
  <c r="T62" i="22" s="1"/>
  <c r="V64" i="22" s="1"/>
  <c r="L58" i="8"/>
  <c r="L70" i="9"/>
  <c r="T40" i="8"/>
  <c r="T41" i="8" s="1"/>
  <c r="N74" i="9"/>
  <c r="N44" i="10" s="1"/>
  <c r="W44" i="22"/>
  <c r="W43" i="22" s="1"/>
  <c r="M70" i="9"/>
  <c r="U40" i="8"/>
  <c r="U41" i="8" s="1"/>
  <c r="K82" i="9"/>
  <c r="S52" i="8"/>
  <c r="AB58" i="22"/>
  <c r="S54" i="22"/>
  <c r="AC53" i="22"/>
  <c r="AC54" i="22" s="1"/>
  <c r="Z54" i="22"/>
  <c r="AA54" i="22"/>
  <c r="V54" i="22"/>
  <c r="AD53" i="22"/>
  <c r="AD54" i="22" s="1"/>
  <c r="V76" i="9"/>
  <c r="AD46" i="8"/>
  <c r="AD47" i="8" s="1"/>
  <c r="AF47" i="8" s="1"/>
  <c r="AF46" i="8" s="1"/>
  <c r="V47" i="8"/>
  <c r="AA47" i="8"/>
  <c r="Y83" i="6"/>
  <c r="Y82" i="6" s="1"/>
  <c r="X83" i="6"/>
  <c r="X82" i="6" s="1"/>
  <c r="W83" i="6"/>
  <c r="W82" i="6" s="1"/>
  <c r="E72" i="9"/>
  <c r="U42" i="8"/>
  <c r="U43" i="8" s="1"/>
  <c r="V59" i="22"/>
  <c r="V60" i="22" s="1"/>
  <c r="F82" i="9"/>
  <c r="F52" i="10" s="1"/>
  <c r="G52" i="10" s="1"/>
  <c r="G53" i="10" s="1"/>
  <c r="V52" i="8"/>
  <c r="E80" i="9"/>
  <c r="E50" i="10" s="1"/>
  <c r="U50" i="8"/>
  <c r="U51" i="8" s="1"/>
  <c r="AG83" i="6"/>
  <c r="AG82" i="6" s="1"/>
  <c r="AH83" i="6"/>
  <c r="AH82" i="6" s="1"/>
  <c r="AF83" i="6"/>
  <c r="AF82" i="6" s="1"/>
  <c r="AE83" i="6"/>
  <c r="AE82" i="6" s="1"/>
  <c r="H48" i="10"/>
  <c r="H49" i="10" s="1"/>
  <c r="AB50" i="22"/>
  <c r="S80" i="12"/>
  <c r="Z81" i="12" s="1"/>
  <c r="E76" i="9"/>
  <c r="U46" i="8"/>
  <c r="U47" i="8" s="1"/>
  <c r="U46" i="22"/>
  <c r="X46" i="22" s="1"/>
  <c r="X45" i="22" s="1"/>
  <c r="U59" i="22"/>
  <c r="U60" i="22" s="1"/>
  <c r="AC56" i="8"/>
  <c r="AC57" i="8" s="1"/>
  <c r="Z57" i="8"/>
  <c r="S57" i="8"/>
  <c r="U61" i="22"/>
  <c r="U62" i="22" s="1"/>
  <c r="E74" i="9"/>
  <c r="U44" i="8"/>
  <c r="E58" i="8"/>
  <c r="E60" i="8"/>
  <c r="S86" i="9"/>
  <c r="AC86" i="9" s="1"/>
  <c r="AC87" i="9" s="1"/>
  <c r="U55" i="8"/>
  <c r="U84" i="9"/>
  <c r="U85" i="9" s="1"/>
  <c r="W48" i="22"/>
  <c r="W47" i="22" s="1"/>
  <c r="AE48" i="22"/>
  <c r="AE47" i="22" s="1"/>
  <c r="AH71" i="6"/>
  <c r="AH70" i="6" s="1"/>
  <c r="AG71" i="6"/>
  <c r="AG70" i="6" s="1"/>
  <c r="AE71" i="6"/>
  <c r="AE70" i="6" s="1"/>
  <c r="AF71" i="6"/>
  <c r="AF70" i="6" s="1"/>
  <c r="V45" i="8"/>
  <c r="AA45" i="8"/>
  <c r="T47" i="8"/>
  <c r="T76" i="9"/>
  <c r="T78" i="9"/>
  <c r="T79" i="9" s="1"/>
  <c r="E52" i="11"/>
  <c r="J88" i="9"/>
  <c r="J90" i="9"/>
  <c r="R76" i="9"/>
  <c r="AC48" i="8"/>
  <c r="AC49" i="8" s="1"/>
  <c r="Z49" i="8"/>
  <c r="S49" i="8"/>
  <c r="AH52" i="22"/>
  <c r="AH51" i="22" s="1"/>
  <c r="AG52" i="22"/>
  <c r="AG51" i="22" s="1"/>
  <c r="AF52" i="22"/>
  <c r="AF51" i="22" s="1"/>
  <c r="AE52" i="22"/>
  <c r="AE51" i="22" s="1"/>
  <c r="AD50" i="8"/>
  <c r="AD51" i="8" s="1"/>
  <c r="V51" i="8"/>
  <c r="AA51" i="8"/>
  <c r="AB51" i="8" s="1"/>
  <c r="AF56" i="22"/>
  <c r="AF55" i="22" s="1"/>
  <c r="AE56" i="22"/>
  <c r="AE55" i="22" s="1"/>
  <c r="Y50" i="22"/>
  <c r="Y49" i="22" s="1"/>
  <c r="W50" i="22"/>
  <c r="W49" i="22" s="1"/>
  <c r="X50" i="22"/>
  <c r="X49" i="22" s="1"/>
  <c r="W46" i="22"/>
  <c r="W45" i="22" s="1"/>
  <c r="V70" i="9"/>
  <c r="AD70" i="9" s="1"/>
  <c r="U48" i="10"/>
  <c r="U49" i="10" s="1"/>
  <c r="E48" i="11"/>
  <c r="R47" i="8"/>
  <c r="AD48" i="8"/>
  <c r="AD49" i="8" s="1"/>
  <c r="AA49" i="8"/>
  <c r="V49" i="8"/>
  <c r="M80" i="12"/>
  <c r="Y42" i="22"/>
  <c r="Y41" i="22" s="1"/>
  <c r="W42" i="22"/>
  <c r="W41" i="22" s="1"/>
  <c r="AG50" i="22"/>
  <c r="AG49" i="22" s="1"/>
  <c r="AF50" i="22"/>
  <c r="AF49" i="22" s="1"/>
  <c r="AE50" i="22"/>
  <c r="AE49" i="22" s="1"/>
  <c r="AH50" i="22"/>
  <c r="AH49" i="22" s="1"/>
  <c r="E40" i="11"/>
  <c r="AA41" i="8"/>
  <c r="AB41" i="8" s="1"/>
  <c r="AD40" i="8"/>
  <c r="V41" i="8"/>
  <c r="X42" i="22"/>
  <c r="X41" i="22" s="1"/>
  <c r="V78" i="9"/>
  <c r="AD78" i="9" s="1"/>
  <c r="AD79" i="9" s="1"/>
  <c r="S78" i="9"/>
  <c r="AC78" i="9" s="1"/>
  <c r="AC79" i="9" s="1"/>
  <c r="Y52" i="22"/>
  <c r="Y51" i="22" s="1"/>
  <c r="X52" i="22"/>
  <c r="X51" i="22" s="1"/>
  <c r="W52" i="22"/>
  <c r="W51" i="22" s="1"/>
  <c r="AE75" i="6"/>
  <c r="AE74" i="6" s="1"/>
  <c r="AF75" i="6"/>
  <c r="AF74" i="6" s="1"/>
  <c r="AF44" i="22"/>
  <c r="AF43" i="22" s="1"/>
  <c r="AD42" i="22"/>
  <c r="W89" i="6"/>
  <c r="W88" i="6" s="1"/>
  <c r="X89" i="6"/>
  <c r="X88" i="6" s="1"/>
  <c r="C70" i="12"/>
  <c r="T40" i="11"/>
  <c r="AF40" i="11" s="1"/>
  <c r="M72" i="12"/>
  <c r="B84" i="12"/>
  <c r="R84" i="12" s="1"/>
  <c r="R85" i="12" s="1"/>
  <c r="S54" i="11"/>
  <c r="S55" i="11" s="1"/>
  <c r="D70" i="12"/>
  <c r="F78" i="12"/>
  <c r="S41" i="10"/>
  <c r="K78" i="12"/>
  <c r="T51" i="11"/>
  <c r="AC51" i="11"/>
  <c r="E16" i="13"/>
  <c r="T86" i="9" l="1"/>
  <c r="T87" i="9" s="1"/>
  <c r="H60" i="8"/>
  <c r="H61" i="8" s="1"/>
  <c r="V80" i="9"/>
  <c r="AD80" i="9" s="1"/>
  <c r="AD81" i="9" s="1"/>
  <c r="AB48" i="22"/>
  <c r="H72" i="9"/>
  <c r="H73" i="9" s="1"/>
  <c r="E42" i="10"/>
  <c r="Q82" i="9"/>
  <c r="Q83" i="9" s="1"/>
  <c r="K52" i="10"/>
  <c r="P70" i="9"/>
  <c r="P71" i="9" s="1"/>
  <c r="M40" i="10"/>
  <c r="O70" i="9"/>
  <c r="O71" i="9" s="1"/>
  <c r="L40" i="10"/>
  <c r="O80" i="9"/>
  <c r="O81" i="9" s="1"/>
  <c r="L50" i="10"/>
  <c r="Q84" i="9"/>
  <c r="Q85" i="9" s="1"/>
  <c r="N54" i="10"/>
  <c r="P54" i="10" s="1"/>
  <c r="P55" i="10" s="1"/>
  <c r="B60" i="10"/>
  <c r="P82" i="9"/>
  <c r="P83" i="9" s="1"/>
  <c r="M52" i="10"/>
  <c r="H74" i="9"/>
  <c r="H75" i="9" s="1"/>
  <c r="E44" i="10"/>
  <c r="H76" i="9"/>
  <c r="H77" i="9" s="1"/>
  <c r="E46" i="10"/>
  <c r="G72" i="9"/>
  <c r="G73" i="9" s="1"/>
  <c r="D42" i="10"/>
  <c r="G42" i="10" s="1"/>
  <c r="G43" i="10" s="1"/>
  <c r="G74" i="9"/>
  <c r="G75" i="9" s="1"/>
  <c r="D44" i="10"/>
  <c r="G44" i="10" s="1"/>
  <c r="G45" i="10" s="1"/>
  <c r="G56" i="10"/>
  <c r="Q76" i="9"/>
  <c r="Q77" i="9" s="1"/>
  <c r="K46" i="10"/>
  <c r="S46" i="10" s="1"/>
  <c r="B58" i="10"/>
  <c r="I80" i="9"/>
  <c r="I81" i="9" s="1"/>
  <c r="V50" i="10"/>
  <c r="G80" i="9"/>
  <c r="G81" i="9" s="1"/>
  <c r="C74" i="9"/>
  <c r="C44" i="10" s="1"/>
  <c r="I44" i="8"/>
  <c r="I45" i="8" s="1"/>
  <c r="AG48" i="22"/>
  <c r="AG47" i="22" s="1"/>
  <c r="H80" i="9"/>
  <c r="H81" i="9" s="1"/>
  <c r="N70" i="12"/>
  <c r="R40" i="11"/>
  <c r="R41" i="11" s="1"/>
  <c r="T82" i="9"/>
  <c r="T83" i="9" s="1"/>
  <c r="O82" i="9"/>
  <c r="O83" i="9" s="1"/>
  <c r="P84" i="9"/>
  <c r="P85" i="9" s="1"/>
  <c r="O84" i="9"/>
  <c r="O85" i="9" s="1"/>
  <c r="I86" i="9"/>
  <c r="I87" i="9" s="1"/>
  <c r="G86" i="9"/>
  <c r="G87" i="9" s="1"/>
  <c r="H86" i="9"/>
  <c r="H87" i="9" s="1"/>
  <c r="H84" i="9"/>
  <c r="H85" i="9" s="1"/>
  <c r="G84" i="9"/>
  <c r="G85" i="9" s="1"/>
  <c r="I76" i="9"/>
  <c r="I77" i="9" s="1"/>
  <c r="I82" i="9"/>
  <c r="I83" i="9" s="1"/>
  <c r="G82" i="9"/>
  <c r="G83" i="9" s="1"/>
  <c r="H82" i="9"/>
  <c r="H83" i="9" s="1"/>
  <c r="V74" i="9"/>
  <c r="AD74" i="9" s="1"/>
  <c r="AD75" i="9" s="1"/>
  <c r="P74" i="9"/>
  <c r="P75" i="9" s="1"/>
  <c r="O74" i="9"/>
  <c r="O75" i="9" s="1"/>
  <c r="S76" i="9"/>
  <c r="AC76" i="9" s="1"/>
  <c r="AC77" i="9" s="1"/>
  <c r="H58" i="8"/>
  <c r="H59" i="8" s="1"/>
  <c r="O58" i="8"/>
  <c r="O59" i="8" s="1"/>
  <c r="G58" i="8"/>
  <c r="G59" i="8" s="1"/>
  <c r="P60" i="8"/>
  <c r="P61" i="8" s="1"/>
  <c r="P58" i="8"/>
  <c r="P59" i="8" s="1"/>
  <c r="G60" i="8"/>
  <c r="G61" i="8" s="1"/>
  <c r="Z47" i="8"/>
  <c r="AB47" i="8" s="1"/>
  <c r="Q70" i="12"/>
  <c r="S47" i="8"/>
  <c r="Y47" i="8" s="1"/>
  <c r="Y46" i="8" s="1"/>
  <c r="Q71" i="12"/>
  <c r="M88" i="9"/>
  <c r="U82" i="9"/>
  <c r="U83" i="9" s="1"/>
  <c r="U86" i="9"/>
  <c r="U87" i="9" s="1"/>
  <c r="D88" i="9"/>
  <c r="AA57" i="8"/>
  <c r="AB57" i="8" s="1"/>
  <c r="X47" i="8"/>
  <c r="X46" i="8" s="1"/>
  <c r="F42" i="11"/>
  <c r="H43" i="11" s="1"/>
  <c r="F88" i="9"/>
  <c r="N82" i="12"/>
  <c r="Y58" i="22"/>
  <c r="Y57" i="22" s="1"/>
  <c r="W58" i="22"/>
  <c r="W57" i="22" s="1"/>
  <c r="AF58" i="22"/>
  <c r="AF57" i="22" s="1"/>
  <c r="AD56" i="8"/>
  <c r="AD57" i="8" s="1"/>
  <c r="AE57" i="8" s="1"/>
  <c r="AE56" i="8" s="1"/>
  <c r="AG58" i="22"/>
  <c r="AG57" i="22" s="1"/>
  <c r="AE58" i="22"/>
  <c r="AE57" i="22" s="1"/>
  <c r="AD54" i="8"/>
  <c r="AD55" i="8" s="1"/>
  <c r="AF55" i="8" s="1"/>
  <c r="AF54" i="8" s="1"/>
  <c r="AA55" i="8"/>
  <c r="V60" i="8"/>
  <c r="AA61" i="8" s="1"/>
  <c r="X91" i="6"/>
  <c r="X90" i="6" s="1"/>
  <c r="AA60" i="22"/>
  <c r="X56" i="22"/>
  <c r="X55" i="22" s="1"/>
  <c r="W56" i="22"/>
  <c r="W55" i="22" s="1"/>
  <c r="X41" i="8"/>
  <c r="X40" i="8" s="1"/>
  <c r="L88" i="9"/>
  <c r="AD59" i="22"/>
  <c r="AD60" i="22" s="1"/>
  <c r="AE60" i="22" s="1"/>
  <c r="AE59" i="22" s="1"/>
  <c r="V86" i="9"/>
  <c r="AD86" i="9" s="1"/>
  <c r="AD87" i="9" s="1"/>
  <c r="AE87" i="9" s="1"/>
  <c r="AE86" i="9" s="1"/>
  <c r="AG75" i="6"/>
  <c r="AG74" i="6" s="1"/>
  <c r="D90" i="9"/>
  <c r="K58" i="8"/>
  <c r="Q58" i="8" s="1"/>
  <c r="Q59" i="8" s="1"/>
  <c r="AE91" i="6"/>
  <c r="AE90" i="6" s="1"/>
  <c r="AA62" i="22"/>
  <c r="X43" i="8"/>
  <c r="X42" i="8" s="1"/>
  <c r="AC55" i="22"/>
  <c r="AC56" i="22" s="1"/>
  <c r="AH56" i="22" s="1"/>
  <c r="AH55" i="22" s="1"/>
  <c r="S56" i="22"/>
  <c r="Z56" i="22"/>
  <c r="AB56" i="22" s="1"/>
  <c r="AH47" i="8"/>
  <c r="AH46" i="8" s="1"/>
  <c r="R58" i="8"/>
  <c r="R59" i="8" s="1"/>
  <c r="AG85" i="6"/>
  <c r="AG84" i="6" s="1"/>
  <c r="Y85" i="6"/>
  <c r="Y84" i="6" s="1"/>
  <c r="C84" i="9"/>
  <c r="S54" i="8"/>
  <c r="U60" i="8"/>
  <c r="U61" i="8" s="1"/>
  <c r="AB54" i="22"/>
  <c r="AF60" i="5"/>
  <c r="AF59" i="5" s="1"/>
  <c r="S91" i="6"/>
  <c r="Z91" i="6"/>
  <c r="AB91" i="6" s="1"/>
  <c r="Y73" i="6"/>
  <c r="Y72" i="6" s="1"/>
  <c r="AG73" i="6"/>
  <c r="AG72" i="6" s="1"/>
  <c r="S46" i="22"/>
  <c r="Y46" i="22" s="1"/>
  <c r="Y45" i="22" s="1"/>
  <c r="Z46" i="22"/>
  <c r="AB46" i="22" s="1"/>
  <c r="AC45" i="22"/>
  <c r="AC46" i="22" s="1"/>
  <c r="AH46" i="22" s="1"/>
  <c r="AH45" i="22" s="1"/>
  <c r="R78" i="9"/>
  <c r="R79" i="9" s="1"/>
  <c r="AC43" i="22"/>
  <c r="AC44" i="22" s="1"/>
  <c r="AH44" i="22" s="1"/>
  <c r="AH43" i="22" s="1"/>
  <c r="Z44" i="22"/>
  <c r="AB44" i="22" s="1"/>
  <c r="S44" i="22"/>
  <c r="S59" i="22"/>
  <c r="S60" i="22" s="1"/>
  <c r="S61" i="22"/>
  <c r="S62" i="22" s="1"/>
  <c r="Y62" i="22" s="1"/>
  <c r="Y61" i="22" s="1"/>
  <c r="AF43" i="8"/>
  <c r="AF42" i="8" s="1"/>
  <c r="AD61" i="22"/>
  <c r="AD62" i="22" s="1"/>
  <c r="AF62" i="22" s="1"/>
  <c r="AF61" i="22" s="1"/>
  <c r="AE89" i="6"/>
  <c r="AE88" i="6" s="1"/>
  <c r="N88" i="9"/>
  <c r="R60" i="8"/>
  <c r="R61" i="8" s="1"/>
  <c r="V84" i="9"/>
  <c r="AD84" i="9" s="1"/>
  <c r="AD85" i="9" s="1"/>
  <c r="T60" i="8"/>
  <c r="T61" i="8" s="1"/>
  <c r="AE43" i="8"/>
  <c r="AE42" i="8" s="1"/>
  <c r="Z89" i="6"/>
  <c r="AB89" i="6" s="1"/>
  <c r="S89" i="6"/>
  <c r="Y89" i="6" s="1"/>
  <c r="Y88" i="6" s="1"/>
  <c r="AC73" i="6"/>
  <c r="AH73" i="6" s="1"/>
  <c r="AH72" i="6" s="1"/>
  <c r="AC88" i="6"/>
  <c r="AC89" i="6" s="1"/>
  <c r="AH89" i="6" s="1"/>
  <c r="AH88" i="6" s="1"/>
  <c r="AC90" i="6"/>
  <c r="AC91" i="6" s="1"/>
  <c r="AH91" i="6" s="1"/>
  <c r="AH90" i="6" s="1"/>
  <c r="T72" i="9"/>
  <c r="T73" i="9" s="1"/>
  <c r="T74" i="9"/>
  <c r="T75" i="9" s="1"/>
  <c r="K74" i="9"/>
  <c r="S44" i="8"/>
  <c r="K60" i="8"/>
  <c r="Q60" i="8" s="1"/>
  <c r="Q61" i="8" s="1"/>
  <c r="C72" i="9"/>
  <c r="S42" i="8"/>
  <c r="C58" i="8"/>
  <c r="I58" i="8" s="1"/>
  <c r="I59" i="8" s="1"/>
  <c r="C60" i="8"/>
  <c r="I60" i="8" s="1"/>
  <c r="I61" i="8" s="1"/>
  <c r="R74" i="9"/>
  <c r="R75" i="9" s="1"/>
  <c r="B90" i="9"/>
  <c r="R70" i="9"/>
  <c r="R71" i="9" s="1"/>
  <c r="B88" i="9"/>
  <c r="Y62" i="5"/>
  <c r="Y61" i="5" s="1"/>
  <c r="AF62" i="5"/>
  <c r="AF61" i="5" s="1"/>
  <c r="U70" i="9"/>
  <c r="U71" i="9" s="1"/>
  <c r="V44" i="10"/>
  <c r="T80" i="9"/>
  <c r="T81" i="9" s="1"/>
  <c r="AE81" i="9" s="1"/>
  <c r="AE80" i="9" s="1"/>
  <c r="O42" i="11"/>
  <c r="P42" i="10"/>
  <c r="P43" i="10" s="1"/>
  <c r="Q42" i="10"/>
  <c r="Q43" i="10" s="1"/>
  <c r="O42" i="10"/>
  <c r="O43" i="10" s="1"/>
  <c r="AD72" i="9"/>
  <c r="AD73" i="9" s="1"/>
  <c r="AA73" i="9"/>
  <c r="V73" i="9"/>
  <c r="N90" i="9"/>
  <c r="L90" i="9"/>
  <c r="T58" i="8"/>
  <c r="T59" i="8" s="1"/>
  <c r="M90" i="9"/>
  <c r="V42" i="10"/>
  <c r="AA43" i="10" s="1"/>
  <c r="T70" i="9"/>
  <c r="T71" i="9" s="1"/>
  <c r="T52" i="10"/>
  <c r="T53" i="10" s="1"/>
  <c r="W43" i="8"/>
  <c r="W42" i="8" s="1"/>
  <c r="AC52" i="8"/>
  <c r="S53" i="8"/>
  <c r="Z53" i="8"/>
  <c r="S82" i="9"/>
  <c r="AA53" i="8"/>
  <c r="AD52" i="8"/>
  <c r="AD53" i="8" s="1"/>
  <c r="V53" i="8"/>
  <c r="V82" i="9"/>
  <c r="U72" i="9"/>
  <c r="U73" i="9" s="1"/>
  <c r="V46" i="10"/>
  <c r="AA47" i="10" s="1"/>
  <c r="F46" i="11"/>
  <c r="H47" i="11" s="1"/>
  <c r="Y54" i="22"/>
  <c r="Y53" i="22" s="1"/>
  <c r="X54" i="22"/>
  <c r="X53" i="22" s="1"/>
  <c r="W54" i="22"/>
  <c r="W53" i="22" s="1"/>
  <c r="V58" i="8"/>
  <c r="AA59" i="8" s="1"/>
  <c r="F90" i="9"/>
  <c r="U80" i="9"/>
  <c r="U81" i="9" s="1"/>
  <c r="AD76" i="9"/>
  <c r="AD77" i="9" s="1"/>
  <c r="V77" i="9"/>
  <c r="AA77" i="9"/>
  <c r="AE54" i="22"/>
  <c r="AE53" i="22" s="1"/>
  <c r="AF54" i="22"/>
  <c r="AF53" i="22" s="1"/>
  <c r="AG54" i="22"/>
  <c r="AG53" i="22" s="1"/>
  <c r="AH54" i="22"/>
  <c r="AH53" i="22" s="1"/>
  <c r="S81" i="12"/>
  <c r="AC80" i="12"/>
  <c r="AC81" i="12" s="1"/>
  <c r="AF41" i="11"/>
  <c r="AE79" i="9"/>
  <c r="AE78" i="9" s="1"/>
  <c r="AG79" i="9"/>
  <c r="AG78" i="9" s="1"/>
  <c r="AG81" i="9"/>
  <c r="AG80" i="9" s="1"/>
  <c r="AF81" i="9"/>
  <c r="AF80" i="9" s="1"/>
  <c r="AD71" i="9"/>
  <c r="I48" i="11"/>
  <c r="I49" i="11" s="1"/>
  <c r="U76" i="9"/>
  <c r="U77" i="9" s="1"/>
  <c r="Z87" i="9"/>
  <c r="S87" i="9"/>
  <c r="D52" i="11"/>
  <c r="S56" i="10"/>
  <c r="C56" i="11"/>
  <c r="U45" i="8"/>
  <c r="X45" i="8" s="1"/>
  <c r="X44" i="8" s="1"/>
  <c r="U58" i="8"/>
  <c r="U59" i="8" s="1"/>
  <c r="N46" i="11"/>
  <c r="P46" i="10"/>
  <c r="P47" i="10" s="1"/>
  <c r="U74" i="9"/>
  <c r="E90" i="9"/>
  <c r="E88" i="9"/>
  <c r="N54" i="11"/>
  <c r="U54" i="10"/>
  <c r="F44" i="11"/>
  <c r="H45" i="11" s="1"/>
  <c r="AE49" i="8"/>
  <c r="AE48" i="8" s="1"/>
  <c r="AG49" i="8"/>
  <c r="AG48" i="8" s="1"/>
  <c r="AF49" i="8"/>
  <c r="AF48" i="8" s="1"/>
  <c r="V71" i="9"/>
  <c r="AA71" i="9"/>
  <c r="AB71" i="9" s="1"/>
  <c r="AH49" i="8"/>
  <c r="AH48" i="8" s="1"/>
  <c r="K46" i="11"/>
  <c r="R46" i="10"/>
  <c r="E82" i="12"/>
  <c r="T77" i="9"/>
  <c r="W47" i="8"/>
  <c r="W46" i="8" s="1"/>
  <c r="AE47" i="8"/>
  <c r="AE46" i="8" s="1"/>
  <c r="Y57" i="8"/>
  <c r="Y56" i="8" s="1"/>
  <c r="W57" i="8"/>
  <c r="W56" i="8" s="1"/>
  <c r="X57" i="8"/>
  <c r="X56" i="8" s="1"/>
  <c r="W45" i="8"/>
  <c r="W44" i="8" s="1"/>
  <c r="AF46" i="22"/>
  <c r="AF45" i="22" s="1"/>
  <c r="AE46" i="22"/>
  <c r="AE45" i="22" s="1"/>
  <c r="R77" i="9"/>
  <c r="D48" i="11"/>
  <c r="T48" i="10"/>
  <c r="T49" i="10" s="1"/>
  <c r="M46" i="11"/>
  <c r="T46" i="10"/>
  <c r="O46" i="10"/>
  <c r="O47" i="10" s="1"/>
  <c r="W60" i="22"/>
  <c r="W59" i="22" s="1"/>
  <c r="X60" i="22"/>
  <c r="X59" i="22" s="1"/>
  <c r="T56" i="10"/>
  <c r="T57" i="10" s="1"/>
  <c r="D56" i="11"/>
  <c r="AF42" i="22"/>
  <c r="AF41" i="22" s="1"/>
  <c r="AG42" i="22"/>
  <c r="AG41" i="22" s="1"/>
  <c r="AH42" i="22"/>
  <c r="AH41" i="22" s="1"/>
  <c r="AE42" i="22"/>
  <c r="AE41" i="22" s="1"/>
  <c r="S79" i="9"/>
  <c r="AF79" i="9" s="1"/>
  <c r="AF78" i="9" s="1"/>
  <c r="Z79" i="9"/>
  <c r="Y41" i="8"/>
  <c r="Y40" i="8" s="1"/>
  <c r="W41" i="8"/>
  <c r="W40" i="8" s="1"/>
  <c r="C46" i="11"/>
  <c r="I46" i="10"/>
  <c r="I47" i="10" s="1"/>
  <c r="O50" i="11"/>
  <c r="P50" i="10"/>
  <c r="P51" i="10" s="1"/>
  <c r="Q50" i="10"/>
  <c r="Q51" i="10" s="1"/>
  <c r="Y49" i="8"/>
  <c r="Y48" i="8" s="1"/>
  <c r="W49" i="8"/>
  <c r="W48" i="8" s="1"/>
  <c r="X49" i="8"/>
  <c r="X48" i="8" s="1"/>
  <c r="W48" i="11"/>
  <c r="W49" i="11" s="1"/>
  <c r="E78" i="12"/>
  <c r="H79" i="12" s="1"/>
  <c r="O56" i="11"/>
  <c r="P56" i="10"/>
  <c r="P57" i="10" s="1"/>
  <c r="Q56" i="10"/>
  <c r="Q57" i="10" s="1"/>
  <c r="O56" i="10"/>
  <c r="O57" i="10" s="1"/>
  <c r="Y51" i="8"/>
  <c r="Y50" i="8" s="1"/>
  <c r="X51" i="8"/>
  <c r="X50" i="8" s="1"/>
  <c r="W51" i="8"/>
  <c r="W50" i="8" s="1"/>
  <c r="X55" i="8"/>
  <c r="X54" i="8" s="1"/>
  <c r="W55" i="8"/>
  <c r="W54" i="8" s="1"/>
  <c r="C48" i="11"/>
  <c r="I48" i="10"/>
  <c r="I49" i="10" s="1"/>
  <c r="S48" i="10"/>
  <c r="AA79" i="9"/>
  <c r="V79" i="9"/>
  <c r="O48" i="11"/>
  <c r="P48" i="10"/>
  <c r="P49" i="10" s="1"/>
  <c r="O48" i="10"/>
  <c r="O49" i="10" s="1"/>
  <c r="Q48" i="10"/>
  <c r="Q49" i="10" s="1"/>
  <c r="V48" i="10"/>
  <c r="AD41" i="8"/>
  <c r="E70" i="12"/>
  <c r="V81" i="9"/>
  <c r="AA81" i="9"/>
  <c r="AB81" i="9" s="1"/>
  <c r="H40" i="10"/>
  <c r="H41" i="10" s="1"/>
  <c r="F40" i="11"/>
  <c r="H41" i="11" s="1"/>
  <c r="V40" i="10"/>
  <c r="I40" i="10"/>
  <c r="I41" i="10" s="1"/>
  <c r="AG51" i="8"/>
  <c r="AG50" i="8" s="1"/>
  <c r="AE51" i="8"/>
  <c r="AE50" i="8" s="1"/>
  <c r="AF51" i="8"/>
  <c r="AF50" i="8" s="1"/>
  <c r="AH51" i="8"/>
  <c r="AH50" i="8" s="1"/>
  <c r="AB49" i="8"/>
  <c r="W62" i="22"/>
  <c r="W61" i="22" s="1"/>
  <c r="X62" i="22"/>
  <c r="X61" i="22" s="1"/>
  <c r="V63" i="22"/>
  <c r="V65" i="22" s="1"/>
  <c r="AD45" i="8"/>
  <c r="G13" i="13"/>
  <c r="C9" i="13"/>
  <c r="AC41" i="11"/>
  <c r="T41" i="11"/>
  <c r="S70" i="12"/>
  <c r="Z71" i="12" s="1"/>
  <c r="F16" i="13"/>
  <c r="Z77" i="9"/>
  <c r="AB59" i="22"/>
  <c r="Z61" i="22"/>
  <c r="AA75" i="9" l="1"/>
  <c r="Q46" i="10"/>
  <c r="Q47" i="10" s="1"/>
  <c r="I72" i="9"/>
  <c r="I73" i="9" s="1"/>
  <c r="C42" i="10"/>
  <c r="L46" i="11"/>
  <c r="K76" i="12" s="1"/>
  <c r="Q74" i="9"/>
  <c r="Q75" i="9" s="1"/>
  <c r="K44" i="10"/>
  <c r="I84" i="9"/>
  <c r="I85" i="9" s="1"/>
  <c r="C54" i="10"/>
  <c r="AD50" i="10"/>
  <c r="AD51" i="10" s="1"/>
  <c r="AF51" i="10" s="1"/>
  <c r="AF50" i="10" s="1"/>
  <c r="AA51" i="10"/>
  <c r="AB51" i="10" s="1"/>
  <c r="AD40" i="10"/>
  <c r="AD41" i="10" s="1"/>
  <c r="AA41" i="10"/>
  <c r="AB41" i="10" s="1"/>
  <c r="AD48" i="10"/>
  <c r="AD49" i="10" s="1"/>
  <c r="AE49" i="10" s="1"/>
  <c r="AE48" i="10" s="1"/>
  <c r="AA49" i="10"/>
  <c r="AD44" i="10"/>
  <c r="AD45" i="10" s="1"/>
  <c r="AA45" i="10"/>
  <c r="AC48" i="10"/>
  <c r="AC49" i="10" s="1"/>
  <c r="Z49" i="10"/>
  <c r="AC56" i="10"/>
  <c r="AC57" i="10" s="1"/>
  <c r="Z57" i="10"/>
  <c r="AC46" i="10"/>
  <c r="AC47" i="10" s="1"/>
  <c r="Z47" i="10"/>
  <c r="H9" i="13"/>
  <c r="Y66" i="22"/>
  <c r="X64" i="22"/>
  <c r="I74" i="9"/>
  <c r="I75" i="9" s="1"/>
  <c r="I50" i="10"/>
  <c r="I51" i="10" s="1"/>
  <c r="F50" i="11"/>
  <c r="V75" i="9"/>
  <c r="W75" i="9" s="1"/>
  <c r="W74" i="9" s="1"/>
  <c r="AG60" i="22"/>
  <c r="AG59" i="22" s="1"/>
  <c r="G90" i="9"/>
  <c r="G91" i="9" s="1"/>
  <c r="H90" i="9"/>
  <c r="H91" i="9" s="1"/>
  <c r="H88" i="9"/>
  <c r="H89" i="9" s="1"/>
  <c r="G88" i="9"/>
  <c r="G89" i="9" s="1"/>
  <c r="P90" i="9"/>
  <c r="P91" i="9" s="1"/>
  <c r="O90" i="9"/>
  <c r="O91" i="9" s="1"/>
  <c r="P88" i="9"/>
  <c r="P89" i="9" s="1"/>
  <c r="O88" i="9"/>
  <c r="O89" i="9" s="1"/>
  <c r="S77" i="9"/>
  <c r="Y77" i="9" s="1"/>
  <c r="Y76" i="9" s="1"/>
  <c r="AG47" i="8"/>
  <c r="AG46" i="8" s="1"/>
  <c r="M60" i="10"/>
  <c r="V90" i="9"/>
  <c r="V91" i="9" s="1"/>
  <c r="N52" i="11"/>
  <c r="P52" i="10"/>
  <c r="P53" i="10" s="1"/>
  <c r="U52" i="10"/>
  <c r="U53" i="10" s="1"/>
  <c r="E56" i="11"/>
  <c r="U56" i="10"/>
  <c r="U57" i="10" s="1"/>
  <c r="F72" i="12"/>
  <c r="H42" i="11"/>
  <c r="AF60" i="22"/>
  <c r="AF59" i="22" s="1"/>
  <c r="H15" i="13"/>
  <c r="AE55" i="8"/>
  <c r="AE54" i="8" s="1"/>
  <c r="AF57" i="8"/>
  <c r="AF56" i="8" s="1"/>
  <c r="AH57" i="8"/>
  <c r="AH56" i="8" s="1"/>
  <c r="V61" i="8"/>
  <c r="AG57" i="8"/>
  <c r="AG56" i="8" s="1"/>
  <c r="H54" i="10"/>
  <c r="H55" i="10" s="1"/>
  <c r="F54" i="11"/>
  <c r="AA87" i="9"/>
  <c r="AB87" i="9" s="1"/>
  <c r="AG46" i="22"/>
  <c r="AG45" i="22" s="1"/>
  <c r="AG87" i="9"/>
  <c r="AG86" i="9" s="1"/>
  <c r="V87" i="9"/>
  <c r="AE62" i="22"/>
  <c r="AE61" i="22" s="1"/>
  <c r="AF87" i="9"/>
  <c r="AF86" i="9" s="1"/>
  <c r="AE85" i="9"/>
  <c r="AE84" i="9" s="1"/>
  <c r="F60" i="10"/>
  <c r="L60" i="10"/>
  <c r="H56" i="10"/>
  <c r="H57" i="10" s="1"/>
  <c r="F56" i="11"/>
  <c r="H57" i="11" s="1"/>
  <c r="F58" i="10"/>
  <c r="V56" i="10"/>
  <c r="G57" i="10"/>
  <c r="R88" i="9"/>
  <c r="R89" i="9" s="1"/>
  <c r="I56" i="10"/>
  <c r="I57" i="10" s="1"/>
  <c r="D58" i="10"/>
  <c r="D60" i="10"/>
  <c r="V85" i="9"/>
  <c r="X85" i="9" s="1"/>
  <c r="X84" i="9" s="1"/>
  <c r="Y60" i="22"/>
  <c r="Y59" i="22" s="1"/>
  <c r="AE77" i="9"/>
  <c r="AE76" i="9" s="1"/>
  <c r="AG62" i="22"/>
  <c r="AG61" i="22" s="1"/>
  <c r="AD60" i="8"/>
  <c r="AD61" i="8" s="1"/>
  <c r="AE61" i="8" s="1"/>
  <c r="AE60" i="8" s="1"/>
  <c r="AD58" i="8"/>
  <c r="AD59" i="8" s="1"/>
  <c r="AF59" i="8" s="1"/>
  <c r="AF58" i="8" s="1"/>
  <c r="N58" i="10"/>
  <c r="X73" i="9"/>
  <c r="X72" i="9" s="1"/>
  <c r="AB53" i="8"/>
  <c r="S84" i="9"/>
  <c r="N60" i="10"/>
  <c r="AC59" i="22"/>
  <c r="AC60" i="22" s="1"/>
  <c r="AH60" i="22" s="1"/>
  <c r="AH59" i="22" s="1"/>
  <c r="AC54" i="8"/>
  <c r="AC55" i="8" s="1"/>
  <c r="AH55" i="8" s="1"/>
  <c r="AH54" i="8" s="1"/>
  <c r="S55" i="8"/>
  <c r="Z55" i="8"/>
  <c r="AB55" i="8" s="1"/>
  <c r="AG56" i="22"/>
  <c r="AG55" i="22" s="1"/>
  <c r="Y56" i="22"/>
  <c r="Y55" i="22" s="1"/>
  <c r="Z60" i="22"/>
  <c r="AB60" i="22" s="1"/>
  <c r="AG89" i="6"/>
  <c r="AG88" i="6" s="1"/>
  <c r="B44" i="11"/>
  <c r="R44" i="10"/>
  <c r="R45" i="10" s="1"/>
  <c r="S72" i="9"/>
  <c r="C90" i="9"/>
  <c r="I90" i="9" s="1"/>
  <c r="I91" i="9" s="1"/>
  <c r="C88" i="9"/>
  <c r="I88" i="9" s="1"/>
  <c r="I89" i="9" s="1"/>
  <c r="AC44" i="8"/>
  <c r="AC45" i="8" s="1"/>
  <c r="AH45" i="8" s="1"/>
  <c r="AH44" i="8" s="1"/>
  <c r="Z45" i="8"/>
  <c r="AB45" i="8" s="1"/>
  <c r="S45" i="8"/>
  <c r="Y45" i="8" s="1"/>
  <c r="Y44" i="8" s="1"/>
  <c r="S58" i="8"/>
  <c r="Y44" i="22"/>
  <c r="Y43" i="22" s="1"/>
  <c r="AG44" i="22"/>
  <c r="AG43" i="22" s="1"/>
  <c r="O54" i="11"/>
  <c r="Q54" i="10"/>
  <c r="Q55" i="10" s="1"/>
  <c r="O54" i="10"/>
  <c r="O55" i="10" s="1"/>
  <c r="V54" i="10"/>
  <c r="R90" i="9"/>
  <c r="R91" i="9" s="1"/>
  <c r="T90" i="9"/>
  <c r="T91" i="9" s="1"/>
  <c r="AA85" i="9"/>
  <c r="AC61" i="22"/>
  <c r="AC62" i="22" s="1"/>
  <c r="AH62" i="22" s="1"/>
  <c r="AH61" i="22" s="1"/>
  <c r="S60" i="8"/>
  <c r="R40" i="10"/>
  <c r="R41" i="10" s="1"/>
  <c r="S43" i="8"/>
  <c r="AC42" i="8"/>
  <c r="AC43" i="8" s="1"/>
  <c r="AH43" i="8" s="1"/>
  <c r="AH42" i="8" s="1"/>
  <c r="Z43" i="8"/>
  <c r="AB43" i="8" s="1"/>
  <c r="Q44" i="10"/>
  <c r="Q45" i="10" s="1"/>
  <c r="S74" i="9"/>
  <c r="K88" i="9"/>
  <c r="Q88" i="9" s="1"/>
  <c r="Q89" i="9" s="1"/>
  <c r="K90" i="9"/>
  <c r="Q90" i="9" s="1"/>
  <c r="Q91" i="9" s="1"/>
  <c r="T44" i="10"/>
  <c r="T45" i="10" s="1"/>
  <c r="D44" i="11"/>
  <c r="D42" i="11"/>
  <c r="T42" i="10"/>
  <c r="T43" i="10" s="1"/>
  <c r="B48" i="11"/>
  <c r="R48" i="10"/>
  <c r="R49" i="10" s="1"/>
  <c r="Y91" i="6"/>
  <c r="Y90" i="6" s="1"/>
  <c r="AG91" i="6"/>
  <c r="AG90" i="6" s="1"/>
  <c r="AD42" i="10"/>
  <c r="AD43" i="10" s="1"/>
  <c r="V43" i="10"/>
  <c r="W73" i="9"/>
  <c r="W72" i="9" s="1"/>
  <c r="AE73" i="9"/>
  <c r="AE72" i="9" s="1"/>
  <c r="M50" i="11"/>
  <c r="T50" i="10"/>
  <c r="T51" i="10" s="1"/>
  <c r="AE51" i="10" s="1"/>
  <c r="AE50" i="10" s="1"/>
  <c r="N40" i="11"/>
  <c r="U40" i="10"/>
  <c r="U41" i="10" s="1"/>
  <c r="P40" i="10"/>
  <c r="P41" i="10" s="1"/>
  <c r="AB77" i="9"/>
  <c r="O50" i="10"/>
  <c r="O51" i="10" s="1"/>
  <c r="L58" i="10"/>
  <c r="V59" i="8"/>
  <c r="T88" i="9"/>
  <c r="T89" i="9" s="1"/>
  <c r="X71" i="9"/>
  <c r="X70" i="9" s="1"/>
  <c r="AG77" i="9"/>
  <c r="AG76" i="9" s="1"/>
  <c r="M58" i="10"/>
  <c r="M52" i="11"/>
  <c r="O52" i="10"/>
  <c r="O53" i="10" s="1"/>
  <c r="V44" i="11"/>
  <c r="V45" i="11" s="1"/>
  <c r="V54" i="11"/>
  <c r="V55" i="11" s="1"/>
  <c r="M40" i="11"/>
  <c r="O40" i="10"/>
  <c r="O41" i="10" s="1"/>
  <c r="T40" i="10"/>
  <c r="T41" i="10" s="1"/>
  <c r="N72" i="12"/>
  <c r="Q42" i="11"/>
  <c r="Q43" i="11" s="1"/>
  <c r="P42" i="11"/>
  <c r="P43" i="11" s="1"/>
  <c r="X42" i="11"/>
  <c r="R42" i="11"/>
  <c r="R43" i="11" s="1"/>
  <c r="O44" i="11"/>
  <c r="X44" i="11" s="1"/>
  <c r="AG44" i="11" s="1"/>
  <c r="O44" i="10"/>
  <c r="O45" i="10" s="1"/>
  <c r="P44" i="10"/>
  <c r="P45" i="10" s="1"/>
  <c r="S52" i="10"/>
  <c r="Z53" i="10" s="1"/>
  <c r="Q52" i="10"/>
  <c r="Q53" i="10" s="1"/>
  <c r="AC82" i="9"/>
  <c r="S83" i="9"/>
  <c r="Z83" i="9"/>
  <c r="L52" i="11"/>
  <c r="AC53" i="8"/>
  <c r="AH53" i="8" s="1"/>
  <c r="AH52" i="8" s="1"/>
  <c r="AD82" i="9"/>
  <c r="AA83" i="9"/>
  <c r="V83" i="9"/>
  <c r="W53" i="8"/>
  <c r="W52" i="8" s="1"/>
  <c r="X53" i="8"/>
  <c r="X52" i="8" s="1"/>
  <c r="Y53" i="8"/>
  <c r="Y52" i="8" s="1"/>
  <c r="V88" i="9"/>
  <c r="AA89" i="9" s="1"/>
  <c r="E50" i="11"/>
  <c r="U50" i="10"/>
  <c r="U51" i="10" s="1"/>
  <c r="H50" i="10"/>
  <c r="H51" i="10" s="1"/>
  <c r="G46" i="11"/>
  <c r="G47" i="11" s="1"/>
  <c r="F76" i="12"/>
  <c r="X46" i="11"/>
  <c r="AD46" i="10"/>
  <c r="AD47" i="10" s="1"/>
  <c r="V47" i="10"/>
  <c r="E42" i="11"/>
  <c r="U42" i="10"/>
  <c r="U43" i="10" s="1"/>
  <c r="H42" i="10"/>
  <c r="H43" i="10" s="1"/>
  <c r="F52" i="11"/>
  <c r="I52" i="10"/>
  <c r="I53" i="10" s="1"/>
  <c r="V52" i="10"/>
  <c r="AA53" i="10" s="1"/>
  <c r="H52" i="10"/>
  <c r="H53" i="10" s="1"/>
  <c r="AE53" i="8"/>
  <c r="AE52" i="8" s="1"/>
  <c r="AG53" i="8"/>
  <c r="AG52" i="8" s="1"/>
  <c r="AF53" i="8"/>
  <c r="AF52" i="8" s="1"/>
  <c r="S71" i="12"/>
  <c r="AC70" i="12"/>
  <c r="H78" i="12"/>
  <c r="AE71" i="9"/>
  <c r="AE70" i="9" s="1"/>
  <c r="AG71" i="9"/>
  <c r="AG70" i="9" s="1"/>
  <c r="AF71" i="9"/>
  <c r="AF70" i="9" s="1"/>
  <c r="AE75" i="9"/>
  <c r="AE74" i="9" s="1"/>
  <c r="D82" i="12"/>
  <c r="U44" i="10"/>
  <c r="E44" i="11"/>
  <c r="E58" i="10"/>
  <c r="E60" i="10"/>
  <c r="M76" i="12"/>
  <c r="Q46" i="11"/>
  <c r="Q47" i="11" s="1"/>
  <c r="T56" i="11"/>
  <c r="AF56" i="11" s="1"/>
  <c r="AF57" i="11" s="1"/>
  <c r="C86" i="12"/>
  <c r="U75" i="9"/>
  <c r="U88" i="9"/>
  <c r="U89" i="9" s="1"/>
  <c r="U90" i="9"/>
  <c r="U91" i="9" s="1"/>
  <c r="X77" i="9"/>
  <c r="X76" i="9" s="1"/>
  <c r="H44" i="10"/>
  <c r="H45" i="10" s="1"/>
  <c r="V52" i="11"/>
  <c r="V53" i="11" s="1"/>
  <c r="V48" i="11"/>
  <c r="V49" i="11" s="1"/>
  <c r="H48" i="11"/>
  <c r="S57" i="10"/>
  <c r="U46" i="10"/>
  <c r="U47" i="10" s="1"/>
  <c r="E46" i="11"/>
  <c r="H46" i="10"/>
  <c r="H47" i="10" s="1"/>
  <c r="U55" i="10"/>
  <c r="M84" i="12"/>
  <c r="W54" i="11"/>
  <c r="W55" i="11" s="1"/>
  <c r="AF45" i="8"/>
  <c r="AF44" i="8" s="1"/>
  <c r="AE45" i="8"/>
  <c r="AE44" i="8" s="1"/>
  <c r="V49" i="10"/>
  <c r="C78" i="12"/>
  <c r="J48" i="11"/>
  <c r="J49" i="11" s="1"/>
  <c r="T48" i="11"/>
  <c r="AF48" i="11" s="1"/>
  <c r="AF49" i="11" s="1"/>
  <c r="U78" i="12"/>
  <c r="U79" i="12" s="1"/>
  <c r="L76" i="12"/>
  <c r="P46" i="11"/>
  <c r="P47" i="11" s="1"/>
  <c r="U46" i="11"/>
  <c r="AF41" i="8"/>
  <c r="AF40" i="8" s="1"/>
  <c r="AH41" i="8"/>
  <c r="AH40" i="8" s="1"/>
  <c r="AE41" i="8"/>
  <c r="AE40" i="8" s="1"/>
  <c r="AG41" i="8"/>
  <c r="AG40" i="8" s="1"/>
  <c r="N78" i="12"/>
  <c r="Q48" i="11"/>
  <c r="Q49" i="11" s="1"/>
  <c r="P48" i="11"/>
  <c r="P49" i="11" s="1"/>
  <c r="X48" i="11"/>
  <c r="AG48" i="11" s="1"/>
  <c r="AG49" i="11" s="1"/>
  <c r="R48" i="11"/>
  <c r="R49" i="11" s="1"/>
  <c r="S49" i="10"/>
  <c r="V56" i="11"/>
  <c r="V57" i="11" s="1"/>
  <c r="C76" i="12"/>
  <c r="J46" i="11"/>
  <c r="J47" i="11" s="1"/>
  <c r="AB79" i="9"/>
  <c r="V45" i="10"/>
  <c r="V41" i="10"/>
  <c r="Y41" i="10" s="1"/>
  <c r="I40" i="11"/>
  <c r="I41" i="11" s="1"/>
  <c r="H40" i="11"/>
  <c r="F70" i="12"/>
  <c r="X40" i="11"/>
  <c r="AG40" i="11" s="1"/>
  <c r="G40" i="11"/>
  <c r="G41" i="11" s="1"/>
  <c r="J40" i="11"/>
  <c r="J41" i="11" s="1"/>
  <c r="W81" i="9"/>
  <c r="W80" i="9" s="1"/>
  <c r="X81" i="9"/>
  <c r="X80" i="9" s="1"/>
  <c r="Y81" i="9"/>
  <c r="Y80" i="9" s="1"/>
  <c r="X79" i="9"/>
  <c r="X78" i="9" s="1"/>
  <c r="W79" i="9"/>
  <c r="W78" i="9" s="1"/>
  <c r="Y79" i="9"/>
  <c r="Y78" i="9" s="1"/>
  <c r="Q56" i="11"/>
  <c r="Q57" i="11" s="1"/>
  <c r="P56" i="11"/>
  <c r="P57" i="11" s="1"/>
  <c r="N86" i="12"/>
  <c r="R56" i="11"/>
  <c r="R57" i="11" s="1"/>
  <c r="V51" i="10"/>
  <c r="N80" i="12"/>
  <c r="Q50" i="11"/>
  <c r="Q51" i="11" s="1"/>
  <c r="R50" i="11"/>
  <c r="R51" i="11" s="1"/>
  <c r="D78" i="12"/>
  <c r="U48" i="11"/>
  <c r="U49" i="11" s="1"/>
  <c r="G48" i="11"/>
  <c r="G49" i="11" s="1"/>
  <c r="V46" i="11"/>
  <c r="V47" i="11" s="1"/>
  <c r="H46" i="11"/>
  <c r="R47" i="10"/>
  <c r="W71" i="9"/>
  <c r="W70" i="9" s="1"/>
  <c r="Y71" i="9"/>
  <c r="Y70" i="9" s="1"/>
  <c r="F74" i="12"/>
  <c r="H44" i="11"/>
  <c r="V42" i="11"/>
  <c r="D86" i="12"/>
  <c r="U56" i="11"/>
  <c r="U57" i="11" s="1"/>
  <c r="T47" i="10"/>
  <c r="W77" i="9"/>
  <c r="W76" i="9" s="1"/>
  <c r="J76" i="12"/>
  <c r="S46" i="11"/>
  <c r="K60" i="11"/>
  <c r="K58" i="11"/>
  <c r="S47" i="10"/>
  <c r="R46" i="11"/>
  <c r="R47" i="11" s="1"/>
  <c r="Z62" i="22"/>
  <c r="AB62" i="22" s="1"/>
  <c r="AB61" i="22"/>
  <c r="AG51" i="10" l="1"/>
  <c r="AG50" i="10" s="1"/>
  <c r="X50" i="11"/>
  <c r="AG50" i="11" s="1"/>
  <c r="AG51" i="11" s="1"/>
  <c r="AI51" i="11" s="1"/>
  <c r="AI50" i="11" s="1"/>
  <c r="H51" i="11"/>
  <c r="G52" i="11"/>
  <c r="G53" i="11" s="1"/>
  <c r="I52" i="11"/>
  <c r="I53" i="11" s="1"/>
  <c r="H52" i="11"/>
  <c r="J52" i="11"/>
  <c r="J53" i="11" s="1"/>
  <c r="H53" i="11"/>
  <c r="H54" i="11"/>
  <c r="G54" i="11"/>
  <c r="G55" i="11" s="1"/>
  <c r="T46" i="11"/>
  <c r="AF46" i="11" s="1"/>
  <c r="AF47" i="11" s="1"/>
  <c r="AG49" i="10"/>
  <c r="AG48" i="10" s="1"/>
  <c r="AF49" i="10"/>
  <c r="AF48" i="10" s="1"/>
  <c r="X75" i="9"/>
  <c r="X74" i="9" s="1"/>
  <c r="AD56" i="10"/>
  <c r="AD57" i="10" s="1"/>
  <c r="AG57" i="10" s="1"/>
  <c r="AG56" i="10" s="1"/>
  <c r="AA57" i="10"/>
  <c r="AB57" i="10" s="1"/>
  <c r="AD54" i="10"/>
  <c r="AD55" i="10" s="1"/>
  <c r="AE55" i="10" s="1"/>
  <c r="AE54" i="10" s="1"/>
  <c r="AA55" i="10"/>
  <c r="F80" i="12"/>
  <c r="J50" i="11"/>
  <c r="J51" i="11" s="1"/>
  <c r="G50" i="11"/>
  <c r="G51" i="11" s="1"/>
  <c r="H50" i="11"/>
  <c r="C44" i="11"/>
  <c r="I44" i="10"/>
  <c r="I45" i="10" s="1"/>
  <c r="AF77" i="9"/>
  <c r="AF76" i="9" s="1"/>
  <c r="N58" i="11"/>
  <c r="AA91" i="9"/>
  <c r="M82" i="12"/>
  <c r="Q52" i="11"/>
  <c r="Q53" i="11" s="1"/>
  <c r="W52" i="11"/>
  <c r="W53" i="11" s="1"/>
  <c r="E86" i="12"/>
  <c r="U86" i="12" s="1"/>
  <c r="U87" i="12" s="1"/>
  <c r="W56" i="11"/>
  <c r="W57" i="11" s="1"/>
  <c r="G10" i="13"/>
  <c r="V55" i="10"/>
  <c r="X55" i="10" s="1"/>
  <c r="X54" i="10" s="1"/>
  <c r="I54" i="11"/>
  <c r="I55" i="11" s="1"/>
  <c r="X87" i="9"/>
  <c r="X86" i="9" s="1"/>
  <c r="X61" i="8"/>
  <c r="X60" i="8" s="1"/>
  <c r="F84" i="12"/>
  <c r="H85" i="12" s="1"/>
  <c r="W61" i="8"/>
  <c r="W60" i="8" s="1"/>
  <c r="H55" i="11"/>
  <c r="W87" i="9"/>
  <c r="W86" i="9" s="1"/>
  <c r="K58" i="10"/>
  <c r="G58" i="10"/>
  <c r="G59" i="10" s="1"/>
  <c r="X54" i="11"/>
  <c r="AG54" i="11" s="1"/>
  <c r="AG55" i="11" s="1"/>
  <c r="AI55" i="11" s="1"/>
  <c r="AI54" i="11" s="1"/>
  <c r="Y87" i="9"/>
  <c r="Y86" i="9" s="1"/>
  <c r="Q54" i="11"/>
  <c r="Q55" i="11" s="1"/>
  <c r="H58" i="10"/>
  <c r="H59" i="10" s="1"/>
  <c r="O60" i="11"/>
  <c r="G56" i="11"/>
  <c r="G57" i="11" s="1"/>
  <c r="G60" i="10"/>
  <c r="G61" i="10" s="1"/>
  <c r="F86" i="12"/>
  <c r="I56" i="11"/>
  <c r="I57" i="11" s="1"/>
  <c r="P50" i="11"/>
  <c r="P51" i="11" s="1"/>
  <c r="X56" i="11"/>
  <c r="AG56" i="11" s="1"/>
  <c r="AG57" i="11" s="1"/>
  <c r="AI57" i="11" s="1"/>
  <c r="AI56" i="11" s="1"/>
  <c r="W85" i="9"/>
  <c r="W84" i="9" s="1"/>
  <c r="V57" i="10"/>
  <c r="Y57" i="10" s="1"/>
  <c r="Y56" i="10" s="1"/>
  <c r="J56" i="11"/>
  <c r="J57" i="11" s="1"/>
  <c r="H56" i="11"/>
  <c r="V60" i="10"/>
  <c r="V61" i="10" s="1"/>
  <c r="AB83" i="9"/>
  <c r="AC58" i="8"/>
  <c r="AC59" i="8" s="1"/>
  <c r="AH59" i="8" s="1"/>
  <c r="AH58" i="8" s="1"/>
  <c r="P58" i="10"/>
  <c r="P59" i="10" s="1"/>
  <c r="AF61" i="8"/>
  <c r="AF60" i="8" s="1"/>
  <c r="AE47" i="10"/>
  <c r="AE46" i="10" s="1"/>
  <c r="X47" i="10"/>
  <c r="X46" i="10" s="1"/>
  <c r="O58" i="10"/>
  <c r="O59" i="10" s="1"/>
  <c r="V89" i="9"/>
  <c r="AE59" i="8"/>
  <c r="AE58" i="8" s="1"/>
  <c r="X59" i="8"/>
  <c r="X58" i="8" s="1"/>
  <c r="P60" i="10"/>
  <c r="P61" i="10" s="1"/>
  <c r="O60" i="10"/>
  <c r="O61" i="10" s="1"/>
  <c r="V58" i="10"/>
  <c r="V59" i="10" s="1"/>
  <c r="M60" i="11"/>
  <c r="D60" i="11"/>
  <c r="Y55" i="8"/>
  <c r="Y54" i="8" s="1"/>
  <c r="AG55" i="8"/>
  <c r="AG54" i="8" s="1"/>
  <c r="AC84" i="9"/>
  <c r="AC85" i="9" s="1"/>
  <c r="AG85" i="9" s="1"/>
  <c r="AG84" i="9" s="1"/>
  <c r="S85" i="9"/>
  <c r="Z85" i="9"/>
  <c r="AB85" i="9" s="1"/>
  <c r="R60" i="10"/>
  <c r="R61" i="10" s="1"/>
  <c r="W59" i="8"/>
  <c r="W58" i="8" s="1"/>
  <c r="AG45" i="8"/>
  <c r="AG44" i="8" s="1"/>
  <c r="C54" i="11"/>
  <c r="S54" i="10"/>
  <c r="Z55" i="10" s="1"/>
  <c r="I54" i="10"/>
  <c r="I55" i="10" s="1"/>
  <c r="D74" i="12"/>
  <c r="G74" i="12" s="1"/>
  <c r="U44" i="11"/>
  <c r="U45" i="11" s="1"/>
  <c r="AC74" i="9"/>
  <c r="AC75" i="9" s="1"/>
  <c r="AG75" i="9" s="1"/>
  <c r="AG74" i="9" s="1"/>
  <c r="Z75" i="9"/>
  <c r="AB75" i="9" s="1"/>
  <c r="S95" i="9"/>
  <c r="S75" i="9"/>
  <c r="AG43" i="8"/>
  <c r="AG42" i="8" s="1"/>
  <c r="Y43" i="8"/>
  <c r="Y42" i="8" s="1"/>
  <c r="Z61" i="8"/>
  <c r="AB61" i="8" s="1"/>
  <c r="S61" i="8"/>
  <c r="AC72" i="9"/>
  <c r="AC73" i="9" s="1"/>
  <c r="AG73" i="9" s="1"/>
  <c r="AG72" i="9" s="1"/>
  <c r="S73" i="9"/>
  <c r="Z73" i="9"/>
  <c r="AB73" i="9" s="1"/>
  <c r="S88" i="9"/>
  <c r="S90" i="9"/>
  <c r="AF47" i="10"/>
  <c r="AF46" i="10" s="1"/>
  <c r="T58" i="10"/>
  <c r="T59" i="10" s="1"/>
  <c r="G44" i="11"/>
  <c r="G45" i="11" s="1"/>
  <c r="R58" i="10"/>
  <c r="R59" i="10" s="1"/>
  <c r="D58" i="11"/>
  <c r="AG47" i="10"/>
  <c r="AG46" i="10" s="1"/>
  <c r="AC60" i="8"/>
  <c r="AC61" i="8" s="1"/>
  <c r="AH61" i="8" s="1"/>
  <c r="AH60" i="8" s="1"/>
  <c r="S48" i="11"/>
  <c r="S49" i="11" s="1"/>
  <c r="B78" i="12"/>
  <c r="R78" i="12" s="1"/>
  <c r="R79" i="12" s="1"/>
  <c r="D72" i="12"/>
  <c r="U42" i="11"/>
  <c r="U43" i="11" s="1"/>
  <c r="G42" i="11"/>
  <c r="G43" i="11" s="1"/>
  <c r="L44" i="11"/>
  <c r="S44" i="10"/>
  <c r="Z45" i="10" s="1"/>
  <c r="K60" i="10"/>
  <c r="S40" i="11"/>
  <c r="S41" i="11" s="1"/>
  <c r="B58" i="11"/>
  <c r="B70" i="12"/>
  <c r="P54" i="11"/>
  <c r="P55" i="11" s="1"/>
  <c r="R54" i="11"/>
  <c r="R55" i="11" s="1"/>
  <c r="N84" i="12"/>
  <c r="P85" i="12" s="1"/>
  <c r="Z59" i="8"/>
  <c r="AB59" i="8" s="1"/>
  <c r="S59" i="8"/>
  <c r="C42" i="11"/>
  <c r="S42" i="10"/>
  <c r="Z43" i="10" s="1"/>
  <c r="I42" i="10"/>
  <c r="I43" i="10" s="1"/>
  <c r="C60" i="10"/>
  <c r="C58" i="10"/>
  <c r="B74" i="12"/>
  <c r="S44" i="11"/>
  <c r="S45" i="11" s="1"/>
  <c r="B60" i="11"/>
  <c r="P44" i="11"/>
  <c r="P45" i="11" s="1"/>
  <c r="Q44" i="11"/>
  <c r="Q45" i="11" s="1"/>
  <c r="N74" i="12"/>
  <c r="L82" i="12"/>
  <c r="T82" i="12" s="1"/>
  <c r="T83" i="12" s="1"/>
  <c r="P52" i="11"/>
  <c r="P53" i="11" s="1"/>
  <c r="M70" i="12"/>
  <c r="Q40" i="11"/>
  <c r="Q41" i="11" s="1"/>
  <c r="W40" i="11"/>
  <c r="W41" i="11" s="1"/>
  <c r="U50" i="11"/>
  <c r="U51" i="11" s="1"/>
  <c r="AH51" i="11" s="1"/>
  <c r="AH50" i="11" s="1"/>
  <c r="L80" i="12"/>
  <c r="O80" i="12" s="1"/>
  <c r="W43" i="10"/>
  <c r="W42" i="10" s="1"/>
  <c r="AE43" i="10"/>
  <c r="AE42" i="10" s="1"/>
  <c r="T60" i="10"/>
  <c r="T61" i="10" s="1"/>
  <c r="O58" i="11"/>
  <c r="M58" i="11"/>
  <c r="N60" i="11"/>
  <c r="U52" i="11"/>
  <c r="U53" i="11" s="1"/>
  <c r="X43" i="10"/>
  <c r="X42" i="10" s="1"/>
  <c r="AG42" i="11"/>
  <c r="AG43" i="11" s="1"/>
  <c r="AD43" i="11"/>
  <c r="X43" i="11"/>
  <c r="O72" i="12"/>
  <c r="H10" i="13"/>
  <c r="Q73" i="12"/>
  <c r="P72" i="12"/>
  <c r="O73" i="12"/>
  <c r="Q72" i="12"/>
  <c r="P73" i="12"/>
  <c r="V72" i="12"/>
  <c r="L70" i="12"/>
  <c r="P40" i="11"/>
  <c r="P41" i="11" s="1"/>
  <c r="U40" i="11"/>
  <c r="U41" i="11" s="1"/>
  <c r="K82" i="12"/>
  <c r="T52" i="11"/>
  <c r="R52" i="11"/>
  <c r="R53" i="11" s="1"/>
  <c r="AC83" i="9"/>
  <c r="S53" i="10"/>
  <c r="AC52" i="10"/>
  <c r="F82" i="12"/>
  <c r="X52" i="11"/>
  <c r="E72" i="12"/>
  <c r="W42" i="11"/>
  <c r="W43" i="11" s="1"/>
  <c r="I42" i="11"/>
  <c r="I43" i="11" s="1"/>
  <c r="AG46" i="11"/>
  <c r="AG47" i="11" s="1"/>
  <c r="AI47" i="11" s="1"/>
  <c r="AI46" i="11" s="1"/>
  <c r="X47" i="11"/>
  <c r="Z47" i="11" s="1"/>
  <c r="Z46" i="11" s="1"/>
  <c r="AD47" i="11"/>
  <c r="X83" i="9"/>
  <c r="X82" i="9" s="1"/>
  <c r="Y83" i="9"/>
  <c r="Y82" i="9" s="1"/>
  <c r="W83" i="9"/>
  <c r="W82" i="9" s="1"/>
  <c r="AD83" i="9"/>
  <c r="AD90" i="9"/>
  <c r="AD91" i="9" s="1"/>
  <c r="AD88" i="9"/>
  <c r="AD89" i="9" s="1"/>
  <c r="I44" i="11"/>
  <c r="I45" i="11" s="1"/>
  <c r="F60" i="11"/>
  <c r="H61" i="11" s="1"/>
  <c r="F58" i="11"/>
  <c r="H59" i="11" s="1"/>
  <c r="AD52" i="10"/>
  <c r="V53" i="10"/>
  <c r="G77" i="12"/>
  <c r="G76" i="12"/>
  <c r="V76" i="12"/>
  <c r="G12" i="13"/>
  <c r="E80" i="12"/>
  <c r="I50" i="11"/>
  <c r="I51" i="11" s="1"/>
  <c r="W50" i="11"/>
  <c r="W51" i="11" s="1"/>
  <c r="AC71" i="12"/>
  <c r="AG45" i="11"/>
  <c r="AG41" i="11"/>
  <c r="AK49" i="11"/>
  <c r="AK48" i="11" s="1"/>
  <c r="AI49" i="11"/>
  <c r="AI48" i="11" s="1"/>
  <c r="AH49" i="11"/>
  <c r="AH48" i="11" s="1"/>
  <c r="AF41" i="10"/>
  <c r="AF40" i="10" s="1"/>
  <c r="AE41" i="10"/>
  <c r="AE40" i="10" s="1"/>
  <c r="AG41" i="10"/>
  <c r="AG40" i="10" s="1"/>
  <c r="AE45" i="10"/>
  <c r="AE44" i="10" s="1"/>
  <c r="AB49" i="10"/>
  <c r="U60" i="10"/>
  <c r="U61" i="10" s="1"/>
  <c r="H60" i="10"/>
  <c r="H61" i="10" s="1"/>
  <c r="S86" i="12"/>
  <c r="Z87" i="12" s="1"/>
  <c r="W46" i="11"/>
  <c r="W47" i="11" s="1"/>
  <c r="E76" i="12"/>
  <c r="I46" i="11"/>
  <c r="I47" i="11" s="1"/>
  <c r="T57" i="11"/>
  <c r="AC57" i="11"/>
  <c r="E74" i="12"/>
  <c r="H75" i="12" s="1"/>
  <c r="W44" i="11"/>
  <c r="E60" i="11"/>
  <c r="E58" i="11"/>
  <c r="P77" i="12"/>
  <c r="P76" i="12"/>
  <c r="U45" i="10"/>
  <c r="X45" i="10" s="1"/>
  <c r="X44" i="10" s="1"/>
  <c r="U58" i="10"/>
  <c r="U59" i="10" s="1"/>
  <c r="C15" i="13"/>
  <c r="U84" i="12"/>
  <c r="U85" i="12" s="1"/>
  <c r="R76" i="12"/>
  <c r="J90" i="12"/>
  <c r="J88" i="12"/>
  <c r="W47" i="10"/>
  <c r="W46" i="10" s="1"/>
  <c r="T86" i="12"/>
  <c r="T87" i="12" s="1"/>
  <c r="C18" i="13"/>
  <c r="X45" i="11"/>
  <c r="AD45" i="11"/>
  <c r="H14" i="13"/>
  <c r="P81" i="12"/>
  <c r="P80" i="12"/>
  <c r="Q81" i="12"/>
  <c r="Q80" i="12"/>
  <c r="Q86" i="12"/>
  <c r="O87" i="12"/>
  <c r="P87" i="12"/>
  <c r="H18" i="13"/>
  <c r="O86" i="12"/>
  <c r="P86" i="12"/>
  <c r="Q87" i="12"/>
  <c r="AD41" i="11"/>
  <c r="AE41" i="11" s="1"/>
  <c r="X41" i="11"/>
  <c r="I77" i="12"/>
  <c r="I76" i="12"/>
  <c r="U47" i="11"/>
  <c r="H70" i="12"/>
  <c r="H71" i="12"/>
  <c r="G9" i="13"/>
  <c r="V70" i="12"/>
  <c r="G70" i="12"/>
  <c r="G71" i="12"/>
  <c r="I71" i="12"/>
  <c r="I70" i="12"/>
  <c r="W45" i="10"/>
  <c r="W44" i="10" s="1"/>
  <c r="X49" i="11"/>
  <c r="AD49" i="11"/>
  <c r="H13" i="13"/>
  <c r="P79" i="12"/>
  <c r="P78" i="12"/>
  <c r="O79" i="12"/>
  <c r="O78" i="12"/>
  <c r="V78" i="12"/>
  <c r="Q78" i="12"/>
  <c r="Q79" i="12"/>
  <c r="D12" i="13"/>
  <c r="O76" i="12"/>
  <c r="O77" i="12"/>
  <c r="T76" i="12"/>
  <c r="Y51" i="10"/>
  <c r="Y50" i="10" s="1"/>
  <c r="X51" i="10"/>
  <c r="X50" i="10" s="1"/>
  <c r="W51" i="10"/>
  <c r="W50" i="10" s="1"/>
  <c r="W91" i="9"/>
  <c r="W90" i="9" s="1"/>
  <c r="X91" i="9"/>
  <c r="X90" i="9" s="1"/>
  <c r="I79" i="12"/>
  <c r="S78" i="12"/>
  <c r="Z79" i="12" s="1"/>
  <c r="I78" i="12"/>
  <c r="S47" i="11"/>
  <c r="V60" i="11"/>
  <c r="V61" i="11" s="1"/>
  <c r="V58" i="11"/>
  <c r="V59" i="11" s="1"/>
  <c r="V43" i="11"/>
  <c r="G11" i="13"/>
  <c r="C13" i="13"/>
  <c r="T78" i="12"/>
  <c r="T79" i="12" s="1"/>
  <c r="G78" i="12"/>
  <c r="G79" i="12"/>
  <c r="W41" i="10"/>
  <c r="W40" i="10" s="1"/>
  <c r="Y40" i="10"/>
  <c r="T49" i="11"/>
  <c r="AJ49" i="11" s="1"/>
  <c r="AJ48" i="11" s="1"/>
  <c r="AC49" i="11"/>
  <c r="W49" i="10"/>
  <c r="W48" i="10" s="1"/>
  <c r="X49" i="10"/>
  <c r="X48" i="10" s="1"/>
  <c r="Y49" i="10"/>
  <c r="Y48" i="10" s="1"/>
  <c r="X41" i="10"/>
  <c r="X40" i="10" s="1"/>
  <c r="AB47" i="10"/>
  <c r="Y47" i="10"/>
  <c r="Y46" i="10" s="1"/>
  <c r="S76" i="12"/>
  <c r="Q77" i="12"/>
  <c r="Q76" i="12"/>
  <c r="X51" i="11" l="1"/>
  <c r="AA51" i="11" s="1"/>
  <c r="AA50" i="11" s="1"/>
  <c r="AK51" i="11"/>
  <c r="AK50" i="11" s="1"/>
  <c r="AD51" i="11"/>
  <c r="AE51" i="11" s="1"/>
  <c r="AJ51" i="11"/>
  <c r="AJ50" i="11" s="1"/>
  <c r="T47" i="11"/>
  <c r="AC47" i="11"/>
  <c r="AF57" i="10"/>
  <c r="AF56" i="10" s="1"/>
  <c r="AE57" i="10"/>
  <c r="AE56" i="10" s="1"/>
  <c r="AA43" i="11"/>
  <c r="AA42" i="11" s="1"/>
  <c r="C74" i="12"/>
  <c r="J44" i="11"/>
  <c r="J45" i="11" s="1"/>
  <c r="I80" i="12"/>
  <c r="G81" i="12"/>
  <c r="G80" i="12"/>
  <c r="I81" i="12"/>
  <c r="G14" i="13"/>
  <c r="K14" i="13" s="1"/>
  <c r="V80" i="12"/>
  <c r="AD80" i="12" s="1"/>
  <c r="AD81" i="12" s="1"/>
  <c r="AH81" i="12" s="1"/>
  <c r="AH80" i="12" s="1"/>
  <c r="N90" i="12"/>
  <c r="AH57" i="11"/>
  <c r="AH56" i="11" s="1"/>
  <c r="AK47" i="11"/>
  <c r="AK46" i="11" s="1"/>
  <c r="Q58" i="10"/>
  <c r="Q59" i="10" s="1"/>
  <c r="AB53" i="10"/>
  <c r="AD57" i="11"/>
  <c r="AE57" i="11" s="1"/>
  <c r="AJ57" i="11"/>
  <c r="AJ56" i="11" s="1"/>
  <c r="I87" i="12"/>
  <c r="P83" i="12"/>
  <c r="P82" i="12"/>
  <c r="U82" i="12"/>
  <c r="U83" i="12" s="1"/>
  <c r="W55" i="10"/>
  <c r="W54" i="10" s="1"/>
  <c r="G84" i="12"/>
  <c r="H84" i="12"/>
  <c r="G16" i="13"/>
  <c r="K16" i="13" s="1"/>
  <c r="G85" i="12"/>
  <c r="X55" i="11"/>
  <c r="AA55" i="11" s="1"/>
  <c r="AA54" i="11" s="1"/>
  <c r="X57" i="10"/>
  <c r="X56" i="10" s="1"/>
  <c r="AK57" i="11"/>
  <c r="AK56" i="11" s="1"/>
  <c r="AH55" i="11"/>
  <c r="AH54" i="11" s="1"/>
  <c r="V84" i="12"/>
  <c r="AD84" i="12" s="1"/>
  <c r="AD85" i="12" s="1"/>
  <c r="AF85" i="12" s="1"/>
  <c r="AF84" i="12" s="1"/>
  <c r="Q60" i="11"/>
  <c r="Q61" i="11" s="1"/>
  <c r="AD55" i="11"/>
  <c r="W57" i="10"/>
  <c r="W56" i="10" s="1"/>
  <c r="X57" i="11"/>
  <c r="AB57" i="11" s="1"/>
  <c r="AB56" i="11" s="1"/>
  <c r="X60" i="11"/>
  <c r="AD61" i="11" s="1"/>
  <c r="X89" i="9"/>
  <c r="X88" i="9" s="1"/>
  <c r="G75" i="12"/>
  <c r="V86" i="12"/>
  <c r="AA87" i="12" s="1"/>
  <c r="AB87" i="12" s="1"/>
  <c r="G87" i="12"/>
  <c r="AA61" i="10"/>
  <c r="H86" i="12"/>
  <c r="H87" i="12"/>
  <c r="G18" i="13"/>
  <c r="I18" i="13" s="1"/>
  <c r="N88" i="12"/>
  <c r="X58" i="11"/>
  <c r="AD59" i="11" s="1"/>
  <c r="G86" i="12"/>
  <c r="I86" i="12"/>
  <c r="Q58" i="11"/>
  <c r="Q59" i="11" s="1"/>
  <c r="AC88" i="9"/>
  <c r="AC89" i="9" s="1"/>
  <c r="AG89" i="9" s="1"/>
  <c r="AG88" i="9" s="1"/>
  <c r="O81" i="12"/>
  <c r="AC90" i="9"/>
  <c r="AC91" i="9" s="1"/>
  <c r="AG91" i="9" s="1"/>
  <c r="AG90" i="9" s="1"/>
  <c r="L90" i="12"/>
  <c r="D90" i="12"/>
  <c r="W89" i="9"/>
  <c r="W88" i="9" s="1"/>
  <c r="AA59" i="10"/>
  <c r="H60" i="11"/>
  <c r="G60" i="11"/>
  <c r="G61" i="11" s="1"/>
  <c r="I60" i="11"/>
  <c r="I61" i="11" s="1"/>
  <c r="P60" i="11"/>
  <c r="P61" i="11" s="1"/>
  <c r="AC54" i="10"/>
  <c r="AC55" i="10" s="1"/>
  <c r="AG55" i="10" s="1"/>
  <c r="AG54" i="10" s="1"/>
  <c r="S55" i="10"/>
  <c r="AB55" i="10"/>
  <c r="AF85" i="9"/>
  <c r="AF84" i="9" s="1"/>
  <c r="Y85" i="9"/>
  <c r="Y84" i="9" s="1"/>
  <c r="F90" i="12"/>
  <c r="S60" i="11"/>
  <c r="S61" i="11" s="1"/>
  <c r="AH47" i="11"/>
  <c r="AH46" i="11" s="1"/>
  <c r="G82" i="12"/>
  <c r="T54" i="11"/>
  <c r="C84" i="12"/>
  <c r="J54" i="11"/>
  <c r="J55" i="11" s="1"/>
  <c r="L88" i="12"/>
  <c r="R74" i="12"/>
  <c r="R75" i="12" s="1"/>
  <c r="B90" i="12"/>
  <c r="I60" i="10"/>
  <c r="I61" i="10" s="1"/>
  <c r="C72" i="12"/>
  <c r="T42" i="11"/>
  <c r="J42" i="11"/>
  <c r="J43" i="11" s="1"/>
  <c r="C60" i="11"/>
  <c r="C58" i="11"/>
  <c r="J58" i="11" s="1"/>
  <c r="J59" i="11" s="1"/>
  <c r="H16" i="13"/>
  <c r="L16" i="13" s="1"/>
  <c r="O84" i="12"/>
  <c r="Q85" i="12"/>
  <c r="O85" i="12"/>
  <c r="Q84" i="12"/>
  <c r="Q60" i="10"/>
  <c r="Q61" i="10" s="1"/>
  <c r="K74" i="12"/>
  <c r="Q75" i="12" s="1"/>
  <c r="T44" i="11"/>
  <c r="L58" i="11"/>
  <c r="T72" i="12"/>
  <c r="T73" i="12" s="1"/>
  <c r="C10" i="13"/>
  <c r="G73" i="12"/>
  <c r="G72" i="12"/>
  <c r="Z89" i="9"/>
  <c r="AB89" i="9" s="1"/>
  <c r="S89" i="9"/>
  <c r="Y89" i="9" s="1"/>
  <c r="Y88" i="9" s="1"/>
  <c r="Y73" i="9"/>
  <c r="Y72" i="9" s="1"/>
  <c r="AF73" i="9"/>
  <c r="AF72" i="9" s="1"/>
  <c r="Y61" i="8"/>
  <c r="Y60" i="8" s="1"/>
  <c r="AG61" i="8"/>
  <c r="AG60" i="8" s="1"/>
  <c r="AF75" i="9"/>
  <c r="AF74" i="9" s="1"/>
  <c r="Y75" i="9"/>
  <c r="Y74" i="9" s="1"/>
  <c r="P58" i="11"/>
  <c r="P59" i="11" s="1"/>
  <c r="D88" i="12"/>
  <c r="V74" i="12"/>
  <c r="AA75" i="12" s="1"/>
  <c r="S58" i="11"/>
  <c r="S59" i="11" s="1"/>
  <c r="U60" i="11"/>
  <c r="U61" i="11" s="1"/>
  <c r="G58" i="11"/>
  <c r="G59" i="11" s="1"/>
  <c r="P84" i="12"/>
  <c r="L60" i="11"/>
  <c r="R44" i="11"/>
  <c r="R45" i="11" s="1"/>
  <c r="I58" i="10"/>
  <c r="I59" i="10" s="1"/>
  <c r="AC42" i="10"/>
  <c r="AC43" i="10" s="1"/>
  <c r="AG43" i="10" s="1"/>
  <c r="AG42" i="10" s="1"/>
  <c r="S43" i="10"/>
  <c r="AG59" i="8"/>
  <c r="AG58" i="8" s="1"/>
  <c r="Y59" i="8"/>
  <c r="Y58" i="8" s="1"/>
  <c r="B88" i="12"/>
  <c r="R70" i="12"/>
  <c r="R71" i="12" s="1"/>
  <c r="AC44" i="10"/>
  <c r="AC45" i="10" s="1"/>
  <c r="AG45" i="10" s="1"/>
  <c r="AG44" i="10" s="1"/>
  <c r="S45" i="10"/>
  <c r="AB45" i="10"/>
  <c r="S60" i="10"/>
  <c r="S61" i="10" s="1"/>
  <c r="Y61" i="10" s="1"/>
  <c r="Y60" i="10" s="1"/>
  <c r="S58" i="10"/>
  <c r="S59" i="10" s="1"/>
  <c r="Y59" i="10" s="1"/>
  <c r="Y58" i="10" s="1"/>
  <c r="Z91" i="9"/>
  <c r="AB91" i="9" s="1"/>
  <c r="S91" i="9"/>
  <c r="Y91" i="9" s="1"/>
  <c r="Y90" i="9" s="1"/>
  <c r="T74" i="12"/>
  <c r="T75" i="12" s="1"/>
  <c r="C11" i="13"/>
  <c r="E11" i="13" s="1"/>
  <c r="F11" i="13" s="1"/>
  <c r="AD72" i="12"/>
  <c r="AD73" i="12" s="1"/>
  <c r="AA73" i="12"/>
  <c r="V73" i="12"/>
  <c r="L10" i="13"/>
  <c r="I10" i="13"/>
  <c r="Y43" i="11"/>
  <c r="Y42" i="11" s="1"/>
  <c r="AH43" i="11"/>
  <c r="AH42" i="11" s="1"/>
  <c r="U70" i="12"/>
  <c r="U71" i="12" s="1"/>
  <c r="P70" i="12"/>
  <c r="P71" i="12"/>
  <c r="AI43" i="11"/>
  <c r="AI42" i="11" s="1"/>
  <c r="U58" i="11"/>
  <c r="U59" i="11" s="1"/>
  <c r="AA41" i="11"/>
  <c r="AA40" i="11" s="1"/>
  <c r="M90" i="12"/>
  <c r="AA47" i="11"/>
  <c r="AA46" i="11" s="1"/>
  <c r="M88" i="12"/>
  <c r="D9" i="13"/>
  <c r="O71" i="12"/>
  <c r="O70" i="12"/>
  <c r="T70" i="12"/>
  <c r="T71" i="12" s="1"/>
  <c r="D14" i="13"/>
  <c r="E14" i="13" s="1"/>
  <c r="F14" i="13" s="1"/>
  <c r="T80" i="12"/>
  <c r="T81" i="12" s="1"/>
  <c r="D15" i="13"/>
  <c r="L15" i="13" s="1"/>
  <c r="O82" i="12"/>
  <c r="O83" i="12"/>
  <c r="O74" i="12"/>
  <c r="O75" i="12"/>
  <c r="P74" i="12"/>
  <c r="P75" i="12"/>
  <c r="H11" i="13"/>
  <c r="L11" i="13" s="1"/>
  <c r="AC53" i="11"/>
  <c r="T53" i="11"/>
  <c r="AF52" i="11"/>
  <c r="AC53" i="10"/>
  <c r="S82" i="12"/>
  <c r="Q82" i="12"/>
  <c r="Q83" i="12"/>
  <c r="H81" i="12"/>
  <c r="U80" i="12"/>
  <c r="U81" i="12" s="1"/>
  <c r="H80" i="12"/>
  <c r="AD76" i="12"/>
  <c r="AD77" i="12" s="1"/>
  <c r="AF77" i="12" s="1"/>
  <c r="AF76" i="12" s="1"/>
  <c r="AA77" i="12"/>
  <c r="V77" i="12"/>
  <c r="AE91" i="9"/>
  <c r="AE90" i="9" s="1"/>
  <c r="U72" i="12"/>
  <c r="U73" i="12" s="1"/>
  <c r="H73" i="12"/>
  <c r="H72" i="12"/>
  <c r="G15" i="13"/>
  <c r="I15" i="13" s="1"/>
  <c r="J15" i="13" s="1"/>
  <c r="I82" i="12"/>
  <c r="I83" i="12"/>
  <c r="V82" i="12"/>
  <c r="H83" i="12"/>
  <c r="H82" i="12"/>
  <c r="AJ47" i="11"/>
  <c r="AJ46" i="11" s="1"/>
  <c r="AD78" i="12"/>
  <c r="AD79" i="12" s="1"/>
  <c r="AE79" i="12" s="1"/>
  <c r="AE78" i="12" s="1"/>
  <c r="AA79" i="12"/>
  <c r="AB79" i="12" s="1"/>
  <c r="F88" i="12"/>
  <c r="AD70" i="12"/>
  <c r="AD71" i="12" s="1"/>
  <c r="AA71" i="12"/>
  <c r="AB71" i="12" s="1"/>
  <c r="H58" i="11"/>
  <c r="G83" i="12"/>
  <c r="I12" i="13"/>
  <c r="J12" i="13" s="1"/>
  <c r="K12" i="13"/>
  <c r="X53" i="10"/>
  <c r="X52" i="10" s="1"/>
  <c r="Y53" i="10"/>
  <c r="Y52" i="10" s="1"/>
  <c r="W53" i="10"/>
  <c r="W52" i="10" s="1"/>
  <c r="AD53" i="10"/>
  <c r="AD58" i="10"/>
  <c r="AD59" i="10" s="1"/>
  <c r="AD60" i="10"/>
  <c r="AD61" i="10" s="1"/>
  <c r="AE89" i="9"/>
  <c r="AE88" i="9" s="1"/>
  <c r="AF83" i="9"/>
  <c r="AF82" i="9" s="1"/>
  <c r="AG83" i="9"/>
  <c r="AG82" i="9" s="1"/>
  <c r="AE83" i="9"/>
  <c r="AE82" i="9" s="1"/>
  <c r="AG52" i="11"/>
  <c r="AG53" i="11" s="1"/>
  <c r="X53" i="11"/>
  <c r="AD53" i="11"/>
  <c r="AC76" i="12"/>
  <c r="AC77" i="12" s="1"/>
  <c r="Z77" i="12"/>
  <c r="S87" i="12"/>
  <c r="AC86" i="12"/>
  <c r="AC87" i="12" s="1"/>
  <c r="S79" i="12"/>
  <c r="AC78" i="12"/>
  <c r="AC79" i="12" s="1"/>
  <c r="H74" i="12"/>
  <c r="I58" i="11"/>
  <c r="I59" i="11" s="1"/>
  <c r="AK41" i="11"/>
  <c r="AK40" i="11" s="1"/>
  <c r="AH41" i="11"/>
  <c r="AH40" i="11" s="1"/>
  <c r="AI41" i="11"/>
  <c r="AI40" i="11" s="1"/>
  <c r="AJ41" i="11"/>
  <c r="AJ40" i="11" s="1"/>
  <c r="AH45" i="11"/>
  <c r="AH44" i="11" s="1"/>
  <c r="AI45" i="11"/>
  <c r="AI44" i="11" s="1"/>
  <c r="U74" i="12"/>
  <c r="E88" i="12"/>
  <c r="E90" i="12"/>
  <c r="W45" i="11"/>
  <c r="AA45" i="11" s="1"/>
  <c r="AA44" i="11" s="1"/>
  <c r="W58" i="11"/>
  <c r="W59" i="11" s="1"/>
  <c r="W60" i="11"/>
  <c r="W61" i="11" s="1"/>
  <c r="U76" i="12"/>
  <c r="U77" i="12" s="1"/>
  <c r="H77" i="12"/>
  <c r="H76" i="12"/>
  <c r="AE49" i="11"/>
  <c r="E13" i="13"/>
  <c r="F13" i="13" s="1"/>
  <c r="K13" i="13"/>
  <c r="Z43" i="11"/>
  <c r="Z42" i="11" s="1"/>
  <c r="L18" i="13"/>
  <c r="E18" i="13"/>
  <c r="F18" i="13" s="1"/>
  <c r="Y51" i="11"/>
  <c r="Y50" i="11" s="1"/>
  <c r="Z51" i="11"/>
  <c r="Z50" i="11" s="1"/>
  <c r="X61" i="10"/>
  <c r="X60" i="10" s="1"/>
  <c r="W61" i="10"/>
  <c r="W60" i="10" s="1"/>
  <c r="T77" i="12"/>
  <c r="V79" i="12"/>
  <c r="Z49" i="11"/>
  <c r="Z48" i="11" s="1"/>
  <c r="Y49" i="11"/>
  <c r="Y48" i="11" s="1"/>
  <c r="AB49" i="11"/>
  <c r="AB48" i="11" s="1"/>
  <c r="AA49" i="11"/>
  <c r="AA48" i="11" s="1"/>
  <c r="Y47" i="11"/>
  <c r="Y46" i="11" s="1"/>
  <c r="Z41" i="11"/>
  <c r="Z40" i="11" s="1"/>
  <c r="Y41" i="11"/>
  <c r="Y40" i="11" s="1"/>
  <c r="AB41" i="11"/>
  <c r="AB40" i="11" s="1"/>
  <c r="Y45" i="11"/>
  <c r="Y44" i="11" s="1"/>
  <c r="Z45" i="11"/>
  <c r="Z44" i="11" s="1"/>
  <c r="L12" i="13"/>
  <c r="E12" i="13"/>
  <c r="L13" i="13"/>
  <c r="I13" i="13"/>
  <c r="I9" i="13"/>
  <c r="K9" i="13"/>
  <c r="R77" i="12"/>
  <c r="W59" i="10"/>
  <c r="W58" i="10" s="1"/>
  <c r="X59" i="10"/>
  <c r="X58" i="10" s="1"/>
  <c r="V71" i="12"/>
  <c r="AB47" i="11"/>
  <c r="AB46" i="11" s="1"/>
  <c r="S77" i="12"/>
  <c r="AE47" i="11"/>
  <c r="AB51" i="11" l="1"/>
  <c r="AB50" i="11" s="1"/>
  <c r="AA81" i="12"/>
  <c r="AB81" i="12" s="1"/>
  <c r="V81" i="12"/>
  <c r="Y81" i="12" s="1"/>
  <c r="Y80" i="12" s="1"/>
  <c r="P88" i="12"/>
  <c r="O91" i="12"/>
  <c r="I14" i="13"/>
  <c r="M14" i="13" s="1"/>
  <c r="I75" i="12"/>
  <c r="I74" i="12"/>
  <c r="P90" i="12"/>
  <c r="Y57" i="11"/>
  <c r="Y56" i="11" s="1"/>
  <c r="L14" i="13"/>
  <c r="O90" i="12"/>
  <c r="AA85" i="12"/>
  <c r="V75" i="12"/>
  <c r="AD74" i="12"/>
  <c r="AD75" i="12" s="1"/>
  <c r="AE75" i="12" s="1"/>
  <c r="AE74" i="12" s="1"/>
  <c r="Z55" i="11"/>
  <c r="Z54" i="11" s="1"/>
  <c r="Z57" i="11"/>
  <c r="Z56" i="11" s="1"/>
  <c r="X77" i="12"/>
  <c r="X76" i="12" s="1"/>
  <c r="C17" i="13"/>
  <c r="C19" i="13" s="1"/>
  <c r="Y55" i="11"/>
  <c r="Y54" i="11" s="1"/>
  <c r="AA57" i="11"/>
  <c r="AA56" i="11" s="1"/>
  <c r="V85" i="12"/>
  <c r="W85" i="12" s="1"/>
  <c r="W84" i="12" s="1"/>
  <c r="AD86" i="12"/>
  <c r="AD87" i="12" s="1"/>
  <c r="AF87" i="12" s="1"/>
  <c r="AF86" i="12" s="1"/>
  <c r="X61" i="11"/>
  <c r="AA61" i="11" s="1"/>
  <c r="AA60" i="11" s="1"/>
  <c r="V87" i="12"/>
  <c r="W87" i="12" s="1"/>
  <c r="W86" i="12" s="1"/>
  <c r="G17" i="13"/>
  <c r="K15" i="13"/>
  <c r="V90" i="12"/>
  <c r="V91" i="12" s="1"/>
  <c r="Q74" i="12"/>
  <c r="AG81" i="12"/>
  <c r="AG80" i="12" s="1"/>
  <c r="X59" i="11"/>
  <c r="Z59" i="11" s="1"/>
  <c r="Z58" i="11" s="1"/>
  <c r="O88" i="12"/>
  <c r="V88" i="12"/>
  <c r="V89" i="12" s="1"/>
  <c r="O89" i="12"/>
  <c r="K18" i="13"/>
  <c r="R90" i="12"/>
  <c r="R91" i="12" s="1"/>
  <c r="K11" i="13"/>
  <c r="AE53" i="11"/>
  <c r="AF91" i="9"/>
  <c r="AF90" i="9" s="1"/>
  <c r="G90" i="12"/>
  <c r="G88" i="12"/>
  <c r="G91" i="12"/>
  <c r="H91" i="12"/>
  <c r="D17" i="13"/>
  <c r="D19" i="13" s="1"/>
  <c r="T58" i="11"/>
  <c r="T59" i="11" s="1"/>
  <c r="AF54" i="11"/>
  <c r="AF55" i="11" s="1"/>
  <c r="AK55" i="11" s="1"/>
  <c r="AK54" i="11" s="1"/>
  <c r="T55" i="11"/>
  <c r="AC55" i="11"/>
  <c r="AE55" i="11" s="1"/>
  <c r="AF55" i="10"/>
  <c r="AF54" i="10" s="1"/>
  <c r="Y55" i="10"/>
  <c r="Y54" i="10" s="1"/>
  <c r="AG77" i="12"/>
  <c r="AG76" i="12" s="1"/>
  <c r="E15" i="13"/>
  <c r="M15" i="13" s="1"/>
  <c r="AF89" i="9"/>
  <c r="AF88" i="9" s="1"/>
  <c r="AC60" i="10"/>
  <c r="AC61" i="10" s="1"/>
  <c r="AG61" i="10" s="1"/>
  <c r="AG60" i="10" s="1"/>
  <c r="S84" i="12"/>
  <c r="I84" i="12"/>
  <c r="I85" i="12"/>
  <c r="AF79" i="12"/>
  <c r="AF78" i="12" s="1"/>
  <c r="AB43" i="10"/>
  <c r="R58" i="11"/>
  <c r="R59" i="11" s="1"/>
  <c r="AE81" i="12"/>
  <c r="AE80" i="12" s="1"/>
  <c r="AF45" i="10"/>
  <c r="AF44" i="10" s="1"/>
  <c r="Y45" i="10"/>
  <c r="Y44" i="10" s="1"/>
  <c r="R60" i="11"/>
  <c r="R61" i="11" s="1"/>
  <c r="AF44" i="11"/>
  <c r="AF45" i="11" s="1"/>
  <c r="AK45" i="11" s="1"/>
  <c r="AK44" i="11" s="1"/>
  <c r="AC45" i="11"/>
  <c r="AE45" i="11" s="1"/>
  <c r="T45" i="11"/>
  <c r="J60" i="11"/>
  <c r="J61" i="11" s="1"/>
  <c r="S72" i="12"/>
  <c r="I72" i="12"/>
  <c r="I73" i="12"/>
  <c r="C88" i="12"/>
  <c r="I89" i="12" s="1"/>
  <c r="C90" i="12"/>
  <c r="P89" i="12"/>
  <c r="P91" i="12"/>
  <c r="R88" i="12"/>
  <c r="R89" i="12" s="1"/>
  <c r="T88" i="12"/>
  <c r="T89" i="12" s="1"/>
  <c r="I16" i="13"/>
  <c r="J16" i="13" s="1"/>
  <c r="N16" i="13" s="1"/>
  <c r="AG79" i="12"/>
  <c r="AG78" i="12" s="1"/>
  <c r="AB77" i="12"/>
  <c r="AG60" i="11"/>
  <c r="AG61" i="11" s="1"/>
  <c r="AI61" i="11" s="1"/>
  <c r="AI60" i="11" s="1"/>
  <c r="X73" i="12"/>
  <c r="X72" i="12" s="1"/>
  <c r="AC58" i="10"/>
  <c r="AC59" i="10" s="1"/>
  <c r="AG59" i="10" s="1"/>
  <c r="AG58" i="10" s="1"/>
  <c r="T60" i="11"/>
  <c r="T61" i="11" s="1"/>
  <c r="Y43" i="10"/>
  <c r="Y42" i="10" s="1"/>
  <c r="AF43" i="10"/>
  <c r="AF42" i="10" s="1"/>
  <c r="K10" i="13"/>
  <c r="E10" i="13"/>
  <c r="F10" i="13" s="1"/>
  <c r="S74" i="12"/>
  <c r="K90" i="12"/>
  <c r="K88" i="12"/>
  <c r="G4" i="12" s="1"/>
  <c r="AF42" i="11"/>
  <c r="AF43" i="11" s="1"/>
  <c r="AK43" i="11" s="1"/>
  <c r="AK42" i="11" s="1"/>
  <c r="AC43" i="11"/>
  <c r="T43" i="11"/>
  <c r="J10" i="13"/>
  <c r="W73" i="12"/>
  <c r="W72" i="12" s="1"/>
  <c r="AE73" i="12"/>
  <c r="AE72" i="12" s="1"/>
  <c r="X71" i="12"/>
  <c r="X70" i="12" s="1"/>
  <c r="H17" i="13"/>
  <c r="H19" i="13" s="1"/>
  <c r="I11" i="13"/>
  <c r="J11" i="13" s="1"/>
  <c r="N11" i="13" s="1"/>
  <c r="T90" i="12"/>
  <c r="T91" i="12" s="1"/>
  <c r="AE77" i="12"/>
  <c r="AE76" i="12" s="1"/>
  <c r="AH77" i="12"/>
  <c r="AH76" i="12" s="1"/>
  <c r="L9" i="13"/>
  <c r="E9" i="13"/>
  <c r="F9" i="13" s="1"/>
  <c r="Z83" i="12"/>
  <c r="AC82" i="12"/>
  <c r="AC83" i="12" s="1"/>
  <c r="S83" i="12"/>
  <c r="AF53" i="11"/>
  <c r="AK53" i="11" s="1"/>
  <c r="AK52" i="11" s="1"/>
  <c r="AA53" i="11"/>
  <c r="AA52" i="11" s="1"/>
  <c r="AB53" i="11"/>
  <c r="AB52" i="11" s="1"/>
  <c r="Y53" i="11"/>
  <c r="Y52" i="11" s="1"/>
  <c r="Z53" i="11"/>
  <c r="Z52" i="11" s="1"/>
  <c r="AE59" i="10"/>
  <c r="AE58" i="10" s="1"/>
  <c r="AF59" i="10"/>
  <c r="AF58" i="10" s="1"/>
  <c r="G89" i="12"/>
  <c r="H89" i="12"/>
  <c r="AF81" i="12"/>
  <c r="AF80" i="12" s="1"/>
  <c r="AE85" i="12"/>
  <c r="AE84" i="12" s="1"/>
  <c r="AH79" i="12"/>
  <c r="AH78" i="12" s="1"/>
  <c r="AJ53" i="11"/>
  <c r="AJ52" i="11" s="1"/>
  <c r="AI53" i="11"/>
  <c r="AI52" i="11" s="1"/>
  <c r="AH53" i="11"/>
  <c r="AH52" i="11" s="1"/>
  <c r="AE61" i="10"/>
  <c r="AE60" i="10" s="1"/>
  <c r="AF61" i="10"/>
  <c r="AF60" i="10" s="1"/>
  <c r="AF53" i="10"/>
  <c r="AF52" i="10" s="1"/>
  <c r="AG53" i="10"/>
  <c r="AG52" i="10" s="1"/>
  <c r="AE53" i="10"/>
  <c r="AE52" i="10" s="1"/>
  <c r="AG58" i="11"/>
  <c r="AG59" i="11" s="1"/>
  <c r="AD82" i="12"/>
  <c r="AA83" i="12"/>
  <c r="V83" i="12"/>
  <c r="AF73" i="12"/>
  <c r="AF72" i="12" s="1"/>
  <c r="AE71" i="12"/>
  <c r="AE70" i="12" s="1"/>
  <c r="AF71" i="12"/>
  <c r="AF70" i="12" s="1"/>
  <c r="AH71" i="12"/>
  <c r="AH70" i="12" s="1"/>
  <c r="AG71" i="12"/>
  <c r="AG70" i="12" s="1"/>
  <c r="H90" i="12"/>
  <c r="H88" i="12"/>
  <c r="U75" i="12"/>
  <c r="U88" i="12"/>
  <c r="U89" i="12" s="1"/>
  <c r="U90" i="12"/>
  <c r="U91" i="12" s="1"/>
  <c r="J9" i="13"/>
  <c r="J13" i="13"/>
  <c r="N13" i="13" s="1"/>
  <c r="M13" i="13"/>
  <c r="F12" i="13"/>
  <c r="N12" i="13" s="1"/>
  <c r="M12" i="13"/>
  <c r="J18" i="13"/>
  <c r="N18" i="13" s="1"/>
  <c r="M18" i="13"/>
  <c r="W71" i="12"/>
  <c r="W70" i="12" s="1"/>
  <c r="Y71" i="12"/>
  <c r="Y70" i="12" s="1"/>
  <c r="X79" i="12"/>
  <c r="X78" i="12" s="1"/>
  <c r="W79" i="12"/>
  <c r="W78" i="12" s="1"/>
  <c r="Y79" i="12"/>
  <c r="Y78" i="12" s="1"/>
  <c r="W77" i="12"/>
  <c r="W76" i="12" s="1"/>
  <c r="Y77" i="12"/>
  <c r="Y76" i="12" s="1"/>
  <c r="W81" i="12" l="1"/>
  <c r="W80" i="12" s="1"/>
  <c r="F4" i="12"/>
  <c r="H4" i="12" s="1"/>
  <c r="X81" i="12"/>
  <c r="X80" i="12" s="1"/>
  <c r="AG87" i="12"/>
  <c r="AG86" i="12" s="1"/>
  <c r="J14" i="13"/>
  <c r="N14" i="13" s="1"/>
  <c r="AH87" i="12"/>
  <c r="AH86" i="12" s="1"/>
  <c r="AE87" i="12"/>
  <c r="AE86" i="12" s="1"/>
  <c r="AB61" i="11"/>
  <c r="AB60" i="11" s="1"/>
  <c r="X75" i="12"/>
  <c r="X74" i="12" s="1"/>
  <c r="X87" i="12"/>
  <c r="X86" i="12" s="1"/>
  <c r="AB59" i="11"/>
  <c r="AB58" i="11" s="1"/>
  <c r="AF75" i="12"/>
  <c r="AF74" i="12" s="1"/>
  <c r="Y59" i="11"/>
  <c r="Y58" i="11" s="1"/>
  <c r="W75" i="12"/>
  <c r="W74" i="12" s="1"/>
  <c r="K17" i="13"/>
  <c r="Y61" i="11"/>
  <c r="Y60" i="11" s="1"/>
  <c r="G19" i="13"/>
  <c r="K19" i="13" s="1"/>
  <c r="X85" i="12"/>
  <c r="X84" i="12" s="1"/>
  <c r="Z61" i="11"/>
  <c r="Z60" i="11" s="1"/>
  <c r="AA91" i="12"/>
  <c r="M11" i="13"/>
  <c r="F15" i="13"/>
  <c r="N15" i="13" s="1"/>
  <c r="Y87" i="12"/>
  <c r="Y86" i="12" s="1"/>
  <c r="N9" i="13"/>
  <c r="AA59" i="11"/>
  <c r="AA58" i="11" s="1"/>
  <c r="X91" i="12"/>
  <c r="X90" i="12" s="1"/>
  <c r="AA89" i="12"/>
  <c r="E17" i="13"/>
  <c r="F17" i="13" s="1"/>
  <c r="AB83" i="12"/>
  <c r="I17" i="13"/>
  <c r="M17" i="13" s="1"/>
  <c r="AH61" i="11"/>
  <c r="AH60" i="11" s="1"/>
  <c r="M16" i="13"/>
  <c r="L17" i="13"/>
  <c r="E19" i="13"/>
  <c r="F19" i="13" s="1"/>
  <c r="L19" i="13"/>
  <c r="AF60" i="11"/>
  <c r="AF61" i="11" s="1"/>
  <c r="AK61" i="11" s="1"/>
  <c r="AK60" i="11" s="1"/>
  <c r="Z85" i="12"/>
  <c r="AB85" i="12" s="1"/>
  <c r="AC84" i="12"/>
  <c r="AC85" i="12" s="1"/>
  <c r="AH85" i="12" s="1"/>
  <c r="AH84" i="12" s="1"/>
  <c r="S85" i="12"/>
  <c r="AJ55" i="11"/>
  <c r="AJ54" i="11" s="1"/>
  <c r="AB55" i="11"/>
  <c r="AB54" i="11" s="1"/>
  <c r="N10" i="13"/>
  <c r="I88" i="12"/>
  <c r="AB58" i="10"/>
  <c r="AB59" i="10"/>
  <c r="AE43" i="11"/>
  <c r="AC58" i="11"/>
  <c r="AB43" i="11"/>
  <c r="AB42" i="11" s="1"/>
  <c r="AJ43" i="11"/>
  <c r="AJ42" i="11" s="1"/>
  <c r="Q90" i="12"/>
  <c r="Q91" i="12"/>
  <c r="I91" i="12"/>
  <c r="I90" i="12"/>
  <c r="Z73" i="12"/>
  <c r="AB73" i="12" s="1"/>
  <c r="AC72" i="12"/>
  <c r="S73" i="12"/>
  <c r="S88" i="12"/>
  <c r="S90" i="12"/>
  <c r="M9" i="13"/>
  <c r="W89" i="12"/>
  <c r="W88" i="12" s="1"/>
  <c r="AF58" i="11"/>
  <c r="AF59" i="11" s="1"/>
  <c r="AK59" i="11" s="1"/>
  <c r="AK58" i="11" s="1"/>
  <c r="W91" i="12"/>
  <c r="W90" i="12" s="1"/>
  <c r="M10" i="13"/>
  <c r="Q88" i="12"/>
  <c r="Q89" i="12"/>
  <c r="Z75" i="12"/>
  <c r="AB75" i="12" s="1"/>
  <c r="S75" i="12"/>
  <c r="AC74" i="12"/>
  <c r="AC75" i="12" s="1"/>
  <c r="AH75" i="12" s="1"/>
  <c r="AH74" i="12" s="1"/>
  <c r="AJ61" i="11"/>
  <c r="AJ60" i="11" s="1"/>
  <c r="AJ45" i="11"/>
  <c r="AJ44" i="11" s="1"/>
  <c r="AB45" i="11"/>
  <c r="AB44" i="11" s="1"/>
  <c r="AI59" i="11"/>
  <c r="AI58" i="11" s="1"/>
  <c r="AJ59" i="11"/>
  <c r="AJ58" i="11" s="1"/>
  <c r="AH59" i="11"/>
  <c r="AH58" i="11" s="1"/>
  <c r="X89" i="12"/>
  <c r="X88" i="12" s="1"/>
  <c r="Y83" i="12"/>
  <c r="Y82" i="12" s="1"/>
  <c r="X83" i="12"/>
  <c r="X82" i="12" s="1"/>
  <c r="W83" i="12"/>
  <c r="W82" i="12" s="1"/>
  <c r="AD83" i="12"/>
  <c r="AD90" i="12"/>
  <c r="AD91" i="12" s="1"/>
  <c r="AD88" i="12"/>
  <c r="AD89" i="12" s="1"/>
  <c r="J17" i="13" l="1"/>
  <c r="N17" i="13" s="1"/>
  <c r="I19" i="13"/>
  <c r="M19" i="13" s="1"/>
  <c r="Y85" i="12"/>
  <c r="Y84" i="12" s="1"/>
  <c r="AG85" i="12"/>
  <c r="AG84" i="12" s="1"/>
  <c r="AC60" i="11"/>
  <c r="AE58" i="11"/>
  <c r="AC59" i="11"/>
  <c r="AE59" i="11" s="1"/>
  <c r="AB61" i="10"/>
  <c r="AB60" i="10"/>
  <c r="Y75" i="12"/>
  <c r="Y74" i="12" s="1"/>
  <c r="AG75" i="12"/>
  <c r="AG74" i="12" s="1"/>
  <c r="Z89" i="12"/>
  <c r="AB89" i="12" s="1"/>
  <c r="S89" i="12"/>
  <c r="T95" i="12" s="1"/>
  <c r="U95" i="12" s="1"/>
  <c r="AC73" i="12"/>
  <c r="AH73" i="12" s="1"/>
  <c r="AH72" i="12" s="1"/>
  <c r="AC88" i="12"/>
  <c r="AC89" i="12" s="1"/>
  <c r="AH89" i="12" s="1"/>
  <c r="AH88" i="12" s="1"/>
  <c r="AC90" i="12"/>
  <c r="AC91" i="12" s="1"/>
  <c r="AH91" i="12" s="1"/>
  <c r="AH90" i="12" s="1"/>
  <c r="Z91" i="12"/>
  <c r="AB91" i="12" s="1"/>
  <c r="S91" i="12"/>
  <c r="Y73" i="12"/>
  <c r="Y72" i="12" s="1"/>
  <c r="AG73" i="12"/>
  <c r="AG72" i="12" s="1"/>
  <c r="AF91" i="12"/>
  <c r="AF90" i="12" s="1"/>
  <c r="AE91" i="12"/>
  <c r="AE90" i="12" s="1"/>
  <c r="AE89" i="12"/>
  <c r="AE88" i="12" s="1"/>
  <c r="AF89" i="12"/>
  <c r="AF88" i="12" s="1"/>
  <c r="AG83" i="12"/>
  <c r="AG82" i="12" s="1"/>
  <c r="AH83" i="12"/>
  <c r="AH82" i="12" s="1"/>
  <c r="AF83" i="12"/>
  <c r="AF82" i="12" s="1"/>
  <c r="AE83" i="12"/>
  <c r="AE82" i="12" s="1"/>
  <c r="Y91" i="12" l="1"/>
  <c r="Y90" i="12" s="1"/>
  <c r="T97" i="12"/>
  <c r="U97" i="12" s="1"/>
  <c r="Y89" i="12"/>
  <c r="Y88" i="12" s="1"/>
  <c r="J19" i="13"/>
  <c r="N19" i="13" s="1"/>
  <c r="AG89" i="12"/>
  <c r="AG88" i="12" s="1"/>
  <c r="AE60" i="11"/>
  <c r="AC61" i="11"/>
  <c r="AE61" i="11" s="1"/>
  <c r="AG91" i="12"/>
  <c r="AG90" i="12" s="1"/>
</calcChain>
</file>

<file path=xl/sharedStrings.xml><?xml version="1.0" encoding="utf-8"?>
<sst xmlns="http://schemas.openxmlformats.org/spreadsheetml/2006/main" count="4054" uniqueCount="281">
  <si>
    <t>Наименование РСК</t>
  </si>
  <si>
    <t>Отпуск в сеть</t>
  </si>
  <si>
    <t>Полезный отпуск</t>
  </si>
  <si>
    <t>Общие потери</t>
  </si>
  <si>
    <t xml:space="preserve">Отклонение </t>
  </si>
  <si>
    <t>Отклонение</t>
  </si>
  <si>
    <t>тыс. кВтч</t>
  </si>
  <si>
    <t>тыс. кВтч/%</t>
  </si>
  <si>
    <t>%</t>
  </si>
  <si>
    <t>"Алтайэнерго"</t>
  </si>
  <si>
    <t>"ГАЭС"</t>
  </si>
  <si>
    <t>"Бурятэнерго"</t>
  </si>
  <si>
    <t>"Красноярскэнерго"</t>
  </si>
  <si>
    <t xml:space="preserve"> "Кузбассэнерго-РЭС"</t>
  </si>
  <si>
    <t>"Омскэнерго"</t>
  </si>
  <si>
    <t>"Хакасэнерго"</t>
  </si>
  <si>
    <t xml:space="preserve"> "Читаэнерго"</t>
  </si>
  <si>
    <t>ОАО "Тываэнерго"</t>
  </si>
  <si>
    <t>Омскэнерго</t>
  </si>
  <si>
    <t>ОС</t>
  </si>
  <si>
    <t>потери</t>
  </si>
  <si>
    <t>январь</t>
  </si>
  <si>
    <t>февраль</t>
  </si>
  <si>
    <t>март</t>
  </si>
  <si>
    <t>апрель</t>
  </si>
  <si>
    <t>май</t>
  </si>
  <si>
    <t>июнь</t>
  </si>
  <si>
    <t>июль</t>
  </si>
  <si>
    <t>август</t>
  </si>
  <si>
    <t>сентябрь</t>
  </si>
  <si>
    <t>октябрь</t>
  </si>
  <si>
    <t>ноябрь</t>
  </si>
  <si>
    <t>декабрь</t>
  </si>
  <si>
    <t>Хакасэнерго</t>
  </si>
  <si>
    <t>Читаэнерго</t>
  </si>
  <si>
    <t>Годовой отчет:</t>
  </si>
  <si>
    <t>Наименование филиала/МРСК</t>
  </si>
  <si>
    <t>Отклонение, %</t>
  </si>
  <si>
    <t>Отпуск э/э  в сеть</t>
  </si>
  <si>
    <t>Отпуск э/э из сети в границах МРСК/РСК</t>
  </si>
  <si>
    <t>Потери</t>
  </si>
  <si>
    <t>Объем</t>
  </si>
  <si>
    <t>% к отпуску в сеть</t>
  </si>
  <si>
    <t>5=4/2</t>
  </si>
  <si>
    <t>9=8/6*100</t>
  </si>
  <si>
    <t>10=</t>
  </si>
  <si>
    <t>11=</t>
  </si>
  <si>
    <t>12=</t>
  </si>
  <si>
    <t>13=</t>
  </si>
  <si>
    <t>*100</t>
  </si>
  <si>
    <t>(6-2) /2</t>
  </si>
  <si>
    <t>(7-3)/3</t>
  </si>
  <si>
    <t>(8-4) /4</t>
  </si>
  <si>
    <t>9-5</t>
  </si>
  <si>
    <t xml:space="preserve"> "Алтайэнерго"</t>
  </si>
  <si>
    <t xml:space="preserve"> "Бурятэнерго"</t>
  </si>
  <si>
    <t xml:space="preserve"> "Красноярскэнерго"</t>
  </si>
  <si>
    <t xml:space="preserve"> "Кузбассэнерго-РСК"*</t>
  </si>
  <si>
    <t xml:space="preserve"> "Хакасэнерго"</t>
  </si>
  <si>
    <t>МРСК без ДЗО</t>
  </si>
  <si>
    <t>МРСК с ДЗО</t>
  </si>
  <si>
    <t>Наименование потребителя</t>
  </si>
  <si>
    <t>Объем передачи э/э с использованием объектов ЕНЭС, исключенный из баланса РСК в связи с заключением потребителем «прямого договора» с ОАО «ФСК ЕЭС»*,млн.кВтч</t>
  </si>
  <si>
    <t>Итого по годам:</t>
  </si>
  <si>
    <t>Итого минусовки для построения диаграмм:</t>
  </si>
  <si>
    <t xml:space="preserve">«Алтайэнерго»                                   </t>
  </si>
  <si>
    <t>Западно Сибирская железная дорога-филиал ОАО «РЖД»</t>
  </si>
  <si>
    <t>-</t>
  </si>
  <si>
    <t>Бурятэнерго</t>
  </si>
  <si>
    <t>ООО «Русэнергосбыт»</t>
  </si>
  <si>
    <t>Кузбассэнерго-РЭС</t>
  </si>
  <si>
    <t>ООО"ЕвразЭнергоТранс"</t>
  </si>
  <si>
    <t>ЗСЖД ОАО "РЖД"</t>
  </si>
  <si>
    <t>Объекты  в соответствии с Приказом Минэнерго России от 25 августа 2011 г. № 374 "О согласовании (отказе в согласовании) передачи объектов электросетевого хозяйства, входящих в ЕНЭС, в аренду ТСО» на 2012 год.</t>
  </si>
  <si>
    <t>«Красноярскэнерго»</t>
  </si>
  <si>
    <t>ОАО "РУСАЛ Красноярск"</t>
  </si>
  <si>
    <t>ООО "Русэнергосбыт"</t>
  </si>
  <si>
    <t>«Омскэнерго»</t>
  </si>
  <si>
    <t>ГПП-220 ПС «Ароматика» ОАО «Газпромнефть-ОНПЗ»</t>
  </si>
  <si>
    <t>«Хакасэнерго»</t>
  </si>
  <si>
    <t>«Читаэнерго»</t>
  </si>
  <si>
    <t>ООО «РУСЭНЕРГОСБЫТ»</t>
  </si>
  <si>
    <t>МРСК</t>
  </si>
  <si>
    <t>Табл.1 Фактические данные</t>
  </si>
  <si>
    <t xml:space="preserve">ПО </t>
  </si>
  <si>
    <t>МРСК отчетная</t>
  </si>
  <si>
    <t>МРСК сопоставимая</t>
  </si>
  <si>
    <t>Отчетные данные</t>
  </si>
  <si>
    <t>Сопоставимые условия</t>
  </si>
  <si>
    <t>Алтайэнерго</t>
  </si>
  <si>
    <t>Красноярскэнерго</t>
  </si>
  <si>
    <t>Отпуск э/э в сеть</t>
  </si>
  <si>
    <t>Отпуск э/э из сети</t>
  </si>
  <si>
    <t>Потери э/э</t>
  </si>
  <si>
    <t>Потери э/э, %</t>
  </si>
  <si>
    <t>ГАЭС</t>
  </si>
  <si>
    <t>БЭ</t>
  </si>
  <si>
    <t>КЭ</t>
  </si>
  <si>
    <t>КбЭ</t>
  </si>
  <si>
    <t>ОЭ</t>
  </si>
  <si>
    <t>ХЭ</t>
  </si>
  <si>
    <t>ЧЭ</t>
  </si>
  <si>
    <t>Тыва</t>
  </si>
  <si>
    <t>ТЭ</t>
  </si>
  <si>
    <t>Бизнес-план на 2013 год</t>
  </si>
  <si>
    <t>Факт за 2013 год</t>
  </si>
  <si>
    <t>ОАО «Южный Кузбасс» (в соотв. с заявкой потребителя, снижение производства)</t>
  </si>
  <si>
    <t>Часть объектов  в соответствии с Приказом Минэнерго России от 24 августа 2012 г. № 403 "О согласовании (отказе в согласовании) передачи объектов электросетевого хозяйства, входящих в ЕНЭС, в аренду ТСО» на 2013 год.</t>
  </si>
  <si>
    <t xml:space="preserve">Исключение потребления электроэнергии металлургическим заводом «Русал НКАЗ» в связи с неблагоприятной конъюнктурой рынка металла. </t>
  </si>
  <si>
    <t>Исключение потребления по ОАО «Кузнецкие ферросплавы», исключение связано с изменением схемы питания заводов - «Юргинский ферросплавный завод» (далее ЮФЗ) и «Кузнецкий ферросплавный завод» (далее КФЗ). Строительство собственных объектов 110 кВ позволило подключить заводы непосредственно к объектам ОАО «ФСК ЕЭС».</t>
  </si>
  <si>
    <t>Трансляция со 2 полугодия 2012г. объектов  в соответствии с Приказом Минэнерго России от 25 августа 2011 г. № 374 "О согласовании (отказе в согласовании) передачи объектов электросетевого хозяйства, входящих в ЕНЭС, в аренду ТСО» на 2012 год.</t>
  </si>
  <si>
    <t>Объекты  в соответствии с Приказом Минэнерго России от 24 августа 2012 г. № 403 "О согласовании (отказе в согласовании) передачи объектов электросетевого хозяйства, входящих в ЕНЭС, в аренду ТСО» на 2013 год.</t>
  </si>
  <si>
    <t>Бизнес-план</t>
  </si>
  <si>
    <t>Сопоставимость</t>
  </si>
  <si>
    <t xml:space="preserve"> </t>
  </si>
  <si>
    <t xml:space="preserve">Бизнес план </t>
  </si>
  <si>
    <t xml:space="preserve">Бизнес-план </t>
  </si>
  <si>
    <t>ПАО "МРСК Сибири" (без ДЗО)</t>
  </si>
  <si>
    <t>ПАО "МРСК Сибири" ( с ДЗО)</t>
  </si>
  <si>
    <t>АО "Тываэнерго"</t>
  </si>
  <si>
    <t>Итого</t>
  </si>
  <si>
    <t>Факт 2018</t>
  </si>
  <si>
    <t>Факт 2018 с учетом разногласий</t>
  </si>
  <si>
    <t>Стимулирующий план</t>
  </si>
  <si>
    <t>Возвратный Бизнес-план</t>
  </si>
  <si>
    <t>Разногласия за январь 2019 г.</t>
  </si>
  <si>
    <t>Факт 2019</t>
  </si>
  <si>
    <t>2018 в соп. с 2019</t>
  </si>
  <si>
    <t>Золотая звезда</t>
  </si>
  <si>
    <t>ИСКОЖ</t>
  </si>
  <si>
    <t>Коммунарский рудник</t>
  </si>
  <si>
    <t>Всего</t>
  </si>
  <si>
    <t>факт 2019 с разн. от стим. плана</t>
  </si>
  <si>
    <t>Факт 2019 с учетом разногласий</t>
  </si>
  <si>
    <t xml:space="preserve">факт 2019 с разн. от плана </t>
  </si>
  <si>
    <t>Разногласия февраль 2019</t>
  </si>
  <si>
    <t>Разногласия на 01.03.2019</t>
  </si>
  <si>
    <t>факт 2019/ 2018 соп.усл.</t>
  </si>
  <si>
    <t>Разногласия март 2019</t>
  </si>
  <si>
    <t>Разногласия на 01.04.2019</t>
  </si>
  <si>
    <t>Разногласия на 01.05.19г.</t>
  </si>
  <si>
    <t>Разногласия за 2019 г. на 01.06.2019</t>
  </si>
  <si>
    <t xml:space="preserve">факт 2019/план </t>
  </si>
  <si>
    <t>АЭ</t>
  </si>
  <si>
    <t>КБЭ</t>
  </si>
  <si>
    <t>нет</t>
  </si>
  <si>
    <t>Возвратный план</t>
  </si>
  <si>
    <t>факт 2019 от возвратного плана</t>
  </si>
  <si>
    <t>Разногласия за 2019 г. на 01.09.19</t>
  </si>
  <si>
    <t>корр +</t>
  </si>
  <si>
    <t>корр -</t>
  </si>
  <si>
    <t>Лесной городок</t>
  </si>
  <si>
    <t>+</t>
  </si>
  <si>
    <t>факт 2019 с разн./ 2019 соп.усл.</t>
  </si>
  <si>
    <t>факт 2019 с разн./ 2019 соп.усл. с разн.</t>
  </si>
  <si>
    <t>Разногласия за 2019 г. на 01.10.19</t>
  </si>
  <si>
    <t>Разногласия за октябрь 2019 г.</t>
  </si>
  <si>
    <t>Баланс электроэнергии по сетям филиалов/РСК ПАО "МРСК Сибири" за НОЯБРЬ 2019 года</t>
  </si>
  <si>
    <t>Баланс электроэнергии по сетям филиалов/РСК ПАО "МРСК Сибири" за 11 месяцев 2019 года</t>
  </si>
  <si>
    <t>Разногласия ноябрь 2018 г.</t>
  </si>
  <si>
    <t>Разногласия за ноябрь 2019 г.</t>
  </si>
  <si>
    <t>Динамика разногласий за ноябрь 2019г. относительно ноября 2018г.</t>
  </si>
  <si>
    <t>Баланс электроэнергии по сетям филиалов/РСК ПАО "МРСК Сибири" за ДЕКАБРЬ 2019 года</t>
  </si>
  <si>
    <t>Баланс электроэнергии по сетям филиалов/РСК ПАО "МРСК Сибири" за 4 квартал 2019 года</t>
  </si>
  <si>
    <t>Баланс электроэнергии по сетям филиалов/РСК ПАО "МРСК Сибири" за 12 месяцев 2019 года</t>
  </si>
  <si>
    <t>Разногласия декабрь 2018 г.</t>
  </si>
  <si>
    <t>Разногласия за декабрь 2019 г.</t>
  </si>
  <si>
    <t>Динамика разногласий за 2019г. относительно 2018г.</t>
  </si>
  <si>
    <t>Разногласия за 2018 г. на 01.01.19</t>
  </si>
  <si>
    <t>Разногласия за 2019 г. на 01.01.20</t>
  </si>
  <si>
    <t>Динамика разногласий за декабрь 2019г. относительно декабря 2018г.</t>
  </si>
  <si>
    <t>Баланс электроэнергии по сетям филиалов/ДЗО ПАО "МРСК Сибири" за ЯНВАРЬ 2020 года</t>
  </si>
  <si>
    <t>Разногласия за январь 2020 г.</t>
  </si>
  <si>
    <t>Факт 2020</t>
  </si>
  <si>
    <t>Факт 2020 с учетом разногласий</t>
  </si>
  <si>
    <t xml:space="preserve">факт 2020 от бизнес-плана </t>
  </si>
  <si>
    <t xml:space="preserve">факт 2020 с разн. от плана </t>
  </si>
  <si>
    <t>Динамика разногласий за январь 2020г. относительно января 2019г.</t>
  </si>
  <si>
    <t>Факт 2019 отчетный</t>
  </si>
  <si>
    <t>2019 в соп. с 2020</t>
  </si>
  <si>
    <t>факт 2020/ 2019 в соп. усл.</t>
  </si>
  <si>
    <t>факт 2020 с разн./ 2019 соп.усл.</t>
  </si>
  <si>
    <t>факт 2020 с разн./ 2019 соп.усл. с разн.</t>
  </si>
  <si>
    <t>Внутренний план</t>
  </si>
  <si>
    <t>факт 2020 от внутреннего плана</t>
  </si>
  <si>
    <t>Корректировки</t>
  </si>
  <si>
    <t>Замена ТТ на ПС "Районная" (ФСК) по ЛЭП 35 кВ РТ-340</t>
  </si>
  <si>
    <t>Сторнирование полезного отпуска, определенного необоснованно по максимальной мощности по объектам ЖКХ.</t>
  </si>
  <si>
    <t>Кузбассэнерго</t>
  </si>
  <si>
    <t>Перераспределение полезного отпуска между декабрем 2018 и январем 2019 по причине раннего формирования услуги в декабре 2018 года.</t>
  </si>
  <si>
    <t>Перераспределение полезного отпуска между августом и сентябрем в связи с изменением ППРФ и смещением даты снятия показаний на 25 число</t>
  </si>
  <si>
    <t xml:space="preserve">Акт  БУ Ташкин </t>
  </si>
  <si>
    <t>БУ и МПИ</t>
  </si>
  <si>
    <t>ЦОФ Кузнецкая</t>
  </si>
  <si>
    <t xml:space="preserve">ЗАО "Система" </t>
  </si>
  <si>
    <t>АО "ЭСК РусГидро"</t>
  </si>
  <si>
    <t>Принятие в аренду с 01.10.2019 линий С-373, С-374 ПС «Минусинская»</t>
  </si>
  <si>
    <t>Акты БУ</t>
  </si>
  <si>
    <t>Баланс электроэнергии по сетям филиалов/РСК ПАО "МРСК Сибири" за ФЕВРАЛЬ 2020 года</t>
  </si>
  <si>
    <t>Разногласия февраль 2020</t>
  </si>
  <si>
    <t>Баланс электроэнергии по сетям филиалов/РСК ПАО "МРСК Сибири" за ЯНВАРЬ-ФЕВРАЛЬ 2020 года</t>
  </si>
  <si>
    <t>Разногласия на 01.03.2020</t>
  </si>
  <si>
    <t>Динамика разногласий за февраль 2020г. относительно февраля 2019г.</t>
  </si>
  <si>
    <t>факт 2020/ 2019 соп.усл.</t>
  </si>
  <si>
    <t>Динамика разногласий за 2 месяца 2020г. относительно 2 месяцев 2019г.</t>
  </si>
  <si>
    <t>факт 2020/ 2019 в соп.усл.</t>
  </si>
  <si>
    <t>Разногласия+сторно</t>
  </si>
  <si>
    <t>Баланс электроэнергии по сетям филиалов/РСК ПАО "МРСК Сибири" за МАРТ 2020 года</t>
  </si>
  <si>
    <t>Разногласия март 2020</t>
  </si>
  <si>
    <t>Баланс электроэнергии по сетям филиалов/РСК ПАО "МРСК Сибири" за 1 квартал 2020 года</t>
  </si>
  <si>
    <t>Разногласия на 01.04.2020</t>
  </si>
  <si>
    <t>Динамика разногласий за Март 2020г. относительно Марта 2019г.</t>
  </si>
  <si>
    <t>Динамика разногласий за 3 месяца 2020г. относительно 3 месяцев 2019г.</t>
  </si>
  <si>
    <t>Разногласия за апрель 2020 г.</t>
  </si>
  <si>
    <t>Принятие в аренду с 01.10.2020 линий С-373, С-374 ПС «Минусинская»</t>
  </si>
  <si>
    <t>Разногласия  апрель 2019 г.</t>
  </si>
  <si>
    <t>Динамика разногласий за Апрель 2020г. относительно Апреля 2019г.</t>
  </si>
  <si>
    <t>Разногласия на 01.05.2019</t>
  </si>
  <si>
    <t>Динамика разногласий за 4 месяца 2020г. относительно 4 месяцев 2019г.</t>
  </si>
  <si>
    <t>Перераспределение полезного отпуска между декабрем 2019 и январем 2020 по причине раннего формирования услуги в декабре 2019 года.</t>
  </si>
  <si>
    <t>Разногласия за май 2020 г.</t>
  </si>
  <si>
    <t>Разногласия за 2020 г. на 01.06.2020</t>
  </si>
  <si>
    <t>Разногласия май 2019 г.</t>
  </si>
  <si>
    <t>Динамика разногласий за Май 2020г. относительно Мая 2019г.</t>
  </si>
  <si>
    <t>Динамика разногласий за 5 месяцев 2020г. относительно 5 месяцев 2019г.</t>
  </si>
  <si>
    <t>Разногласия за июнь 2020 г.</t>
  </si>
  <si>
    <t xml:space="preserve">факт 2020/план </t>
  </si>
  <si>
    <t>факт 2020 от возвратного плана</t>
  </si>
  <si>
    <t>факт 2020 с разн. от стим. плана</t>
  </si>
  <si>
    <t>Разногласия июнь 2019 г.</t>
  </si>
  <si>
    <t>Динамика разногласий за Июнь 2020г. относительно Июня 2019г.</t>
  </si>
  <si>
    <t>Разногласия за 2 кв. 2019 г. на 01.07.18</t>
  </si>
  <si>
    <t>Динамика разногласий за 1 полугодие 2020г. относительно 1 полугодия 2019г.</t>
  </si>
  <si>
    <t>Разногласия за 2019 г. на 01.07.19</t>
  </si>
  <si>
    <t>Разногласия за 2020 г. на 01.07.20</t>
  </si>
  <si>
    <t>Баланс электроэнергии по сетям филиалов/РСК ПАО "Россети Сибирь" за ИЮЛЬ 2020 года</t>
  </si>
  <si>
    <t>ПАО "Россети Сибирь" (без ДЗО)</t>
  </si>
  <si>
    <t>ПАО "Россети Сибирь" ( с ДЗО)</t>
  </si>
  <si>
    <t>Баланс электроэнергии по сетям филиалов/РСК ПАО "Россети Сибирь" за 7 месяцев 2020 года</t>
  </si>
  <si>
    <t>Баланс электроэнергии по сетям филиалов/РСК ПАО "Россети Сибирь" за ИЮНЬ 2020 года</t>
  </si>
  <si>
    <t>Баланс электроэнергии по сетям филиалов/РСК ПАО "Россети Сибирь" за 2 квартал 2020 года</t>
  </si>
  <si>
    <t>Баланс электроэнергии по сетям филиалов/РСК ПАО "Россети Сибирь" за 6 месяцев 2020 года</t>
  </si>
  <si>
    <t>Баланс электроэнергии по сетям филиалов/РСК ПАО "Россети Сибирь" за МАЙ 2020 года</t>
  </si>
  <si>
    <t>Баланс электроэнергии по сетям филиалов/РСК ПАО "Россети Сибирь" за 5 месяцев 2020 года</t>
  </si>
  <si>
    <t>Баланс электроэнергии по сетям филиалов/РСК ПАО "Россети Сибирь" за АПРЕЛЬ 2020 года</t>
  </si>
  <si>
    <t>Баланс электроэнергии по сетям филиалов/РСК ПАО "Россети Сибирь" за ЯНВАРЬ-АПРЕЛЬ 2020 года</t>
  </si>
  <si>
    <t>Разногласия за 2019 г. на 01.08.19</t>
  </si>
  <si>
    <t>Разногласия за 2020 г. на 01.08.20</t>
  </si>
  <si>
    <t>Динамика разногласий за 7 месяцев 2020г. относительно 7 месяцев 2019г.</t>
  </si>
  <si>
    <t>Баланс электроэнергии по сетям филиалов/РСК ПАО "МРСК Сибири" за АВГУСТ 2020 года</t>
  </si>
  <si>
    <t>Разногласия за август 2020 г.</t>
  </si>
  <si>
    <t>Баланс электроэнергии по сетям филиалов/РСК ПАО "МРСК Сибири" за 8 месяцев 2020 года</t>
  </si>
  <si>
    <t>Разногласия август 2019 г.</t>
  </si>
  <si>
    <t>Разногласия за 2020 г. на 01.09.20</t>
  </si>
  <si>
    <t>Динамика разногласий за Август 2020г. относительно Августа 2019г.</t>
  </si>
  <si>
    <t>Динамика разногласий за 8 месяцев 2020г. относительно 8 месяцев 2019г.</t>
  </si>
  <si>
    <t>Баланс электроэнергии по сетям филиалов/РСК ПАО "МРСК Сибири" за СЕНТЯБРЬ 2020 года</t>
  </si>
  <si>
    <t>Разногласия за сентябрь 2020 г.</t>
  </si>
  <si>
    <t>факт 2020 с разн./ 2020 соп.усл.</t>
  </si>
  <si>
    <t>факт 2020 с разн./ 2020 соп.усл. с разн.</t>
  </si>
  <si>
    <t>Баланс электроэнергии по сетям филиалов/РСК ПАО "МРСК Сибири" за 3 квартал 2020 года</t>
  </si>
  <si>
    <t>Разногласия за 3 кв. 2020 г. на 01.10.19</t>
  </si>
  <si>
    <t>Баланс электроэнергии по сетям филиалов/РСК ПАО "МРСК Сибири" за 9 месяцев 2020 года</t>
  </si>
  <si>
    <t>Разногласия сентябрь 2019 г.</t>
  </si>
  <si>
    <t>Динамика разногласий за сентябрь 2020г. относительно сентября 2019г.</t>
  </si>
  <si>
    <t>Разногласия за 3 кв. 2019 г. на 01.10.18</t>
  </si>
  <si>
    <t>Динамика разногласий за 3 квартал 2020г. относительно 3 квартала 2019г.</t>
  </si>
  <si>
    <t>Динамика разногласий за 9 месяцев 2020г. относительно 9 месяцев 2019г.</t>
  </si>
  <si>
    <t>Разногласия за 2020 г. на 01.10.20</t>
  </si>
  <si>
    <t>Баланс электроэнергии по сетям филиалов/ДЗО ПАО "МРСК Сибири" за ОКТЯБРЬ 2020года</t>
  </si>
  <si>
    <t>Разногласия за октябрь 2020 г.</t>
  </si>
  <si>
    <t>Динамика разногласий за октябрь 2020г. относительно октябрь 2019г.</t>
  </si>
  <si>
    <t>Баланс электроэнергии по сетям филиалов/ДЗО ПАО "МРСК Сибири" за 10 месяцев 2020 года</t>
  </si>
  <si>
    <t>Разногласия за 2019 г. на 01.11.19</t>
  </si>
  <si>
    <t>Разногласия за 2020 г. на 01.11.20</t>
  </si>
  <si>
    <t>Разногласия ноябрь 2019 г.</t>
  </si>
  <si>
    <t>Разногласия за ноябрь 2020 г.</t>
  </si>
  <si>
    <t>Динамика разногласий за ноябрь 2020г. относительно ноября 2019г.</t>
  </si>
  <si>
    <t>Разногласия за 2019 г. на 01.12.18</t>
  </si>
  <si>
    <t>Разногласия за 2020 г. на 01.12.19</t>
  </si>
  <si>
    <t>Динамика разногласий за 11 месяцев 2020г. относительно 11 месяцев 2019г.</t>
  </si>
</sst>
</file>

<file path=xl/styles.xml><?xml version="1.0" encoding="utf-8"?>
<styleSheet xmlns="http://schemas.openxmlformats.org/spreadsheetml/2006/main" xmlns:mc="http://schemas.openxmlformats.org/markup-compatibility/2006" xmlns:x14ac="http://schemas.microsoft.com/office/spreadsheetml/2009/9/ac" mc:Ignorable="x14ac">
  <numFmts count="167">
    <numFmt numFmtId="41" formatCode="_-* #,##0\ _₽_-;\-* #,##0\ _₽_-;_-* &quot;-&quot;\ _₽_-;_-@_-"/>
    <numFmt numFmtId="43" formatCode="_-* #,##0.00\ _₽_-;\-* #,##0.00\ _₽_-;_-* &quot;-&quot;??\ _₽_-;_-@_-"/>
    <numFmt numFmtId="164" formatCode="#,##0.00&quot;р.&quot;;\-#,##0.00&quot;р.&quot;"/>
    <numFmt numFmtId="165" formatCode="#,##0.00&quot;р.&quot;;[Red]\-#,##0.00&quot;р.&quot;"/>
    <numFmt numFmtId="166" formatCode="_-* #,##0_р_._-;\-* #,##0_р_._-;_-* &quot;-&quot;_р_._-;_-@_-"/>
    <numFmt numFmtId="167" formatCode="_-* #,##0.00&quot;р.&quot;_-;\-* #,##0.00&quot;р.&quot;_-;_-* &quot;-&quot;??&quot;р.&quot;_-;_-@_-"/>
    <numFmt numFmtId="168" formatCode="_-* #,##0.00_р_._-;\-* #,##0.00_р_._-;_-* &quot;-&quot;??_р_._-;_-@_-"/>
    <numFmt numFmtId="169" formatCode="#,##0.000"/>
    <numFmt numFmtId="170" formatCode="_([$€]* #,##0.00_);_([$€]* \(#,##0.00\);_([$€]* &quot;-&quot;??_);_(@_)"/>
    <numFmt numFmtId="171" formatCode="_-* #,##0.00[$€-1]_-;\-* #,##0.00[$€-1]_-;_-* &quot;-&quot;??[$€-1]_-"/>
    <numFmt numFmtId="172" formatCode="_(* #,##0.00_);_(* \(#,##0.00\);_(* &quot;-&quot;??_);_(@_)"/>
    <numFmt numFmtId="173" formatCode="&quot;$&quot;#,##0_);[Red]\(&quot;$&quot;#,##0\)"/>
    <numFmt numFmtId="174" formatCode="General_)"/>
    <numFmt numFmtId="175" formatCode="[$-419]General"/>
    <numFmt numFmtId="176" formatCode="0.0"/>
    <numFmt numFmtId="177" formatCode="0.0%"/>
    <numFmt numFmtId="178" formatCode="###\ ##\ ##"/>
    <numFmt numFmtId="179" formatCode="0_);\(0\)"/>
    <numFmt numFmtId="180" formatCode="_(* #,##0_);_(* \(#,##0\);_(* &quot;-&quot;??_);_(@_)"/>
    <numFmt numFmtId="181" formatCode="_-* #,##0_-;\-* #,##0_-;_-* &quot;-&quot;_-;_-@_-"/>
    <numFmt numFmtId="182" formatCode="\$#,##0\ ;\(\$#,##0\)"/>
    <numFmt numFmtId="183" formatCode="_(* #,##0_);_(* \(#,##0\);_(* &quot;-&quot;_);_(@_)"/>
    <numFmt numFmtId="184" formatCode="_(* #,##0.000_);_(* \(#,##0.000\);_(* &quot;-&quot;???_);_(@_)"/>
    <numFmt numFmtId="185" formatCode="_-&quot;Ј&quot;* #,##0_-;\-&quot;Ј&quot;* #,##0_-;_-&quot;Ј&quot;* &quot;-&quot;_-;_-@_-"/>
    <numFmt numFmtId="186" formatCode="_-&quot;Ј&quot;* #,##0.00_-;\-&quot;Ј&quot;* #,##0.00_-;_-&quot;Ј&quot;* &quot;-&quot;??_-;_-@_-"/>
    <numFmt numFmtId="187" formatCode="_(&quot;р.&quot;* #,##0_);_(&quot;р.&quot;* \(#,##0\);_(&quot;р.&quot;* &quot;-&quot;_);_(@_)"/>
    <numFmt numFmtId="188" formatCode="_-* #,##0\ _р_._-;\-* #,##0\ _р_._-;_-* &quot;-&quot;\ _р_._-;_-@_-"/>
    <numFmt numFmtId="189" formatCode="0.000"/>
    <numFmt numFmtId="190" formatCode="0.0%_);\(0.0%\)"/>
    <numFmt numFmtId="191" formatCode="#,##0_);[Red]\(#,##0\)"/>
    <numFmt numFmtId="192" formatCode=";;;"/>
    <numFmt numFmtId="193" formatCode="_(&quot;$&quot;* #,##0.00_);_(&quot;$&quot;* \(#,##0.00\);_(&quot;$&quot;* &quot;-&quot;??_);_(@_)"/>
    <numFmt numFmtId="194" formatCode="_(&quot;$&quot;* #,##0_);_(&quot;$&quot;* \(#,##0\);_(&quot;$&quot;* &quot;-&quot;_);_(@_)"/>
    <numFmt numFmtId="195" formatCode="#,##0;[Red]#,##0"/>
    <numFmt numFmtId="196" formatCode="&quot;\&quot;#,##0;[Red]\-&quot;\&quot;#,##0"/>
    <numFmt numFmtId="197" formatCode="_-* #,##0&quot;đ.&quot;_-;\-* #,##0&quot;đ.&quot;_-;_-* &quot;-&quot;&quot;đ.&quot;_-;_-@_-"/>
    <numFmt numFmtId="198" formatCode="_-* #,##0.00&quot;đ.&quot;_-;\-* #,##0.00&quot;đ.&quot;_-;_-* &quot;-&quot;??&quot;đ.&quot;_-;_-@_-"/>
    <numFmt numFmtId="199" formatCode="\£#,##0_);\(\£#,##0\)"/>
    <numFmt numFmtId="200" formatCode="_(* #,##0.0_);_(* \(#,##0.00\);_(* &quot;-&quot;??_);_(@_)"/>
    <numFmt numFmtId="201" formatCode="&quot;fl&quot;#,##0_);\(&quot;fl&quot;#,##0\)"/>
    <numFmt numFmtId="202" formatCode="&quot;fl&quot;#,##0_);[Red]\(&quot;fl&quot;#,##0\)"/>
    <numFmt numFmtId="203" formatCode="&quot;fl&quot;#,##0.00_);\(&quot;fl&quot;#,##0.00\)"/>
    <numFmt numFmtId="204" formatCode="&quot;_&quot;\-* #,##0\ &quot;F&quot;&quot;_&quot;\-;\-* #,##0\ &quot;F&quot;&quot;_&quot;\-;&quot;_&quot;\-* &quot;-&quot;\ &quot;F&quot;&quot;_&quot;\-;&quot;_&quot;\-@&quot;_&quot;\-"/>
    <numFmt numFmtId="205" formatCode="_(* #,##0.00_);[Red]_(* \(#,##0.00\);_(* &quot;-&quot;??_);_(@_)"/>
    <numFmt numFmtId="206" formatCode="mmm\,yy"/>
    <numFmt numFmtId="207" formatCode="&quot;$&quot;#,##0\ ;\(&quot;$&quot;#,##0\)"/>
    <numFmt numFmtId="208" formatCode="0.0\x"/>
    <numFmt numFmtId="209" formatCode="_-* #,##0\ _F_B_-;\-* #,##0\ _F_B_-;_-* &quot;-&quot;\ _F_B_-;_-@_-"/>
    <numFmt numFmtId="210" formatCode="_-* #,##0.00\ _F_B_-;\-* #,##0.00\ _F_B_-;_-* &quot;-&quot;??\ _F_B_-;_-@_-"/>
    <numFmt numFmtId="211" formatCode="#,##0.0_);[Red]\(#,##0.0\)"/>
    <numFmt numFmtId="212" formatCode="#,##0_);[Blue]\(#,##0\)"/>
    <numFmt numFmtId="213" formatCode="_-* #,##0_-;_-* #,##0\-;_-* &quot;-&quot;_-;_-@_-"/>
    <numFmt numFmtId="214" formatCode="_-* #,##0.00_-;_-* #,##0.00\-;_-* &quot;-&quot;??_-;_-@_-"/>
    <numFmt numFmtId="215" formatCode="_-* #,##0\ _$_-;\-* #,##0\ _$_-;_-* &quot;-&quot;\ _$_-;_-@_-"/>
    <numFmt numFmtId="216" formatCode="_-* #,##0.00\ _$_-;\-* #,##0.00\ _$_-;_-* &quot;-&quot;??\ _$_-;_-@_-"/>
    <numFmt numFmtId="217" formatCode="_-* #,##0\ &quot;$&quot;_-;\-* #,##0\ &quot;$&quot;_-;_-* &quot;-&quot;\ &quot;$&quot;_-;_-@_-"/>
    <numFmt numFmtId="218" formatCode="_-* #,##0.00\ &quot;$&quot;_-;\-* #,##0.00\ &quot;$&quot;_-;_-* &quot;-&quot;??\ &quot;$&quot;_-;_-@_-"/>
    <numFmt numFmtId="219" formatCode="_(* #,##0.000_);[Red]_(* \(#,##0.000\);_(* &quot;-&quot;??_);_(@_)"/>
    <numFmt numFmtId="220" formatCode="&quot;$&quot;#,##0.0_);\(&quot;$&quot;#,##0.0\)"/>
    <numFmt numFmtId="221" formatCode="0.00\x"/>
    <numFmt numFmtId="222" formatCode="0.0000"/>
    <numFmt numFmtId="223" formatCode="_-* #,##0_đ_._-;\-* #,##0_đ_._-;_-* &quot;-&quot;_đ_._-;_-@_-"/>
    <numFmt numFmtId="224" formatCode="_-* #,##0\ _d_._-;\-* #,##0\ _d_._-;_-* &quot;-&quot;\ _d_._-;_-@_-"/>
    <numFmt numFmtId="225" formatCode="_-* #,##0.00_đ_._-;\-* #,##0.00_đ_._-;_-* &quot;-&quot;??_đ_._-;_-@_-"/>
    <numFmt numFmtId="226" formatCode="_-* #,##0.00\ _d_._-;\-* #,##0.00\ _d_._-;_-* &quot;-&quot;??\ _d_._-;_-@_-"/>
    <numFmt numFmtId="227" formatCode="_-* #,##0\ &quot;FB&quot;_-;\-* #,##0\ &quot;FB&quot;_-;_-* &quot;-&quot;\ &quot;FB&quot;_-;_-@_-"/>
    <numFmt numFmtId="228" formatCode="_-* #,##0.00\ &quot;FB&quot;_-;\-* #,##0.00\ &quot;FB&quot;_-;_-* &quot;-&quot;??\ &quot;FB&quot;_-;_-@_-"/>
    <numFmt numFmtId="229" formatCode="dd\,mmm"/>
    <numFmt numFmtId="230" formatCode="mm\,dd\,yy\ hh:mm"/>
    <numFmt numFmtId="231" formatCode="mm\,dd\,yy"/>
    <numFmt numFmtId="232" formatCode="&quot;_&quot;\(&quot;$&quot;* #,##0.00&quot;_&quot;\);&quot;_&quot;\(&quot;$&quot;* \(#,##0.00\);&quot;_&quot;\(&quot;$&quot;* &quot;-&quot;??&quot;_&quot;\);&quot;_&quot;\(@&quot;_&quot;\)"/>
    <numFmt numFmtId="233" formatCode="_(* #,##0.000_);_(* \(#,##0.000\);_(* &quot;-&quot;??_);_(@_)"/>
    <numFmt numFmtId="234" formatCode="&quot;$&quot;#,##0"/>
    <numFmt numFmtId="235" formatCode="#,##0\ &quot;F&quot;;\-#,##0\ &quot;F&quot;"/>
    <numFmt numFmtId="236" formatCode="[$$-409]#,##0"/>
    <numFmt numFmtId="237" formatCode="_-&quot;F&quot;\ * #,##0_-;_-&quot;F&quot;\ * #,##0\-;_-&quot;F&quot;\ * &quot;-&quot;_-;_-@_-"/>
    <numFmt numFmtId="238" formatCode="_-&quot;F&quot;\ * #,##0.00_-;_-&quot;F&quot;\ * #,##0.00\-;_-&quot;F&quot;\ * &quot;-&quot;??_-;_-@_-"/>
    <numFmt numFmtId="239" formatCode="\¥#,##0_);\(\¥#,##0\)"/>
    <numFmt numFmtId="240" formatCode="_-* #,##0.00&quot;$&quot;_-;\-* #,##0.00&quot;$&quot;_-;_-* &quot;-&quot;??&quot;$&quot;_-;_-@_-"/>
    <numFmt numFmtId="241" formatCode="#,##0\т"/>
    <numFmt numFmtId="242" formatCode="#,##0.0"/>
    <numFmt numFmtId="243" formatCode="#,##0_ ;\-#,##0\ "/>
    <numFmt numFmtId="244" formatCode="#,##0.0000000"/>
    <numFmt numFmtId="245" formatCode="0.000000"/>
    <numFmt numFmtId="246" formatCode="_-* #,##0.0_р_._-;\-* #,##0.0_р_._-;_-* &quot;-&quot;??_р_._-;_-@_-"/>
    <numFmt numFmtId="247" formatCode="_-* #,##0_р_._-;\-* #,##0_р_._-;_-* &quot;-&quot;??_р_._-;_-@_-"/>
    <numFmt numFmtId="248" formatCode="#,##0.000000"/>
    <numFmt numFmtId="249" formatCode="[$-419]mmmm\ yyyy;@"/>
    <numFmt numFmtId="250" formatCode="_-* #,##0.00\ _р_._-;\-* #,##0.00\ _р_._-;_-* &quot;-&quot;??\ _р_._-;_-@_-"/>
    <numFmt numFmtId="251" formatCode="0.0000000"/>
    <numFmt numFmtId="252" formatCode="_-[$$-1009]* #,##0.00_-;\-[$$-1009]* #,##0.00_-;_-[$$-1009]* &quot;-&quot;??_-;_-@_-"/>
    <numFmt numFmtId="253" formatCode="#,##0.0_);\(#,##0.0\)"/>
    <numFmt numFmtId="254" formatCode="\t0.00%"/>
    <numFmt numFmtId="255" formatCode="\t#\ ??/??"/>
    <numFmt numFmtId="256" formatCode="[Magenta]\ &quot;Ошибка&quot;;[Magenta]\ &quot;Ошибка&quot;;[Blue]\ &quot;OK&quot;"/>
    <numFmt numFmtId="257" formatCode="\£\ #,##0_);[Red]\(\£\ #,##0\)"/>
    <numFmt numFmtId="258" formatCode="\¥\ #,##0_);[Red]\(\¥\ #,##0\)"/>
    <numFmt numFmtId="259" formatCode="0.00;0;"/>
    <numFmt numFmtId="260" formatCode="#,##0.0;\(#,##0.0\)"/>
    <numFmt numFmtId="261" formatCode="#,##0.00;\(#,##0.00\)"/>
    <numFmt numFmtId="262" formatCode="0.0_)"/>
    <numFmt numFmtId="263" formatCode="0.000000000"/>
    <numFmt numFmtId="264" formatCode="0.0000000000"/>
    <numFmt numFmtId="265" formatCode="0.00000000000"/>
    <numFmt numFmtId="266" formatCode="&quot;$&quot;#,##0_);\(&quot;$&quot;#,##0\)"/>
    <numFmt numFmtId="267" formatCode="#,##0.00_);\(#,##0.00\);@_)"/>
    <numFmt numFmtId="268" formatCode="#,##0.000_);\(#,##0.000\);@_)"/>
    <numFmt numFmtId="269" formatCode="#,##0.0;[Red]\(#,##0.0\)"/>
    <numFmt numFmtId="270" formatCode="#,##0;[Red]\(#,##0\)"/>
    <numFmt numFmtId="271" formatCode="* \(#,##0\);* #,##0_);&quot;-&quot;??_);@"/>
    <numFmt numFmtId="272" formatCode="0.00_);\(0.00\);0.00"/>
    <numFmt numFmtId="273" formatCode="_(&quot;$&quot;* #,##0.00_);_(&quot;$&quot;* \(#,##0.00\);@_)"/>
    <numFmt numFmtId="274" formatCode="_(&quot;$&quot;* #,##0.000_);_(&quot;$&quot;* \(#,##0.000\);@_)"/>
    <numFmt numFmtId="275" formatCode="dd\ mmm\ yyyy"/>
    <numFmt numFmtId="276" formatCode="m/d/yy\ h:mm"/>
    <numFmt numFmtId="277" formatCode="* #,##0_);* \(#,##0\);&quot;-&quot;??_);@"/>
    <numFmt numFmtId="278" formatCode="&quot;XXXXXX-XXX&quot;"/>
    <numFmt numFmtId="279" formatCode="ddd\ dd\ mmm"/>
    <numFmt numFmtId="280" formatCode="&quot;$&quot;#,##0.0;[Red]\(&quot;$&quot;#,##0.0\)"/>
    <numFmt numFmtId="281" formatCode="#,##0;\(#,##0\);\-_)"/>
    <numFmt numFmtId="282" formatCode="#,##0.0_);\(#,##0.0\);\-_)"/>
    <numFmt numFmtId="283" formatCode="#,##0.00_);\(#,##0.00\);\-_)"/>
    <numFmt numFmtId="284" formatCode="0\ \ \ \ \ "/>
    <numFmt numFmtId="285" formatCode="&quot;₽&quot;"/>
    <numFmt numFmtId="286" formatCode="0.00_);\(0.00\);0.00_)"/>
    <numFmt numFmtId="287" formatCode="#,##0.00_ ;[Red]\(#,##0.00&quot;) &quot;"/>
    <numFmt numFmtId="288" formatCode="#,##0__\ \ \ \ "/>
    <numFmt numFmtId="289" formatCode="#,##0.00_)\x;\(#,##0.00\)\x;@_)"/>
    <numFmt numFmtId="290" formatCode="#,##0.000_)\x;\(#,##0.000\)\x;@_)"/>
    <numFmt numFmtId="291" formatCode="0.0&quot;x&quot;;&quot;nm&quot;;\-_x"/>
    <numFmt numFmtId="292" formatCode="0.00&quot;x&quot;;&quot;nm&quot;;\-_x"/>
    <numFmt numFmtId="293" formatCode="#,##0_);\(#,##0\);&quot;-  &quot;"/>
    <numFmt numFmtId="294" formatCode="#,##0.0_);\(#,##0.0\);&quot;-  &quot;"/>
    <numFmt numFmtId="295" formatCode="#,##0.00\ ;\(#,##0.00\)"/>
    <numFmt numFmtId="296" formatCode="#,##0_);[Red]\(#,##0\);&quot;-----&quot;"/>
    <numFmt numFmtId="297" formatCode="#,##0.00_);[Red]\(#,##0.00\);&quot;-----&quot;"/>
    <numFmt numFmtId="298" formatCode="0.0000000000000"/>
    <numFmt numFmtId="299" formatCode="#,##0.000_)%;\(#,##0.000\)%;@_)"/>
    <numFmt numFmtId="300" formatCode="0.0%_);\(0.0%\);&quot;-  &quot;"/>
    <numFmt numFmtId="301" formatCode="0.0%_);\(0.0%\);\-_%_)"/>
    <numFmt numFmtId="302" formatCode="0%_);\(0%\);\-_%_)"/>
    <numFmt numFmtId="303" formatCode="0.00%_);\(0.00%\);\-_%_)"/>
    <numFmt numFmtId="304" formatCode="##0&quot;bp&quot;_);\(##0&quot;bp&quot;\);\-_b_p_)"/>
    <numFmt numFmtId="305" formatCode="#,##0______;;&quot;------------      &quot;"/>
    <numFmt numFmtId="306" formatCode="0.00;\-0.00;0.00"/>
    <numFmt numFmtId="307" formatCode="0.00\x;\-0.00\x;0.00\x"/>
    <numFmt numFmtId="308" formatCode="##0.00000"/>
    <numFmt numFmtId="309" formatCode="mmm\ dd\,\ yyyy"/>
    <numFmt numFmtId="310" formatCode="mmm\-yyyy"/>
    <numFmt numFmtId="311" formatCode="yyyy"/>
    <numFmt numFmtId="312" formatCode=";;;\ \ \ @"/>
    <numFmt numFmtId="313" formatCode=";;;\ \ \ \ \ @"/>
    <numFmt numFmtId="314" formatCode=";;;\ \ \ \ \ \ @"/>
    <numFmt numFmtId="315" formatCode="\£#,##0"/>
    <numFmt numFmtId="316" formatCode="_-* #,##0_?_._-;\-* #,##0_?_._-;_-* &quot;-&quot;_?_._-;_-@_-"/>
    <numFmt numFmtId="317" formatCode="_-* #,##0.00&quot;?.&quot;_-;\-* #,##0.00&quot;?.&quot;_-;_-* &quot;-&quot;??&quot;?.&quot;_-;_-@_-"/>
    <numFmt numFmtId="318" formatCode="&quot;$&quot;#,##0.00_);[Red]\(&quot;$&quot;#,##0.00\)"/>
    <numFmt numFmtId="319" formatCode="yyyy&quot;A&quot;"/>
    <numFmt numFmtId="320" formatCode="yyyy&quot;E&quot;"/>
    <numFmt numFmtId="321" formatCode="#,##0\в"/>
    <numFmt numFmtId="322" formatCode="#,##0_ ;[Red]\-#,##0\ "/>
    <numFmt numFmtId="323" formatCode="#,##0&quot;р.&quot;"/>
    <numFmt numFmtId="324" formatCode="_-* #,##0_$_-;\-* #,##0_$_-;_-* &quot;-&quot;_$_-;_-@_-"/>
    <numFmt numFmtId="325" formatCode="#\ ##0.000"/>
    <numFmt numFmtId="326" formatCode="##,##0.000"/>
    <numFmt numFmtId="327" formatCode="0.0000000000000000%"/>
    <numFmt numFmtId="328" formatCode="#,##0.00\ _₽"/>
  </numFmts>
  <fonts count="359">
    <font>
      <sz val="11"/>
      <color theme="1"/>
      <name val="Calibri"/>
      <family val="2"/>
      <charset val="204"/>
      <scheme val="minor"/>
    </font>
    <font>
      <sz val="11"/>
      <color theme="1"/>
      <name val="Calibri"/>
      <family val="2"/>
      <charset val="204"/>
      <scheme val="minor"/>
    </font>
    <font>
      <sz val="10"/>
      <name val="Arial Cyr"/>
      <charset val="204"/>
    </font>
    <font>
      <b/>
      <sz val="14"/>
      <name val="Arial Cyr"/>
      <family val="2"/>
      <charset val="204"/>
    </font>
    <font>
      <sz val="16"/>
      <name val="Arial Cyr"/>
      <charset val="204"/>
    </font>
    <font>
      <sz val="12"/>
      <name val="Arial Cyr"/>
      <family val="2"/>
      <charset val="204"/>
    </font>
    <font>
      <b/>
      <sz val="12"/>
      <name val="Arial CYR"/>
      <family val="2"/>
      <charset val="204"/>
    </font>
    <font>
      <b/>
      <sz val="12"/>
      <name val="Arial Cyr"/>
      <charset val="204"/>
    </font>
    <font>
      <sz val="10"/>
      <name val="Arial Cyr"/>
      <family val="2"/>
      <charset val="204"/>
    </font>
    <font>
      <sz val="12"/>
      <name val="Arial Cyr"/>
      <charset val="204"/>
    </font>
    <font>
      <b/>
      <sz val="10"/>
      <name val="Arial Cyr"/>
      <family val="2"/>
      <charset val="204"/>
    </font>
    <font>
      <b/>
      <sz val="11"/>
      <name val="Arial Cyr"/>
      <family val="2"/>
      <charset val="204"/>
    </font>
    <font>
      <sz val="14"/>
      <name val="Arial Cyr"/>
      <charset val="204"/>
    </font>
    <font>
      <sz val="11"/>
      <color indexed="8"/>
      <name val="Calibri"/>
      <family val="2"/>
      <charset val="204"/>
    </font>
    <font>
      <sz val="11"/>
      <color indexed="9"/>
      <name val="Calibri"/>
      <family val="2"/>
      <charset val="204"/>
    </font>
    <font>
      <sz val="11"/>
      <color indexed="20"/>
      <name val="Calibri"/>
      <family val="2"/>
      <charset val="204"/>
    </font>
    <font>
      <b/>
      <sz val="11"/>
      <color indexed="52"/>
      <name val="Calibri"/>
      <family val="2"/>
      <charset val="204"/>
    </font>
    <font>
      <b/>
      <sz val="11"/>
      <color indexed="9"/>
      <name val="Calibri"/>
      <family val="2"/>
      <charset val="204"/>
    </font>
    <font>
      <sz val="10"/>
      <name val="NTHarmonica"/>
      <charset val="204"/>
    </font>
    <font>
      <sz val="10"/>
      <name val="Arial"/>
      <family val="2"/>
      <charset val="204"/>
    </font>
    <font>
      <sz val="14"/>
      <name val="Times New Roman"/>
      <family val="1"/>
      <charset val="204"/>
    </font>
    <font>
      <i/>
      <sz val="11"/>
      <color indexed="23"/>
      <name val="Calibri"/>
      <family val="2"/>
      <charset val="204"/>
    </font>
    <font>
      <sz val="11"/>
      <color indexed="17"/>
      <name val="Calibri"/>
      <family val="2"/>
      <charset val="204"/>
    </font>
    <font>
      <b/>
      <sz val="15"/>
      <color indexed="56"/>
      <name val="Calibri"/>
      <family val="2"/>
      <charset val="204"/>
    </font>
    <font>
      <b/>
      <sz val="13"/>
      <color indexed="56"/>
      <name val="Calibri"/>
      <family val="2"/>
      <charset val="204"/>
    </font>
    <font>
      <b/>
      <sz val="11"/>
      <color indexed="56"/>
      <name val="Calibri"/>
      <family val="2"/>
      <charset val="204"/>
    </font>
    <font>
      <sz val="11"/>
      <color indexed="62"/>
      <name val="Calibri"/>
      <family val="2"/>
      <charset val="204"/>
    </font>
    <font>
      <sz val="11"/>
      <color indexed="52"/>
      <name val="Calibri"/>
      <family val="2"/>
      <charset val="204"/>
    </font>
    <font>
      <sz val="11"/>
      <color indexed="60"/>
      <name val="Calibri"/>
      <family val="2"/>
      <charset val="204"/>
    </font>
    <font>
      <b/>
      <sz val="11"/>
      <color indexed="63"/>
      <name val="Calibri"/>
      <family val="2"/>
      <charset val="204"/>
    </font>
    <font>
      <sz val="10"/>
      <color indexed="8"/>
      <name val="Arial"/>
      <family val="2"/>
      <charset val="204"/>
    </font>
    <font>
      <sz val="11"/>
      <color rgb="FF080000"/>
      <name val="Calibri"/>
      <family val="2"/>
      <charset val="204"/>
      <scheme val="minor"/>
    </font>
    <font>
      <sz val="10"/>
      <color rgb="FF080000"/>
      <name val="Times New Roman"/>
      <family val="1"/>
      <charset val="204"/>
    </font>
    <font>
      <b/>
      <sz val="10"/>
      <color rgb="FF000000"/>
      <name val="Times New Roman"/>
      <family val="1"/>
      <charset val="204"/>
    </font>
    <font>
      <sz val="10"/>
      <color rgb="FF080000"/>
      <name val="Arial"/>
      <family val="2"/>
      <charset val="204"/>
    </font>
    <font>
      <b/>
      <sz val="18"/>
      <color indexed="56"/>
      <name val="Cambria"/>
      <family val="2"/>
      <charset val="204"/>
    </font>
    <font>
      <b/>
      <sz val="11"/>
      <color indexed="8"/>
      <name val="Calibri"/>
      <family val="2"/>
      <charset val="204"/>
    </font>
    <font>
      <sz val="11"/>
      <color indexed="10"/>
      <name val="Calibri"/>
      <family val="2"/>
      <charset val="204"/>
    </font>
    <font>
      <u/>
      <sz val="10"/>
      <color theme="10"/>
      <name val="Arial Cyr"/>
      <charset val="204"/>
    </font>
    <font>
      <u/>
      <sz val="10"/>
      <color indexed="12"/>
      <name val="Arial Cyr"/>
      <charset val="204"/>
    </font>
    <font>
      <u/>
      <sz val="11"/>
      <color theme="10"/>
      <name val="Calibri"/>
      <family val="2"/>
      <charset val="204"/>
      <scheme val="minor"/>
    </font>
    <font>
      <sz val="11"/>
      <color indexed="8"/>
      <name val="Times New Roman"/>
      <family val="2"/>
      <charset val="204"/>
    </font>
    <font>
      <b/>
      <sz val="9"/>
      <name val="Tahoma"/>
      <family val="2"/>
      <charset val="204"/>
    </font>
    <font>
      <sz val="9"/>
      <name val="Tahoma"/>
      <family val="2"/>
      <charset val="204"/>
    </font>
    <font>
      <sz val="10"/>
      <name val="Courier New Cyr"/>
      <charset val="204"/>
    </font>
    <font>
      <sz val="12"/>
      <color theme="1"/>
      <name val="Calibri"/>
      <family val="2"/>
      <charset val="204"/>
      <scheme val="minor"/>
    </font>
    <font>
      <sz val="10"/>
      <color indexed="8"/>
      <name val="Arial Cyr"/>
      <family val="2"/>
      <charset val="204"/>
    </font>
    <font>
      <sz val="10"/>
      <color theme="1"/>
      <name val="Arial Cyr"/>
      <family val="2"/>
      <charset val="204"/>
    </font>
    <font>
      <sz val="8"/>
      <name val="Arial"/>
      <family val="2"/>
      <charset val="204"/>
    </font>
    <font>
      <sz val="11"/>
      <color theme="1"/>
      <name val="Times New Roman"/>
      <family val="2"/>
      <charset val="204"/>
    </font>
    <font>
      <sz val="12"/>
      <color indexed="8"/>
      <name val="Calibri"/>
      <family val="2"/>
      <charset val="204"/>
    </font>
    <font>
      <sz val="10"/>
      <name val="Helv"/>
    </font>
    <font>
      <sz val="10"/>
      <name val="Helv"/>
      <charset val="204"/>
    </font>
    <font>
      <sz val="10"/>
      <color rgb="FFFF0000"/>
      <name val="Arial Cyr"/>
      <family val="2"/>
      <charset val="204"/>
    </font>
    <font>
      <sz val="10"/>
      <name val="Times New Roman"/>
      <family val="1"/>
      <charset val="204"/>
    </font>
    <font>
      <b/>
      <sz val="10"/>
      <name val="Times New Roman"/>
      <family val="1"/>
      <charset val="204"/>
    </font>
    <font>
      <sz val="10"/>
      <name val="Times New Roman Cyr"/>
      <family val="1"/>
      <charset val="204"/>
    </font>
    <font>
      <sz val="1"/>
      <color indexed="8"/>
      <name val="Courier"/>
      <family val="3"/>
    </font>
    <font>
      <b/>
      <sz val="1"/>
      <color indexed="8"/>
      <name val="Courier"/>
      <family val="3"/>
    </font>
    <font>
      <sz val="10"/>
      <name val="MS Sans Serif"/>
      <family val="2"/>
      <charset val="204"/>
    </font>
    <font>
      <sz val="8"/>
      <name val="Helv"/>
      <charset val="204"/>
    </font>
    <font>
      <sz val="10"/>
      <color indexed="8"/>
      <name val="Arial"/>
      <family val="2"/>
    </font>
    <font>
      <sz val="10"/>
      <color indexed="39"/>
      <name val="Arial"/>
      <family val="2"/>
    </font>
    <font>
      <b/>
      <sz val="10"/>
      <color indexed="8"/>
      <name val="Arial"/>
      <family val="2"/>
    </font>
    <font>
      <b/>
      <sz val="12"/>
      <color indexed="8"/>
      <name val="Arial"/>
      <family val="2"/>
      <charset val="204"/>
    </font>
    <font>
      <b/>
      <sz val="16"/>
      <color indexed="23"/>
      <name val="Arial"/>
      <family val="2"/>
      <charset val="204"/>
    </font>
    <font>
      <sz val="10"/>
      <color indexed="10"/>
      <name val="Arial"/>
      <family val="2"/>
    </font>
    <font>
      <b/>
      <sz val="14"/>
      <name val="Franklin Gothic Medium"/>
      <family val="2"/>
      <charset val="204"/>
    </font>
    <font>
      <b/>
      <sz val="10"/>
      <color indexed="12"/>
      <name val="Arial Cyr"/>
      <family val="2"/>
      <charset val="204"/>
    </font>
    <font>
      <b/>
      <sz val="12"/>
      <name val="Arial"/>
      <family val="2"/>
      <charset val="204"/>
    </font>
    <font>
      <b/>
      <sz val="14"/>
      <name val="Arial"/>
      <family val="2"/>
      <charset val="204"/>
    </font>
    <font>
      <sz val="12"/>
      <name val="Arial"/>
      <family val="2"/>
      <charset val="204"/>
    </font>
    <font>
      <sz val="10"/>
      <color rgb="FF000000"/>
      <name val="Arial Cyr"/>
      <charset val="204"/>
    </font>
    <font>
      <b/>
      <sz val="18"/>
      <name val="Arial"/>
      <family val="2"/>
      <charset val="204"/>
    </font>
    <font>
      <u/>
      <sz val="7"/>
      <color theme="10"/>
      <name val="Arial Cyr"/>
      <charset val="204"/>
    </font>
    <font>
      <sz val="10"/>
      <color indexed="62"/>
      <name val="Arial Cyr"/>
      <family val="2"/>
      <charset val="204"/>
    </font>
    <font>
      <sz val="10"/>
      <name val="PragmaticaCTT"/>
      <charset val="204"/>
    </font>
    <font>
      <sz val="11"/>
      <color indexed="8"/>
      <name val="Calibri"/>
      <family val="2"/>
    </font>
    <font>
      <sz val="11"/>
      <color indexed="9"/>
      <name val="Calibri"/>
      <family val="2"/>
    </font>
    <font>
      <sz val="10"/>
      <color indexed="12"/>
      <name val="Arial"/>
      <family val="2"/>
      <charset val="204"/>
    </font>
    <font>
      <sz val="11"/>
      <name val="Arial"/>
      <family val="2"/>
      <charset val="204"/>
    </font>
    <font>
      <b/>
      <sz val="10"/>
      <name val="Arial"/>
      <family val="2"/>
    </font>
    <font>
      <b/>
      <sz val="10"/>
      <name val="Arial"/>
      <family val="2"/>
      <charset val="204"/>
    </font>
    <font>
      <b/>
      <sz val="10"/>
      <color indexed="9"/>
      <name val="Arial"/>
      <family val="2"/>
      <charset val="204"/>
    </font>
    <font>
      <sz val="10"/>
      <color indexed="24"/>
      <name val="Arial"/>
      <family val="2"/>
      <charset val="204"/>
    </font>
    <font>
      <b/>
      <sz val="11"/>
      <color indexed="8"/>
      <name val="Calibri"/>
      <family val="2"/>
    </font>
    <font>
      <sz val="8"/>
      <color indexed="9"/>
      <name val="MS Sans Serif"/>
      <family val="2"/>
      <charset val="204"/>
    </font>
    <font>
      <sz val="10"/>
      <color theme="1"/>
      <name val="Arial"/>
      <family val="2"/>
    </font>
    <font>
      <sz val="10"/>
      <name val="Times New Roman Cyr"/>
      <charset val="204"/>
    </font>
    <font>
      <sz val="11"/>
      <color theme="1"/>
      <name val="Calibri"/>
      <family val="2"/>
      <scheme val="minor"/>
    </font>
    <font>
      <b/>
      <sz val="14"/>
      <name val="Arial"/>
      <family val="2"/>
    </font>
    <font>
      <b/>
      <i/>
      <sz val="10"/>
      <name val="Arial"/>
      <family val="2"/>
      <charset val="204"/>
    </font>
    <font>
      <sz val="8"/>
      <color indexed="8"/>
      <name val="Arial"/>
      <family val="2"/>
    </font>
    <font>
      <sz val="9"/>
      <color indexed="20"/>
      <name val="Arial"/>
      <family val="2"/>
    </font>
    <font>
      <sz val="9"/>
      <color indexed="48"/>
      <name val="Arial"/>
      <family val="2"/>
    </font>
    <font>
      <b/>
      <sz val="9"/>
      <color indexed="20"/>
      <name val="Arial"/>
      <family val="2"/>
    </font>
    <font>
      <b/>
      <sz val="18"/>
      <color indexed="62"/>
      <name val="Cambria"/>
      <family val="2"/>
    </font>
    <font>
      <i/>
      <sz val="10"/>
      <name val="Arial"/>
      <family val="2"/>
      <charset val="204"/>
    </font>
    <font>
      <b/>
      <i/>
      <sz val="10"/>
      <color indexed="9"/>
      <name val="Arial"/>
      <family val="2"/>
      <charset val="204"/>
    </font>
    <font>
      <sz val="10"/>
      <name val="Arial"/>
      <family val="2"/>
    </font>
    <font>
      <u/>
      <sz val="6"/>
      <color theme="10"/>
      <name val="Arial Cyr"/>
      <charset val="204"/>
    </font>
    <font>
      <b/>
      <sz val="15"/>
      <color indexed="55"/>
      <name val="Calibri"/>
      <family val="2"/>
      <charset val="204"/>
    </font>
    <font>
      <b/>
      <sz val="11"/>
      <color indexed="56"/>
      <name val="Arial Cyr"/>
      <family val="2"/>
      <charset val="204"/>
    </font>
    <font>
      <sz val="10"/>
      <color indexed="60"/>
      <name val="Arial Cyr"/>
      <family val="2"/>
      <charset val="204"/>
    </font>
    <font>
      <b/>
      <sz val="9"/>
      <name val="Arial"/>
      <family val="2"/>
    </font>
    <font>
      <b/>
      <sz val="11"/>
      <name val="Arial"/>
      <family val="2"/>
    </font>
    <font>
      <b/>
      <sz val="10"/>
      <color indexed="8"/>
      <name val="Arial Cyr"/>
      <family val="2"/>
      <charset val="204"/>
    </font>
    <font>
      <sz val="12"/>
      <color theme="1"/>
      <name val="Times New Roman"/>
      <family val="2"/>
      <charset val="204"/>
    </font>
    <font>
      <sz val="10"/>
      <color theme="1"/>
      <name val="Times New Roman"/>
      <family val="2"/>
      <charset val="204"/>
    </font>
    <font>
      <b/>
      <sz val="10"/>
      <color indexed="52"/>
      <name val="Arial Cyr"/>
      <family val="2"/>
      <charset val="204"/>
    </font>
    <font>
      <sz val="8"/>
      <color rgb="FF0000FF"/>
      <name val="Times New Roman Cyr"/>
      <family val="1"/>
      <charset val="204"/>
    </font>
    <font>
      <sz val="1"/>
      <name val="Arial Cyr"/>
    </font>
    <font>
      <sz val="8"/>
      <color theme="1"/>
      <name val="Arial"/>
      <family val="2"/>
      <charset val="204"/>
    </font>
    <font>
      <sz val="11"/>
      <name val="Times New Roman Cyr"/>
      <family val="1"/>
      <charset val="204"/>
    </font>
    <font>
      <sz val="10"/>
      <color theme="1"/>
      <name val="Arial"/>
      <family val="2"/>
      <charset val="204"/>
    </font>
    <font>
      <sz val="12"/>
      <color indexed="24"/>
      <name val="Arial"/>
      <family val="2"/>
      <charset val="204"/>
    </font>
    <font>
      <b/>
      <sz val="10"/>
      <color indexed="9"/>
      <name val="Arial Cyr"/>
      <family val="2"/>
      <charset val="204"/>
    </font>
    <font>
      <sz val="8"/>
      <color indexed="12"/>
      <name val="Arial"/>
      <family val="2"/>
      <charset val="204"/>
    </font>
    <font>
      <sz val="10"/>
      <name val="Book Antiqua"/>
      <family val="1"/>
      <charset val="204"/>
    </font>
    <font>
      <sz val="10"/>
      <name val="Helvetica"/>
      <family val="2"/>
    </font>
    <font>
      <sz val="8"/>
      <name val="Verdana"/>
      <family val="2"/>
    </font>
    <font>
      <sz val="1"/>
      <color indexed="8"/>
      <name val="Courier"/>
      <family val="1"/>
      <charset val="204"/>
    </font>
    <font>
      <b/>
      <sz val="1"/>
      <color indexed="8"/>
      <name val="Courier"/>
      <family val="1"/>
      <charset val="204"/>
    </font>
    <font>
      <b/>
      <i/>
      <sz val="12"/>
      <name val="Arial"/>
      <family val="2"/>
      <charset val="204"/>
    </font>
    <font>
      <b/>
      <sz val="12"/>
      <color indexed="9"/>
      <name val="Arial"/>
      <family val="2"/>
    </font>
    <font>
      <b/>
      <sz val="14"/>
      <color indexed="9"/>
      <name val="Arial"/>
      <family val="2"/>
      <charset val="204"/>
    </font>
    <font>
      <b/>
      <i/>
      <sz val="14"/>
      <name val="Arial"/>
      <family val="2"/>
    </font>
    <font>
      <b/>
      <i/>
      <sz val="20"/>
      <name val="Arial"/>
      <family val="2"/>
    </font>
    <font>
      <b/>
      <sz val="16"/>
      <color indexed="9"/>
      <name val="Arial"/>
      <family val="2"/>
    </font>
    <font>
      <b/>
      <i/>
      <sz val="22"/>
      <name val="Arial"/>
      <family val="2"/>
    </font>
    <font>
      <sz val="1"/>
      <color indexed="18"/>
      <name val="Courier"/>
      <family val="3"/>
    </font>
    <font>
      <u/>
      <sz val="10"/>
      <color indexed="12"/>
      <name val="Courier"/>
      <family val="1"/>
      <charset val="204"/>
    </font>
    <font>
      <u/>
      <sz val="10"/>
      <color indexed="12"/>
      <name val="Courier"/>
      <family val="3"/>
    </font>
    <font>
      <sz val="12"/>
      <name val="Times New Roman"/>
      <family val="1"/>
      <charset val="204"/>
    </font>
    <font>
      <sz val="12"/>
      <name val="Arial"/>
      <family val="2"/>
    </font>
    <font>
      <sz val="11"/>
      <color indexed="16"/>
      <name val="Calibri"/>
      <family val="2"/>
    </font>
    <font>
      <sz val="10"/>
      <name val="Courier"/>
      <family val="3"/>
    </font>
    <font>
      <sz val="10"/>
      <color indexed="8"/>
      <name val="Tms Rmn"/>
    </font>
    <font>
      <sz val="10"/>
      <color indexed="12"/>
      <name val="Times New Roman"/>
      <family val="1"/>
    </font>
    <font>
      <sz val="12"/>
      <name val="Tms Rmn"/>
    </font>
    <font>
      <u val="singleAccounting"/>
      <sz val="10"/>
      <name val="Arial"/>
      <family val="2"/>
    </font>
    <font>
      <sz val="12"/>
      <name val="±???A?"/>
      <charset val="129"/>
    </font>
    <font>
      <sz val="10"/>
      <color indexed="8"/>
      <name val="MS Sans Serif"/>
      <family val="2"/>
      <charset val="204"/>
    </font>
    <font>
      <sz val="9"/>
      <name val="Times New Roman"/>
      <family val="1"/>
    </font>
    <font>
      <b/>
      <sz val="12"/>
      <name val="Times New Roman"/>
      <family val="1"/>
    </font>
    <font>
      <b/>
      <sz val="10"/>
      <color indexed="9"/>
      <name val="Arial"/>
      <family val="2"/>
    </font>
    <font>
      <b/>
      <sz val="11"/>
      <color indexed="9"/>
      <name val="Calibri"/>
      <family val="2"/>
    </font>
    <font>
      <sz val="8"/>
      <color indexed="12"/>
      <name val="Times New Roman"/>
      <family val="1"/>
    </font>
    <font>
      <sz val="8"/>
      <name val="Palatino"/>
      <family val="1"/>
    </font>
    <font>
      <sz val="8.5"/>
      <name val="MS Sans Serif"/>
      <family val="2"/>
      <charset val="204"/>
    </font>
    <font>
      <sz val="10"/>
      <name val="Tms Rmn"/>
    </font>
    <font>
      <sz val="8"/>
      <name val="Arial Cyr"/>
      <charset val="204"/>
    </font>
    <font>
      <u val="doubleAccounting"/>
      <sz val="10"/>
      <name val="Arial"/>
      <family val="2"/>
    </font>
    <font>
      <u/>
      <sz val="8"/>
      <color indexed="12"/>
      <name val="Arial Cyr"/>
      <charset val="204"/>
    </font>
    <font>
      <sz val="7"/>
      <name val="Palatino"/>
      <family val="1"/>
    </font>
    <font>
      <sz val="11"/>
      <color indexed="17"/>
      <name val="Calibri"/>
      <family val="2"/>
    </font>
    <font>
      <sz val="10"/>
      <color indexed="17"/>
      <name val="Times New Roman"/>
      <family val="1"/>
    </font>
    <font>
      <sz val="6"/>
      <color indexed="16"/>
      <name val="Palatino"/>
      <family val="1"/>
    </font>
    <font>
      <b/>
      <sz val="12"/>
      <name val="Arial"/>
      <family val="2"/>
    </font>
    <font>
      <b/>
      <sz val="10"/>
      <color indexed="18"/>
      <name val="Arial Cyr"/>
      <charset val="204"/>
    </font>
    <font>
      <b/>
      <sz val="18"/>
      <color indexed="24"/>
      <name val="Arial"/>
      <family val="2"/>
      <charset val="204"/>
    </font>
    <font>
      <sz val="12"/>
      <name val="Arial Black"/>
      <family val="2"/>
    </font>
    <font>
      <b/>
      <sz val="18"/>
      <name val="Arial"/>
      <family val="2"/>
    </font>
    <font>
      <b/>
      <sz val="12"/>
      <color indexed="24"/>
      <name val="Arial"/>
      <family val="2"/>
      <charset val="204"/>
    </font>
    <font>
      <sz val="11"/>
      <name val="Arial Black"/>
      <family val="2"/>
    </font>
    <font>
      <b/>
      <sz val="11"/>
      <color indexed="62"/>
      <name val="Calibri"/>
      <family val="2"/>
    </font>
    <font>
      <i/>
      <sz val="14"/>
      <name val="Palatino"/>
      <family val="1"/>
    </font>
    <font>
      <b/>
      <sz val="8"/>
      <name val="Palatino"/>
      <family val="1"/>
    </font>
    <font>
      <b/>
      <i/>
      <sz val="26"/>
      <name val="Times New Roman"/>
      <family val="1"/>
    </font>
    <font>
      <b/>
      <sz val="8"/>
      <name val="Arial Cyr"/>
      <charset val="204"/>
    </font>
    <font>
      <i/>
      <sz val="10"/>
      <name val="Arial"/>
      <family val="2"/>
    </font>
    <font>
      <b/>
      <i/>
      <sz val="22"/>
      <name val="Times New Roman"/>
      <family val="1"/>
      <charset val="204"/>
    </font>
    <font>
      <sz val="10"/>
      <color indexed="9"/>
      <name val="Times New Roman"/>
      <family val="1"/>
    </font>
    <font>
      <sz val="12"/>
      <name val="Times New Roman Cyr"/>
      <charset val="204"/>
    </font>
    <font>
      <sz val="10"/>
      <name val="Courier"/>
      <family val="1"/>
      <charset val="204"/>
    </font>
    <font>
      <u/>
      <sz val="10"/>
      <color indexed="36"/>
      <name val="Courier"/>
      <family val="1"/>
      <charset val="204"/>
    </font>
    <font>
      <u/>
      <sz val="10"/>
      <color indexed="36"/>
      <name val="Courier"/>
      <family val="3"/>
    </font>
    <font>
      <sz val="11"/>
      <color indexed="48"/>
      <name val="Calibri"/>
      <family val="2"/>
    </font>
    <font>
      <sz val="11"/>
      <color indexed="62"/>
      <name val="Calibri"/>
      <family val="2"/>
    </font>
    <font>
      <u/>
      <sz val="10"/>
      <color indexed="36"/>
      <name val="Arial Cyr"/>
      <charset val="204"/>
    </font>
    <font>
      <b/>
      <u/>
      <sz val="16"/>
      <name val="Arial"/>
      <family val="2"/>
      <charset val="204"/>
    </font>
    <font>
      <sz val="11"/>
      <color indexed="53"/>
      <name val="Calibri"/>
      <family val="2"/>
    </font>
    <font>
      <sz val="12"/>
      <name val="Times New Roman"/>
      <family val="1"/>
    </font>
    <font>
      <sz val="11"/>
      <color indexed="60"/>
      <name val="Calibri"/>
      <family val="2"/>
    </font>
    <font>
      <sz val="7"/>
      <name val="Small Fonts"/>
      <family val="2"/>
      <charset val="204"/>
    </font>
    <font>
      <sz val="8"/>
      <name val="Tahoma"/>
      <family val="2"/>
    </font>
    <font>
      <sz val="10"/>
      <name val="Times New Roman CE"/>
      <charset val="238"/>
    </font>
    <font>
      <sz val="12"/>
      <name val="Times New Roman CE"/>
      <charset val="238"/>
    </font>
    <font>
      <sz val="10"/>
      <name val="Palatino"/>
      <family val="1"/>
    </font>
    <font>
      <b/>
      <i/>
      <sz val="10"/>
      <name val="Arial"/>
      <family val="2"/>
    </font>
    <font>
      <b/>
      <sz val="11"/>
      <color indexed="63"/>
      <name val="Calibri"/>
      <family val="2"/>
    </font>
    <font>
      <b/>
      <i/>
      <sz val="10"/>
      <color indexed="8"/>
      <name val="Arial"/>
      <family val="2"/>
    </font>
    <font>
      <b/>
      <sz val="10"/>
      <color indexed="17"/>
      <name val="Arial"/>
      <family val="2"/>
    </font>
    <font>
      <b/>
      <sz val="10"/>
      <color indexed="13"/>
      <name val="Arial"/>
      <family val="2"/>
    </font>
    <font>
      <b/>
      <sz val="20"/>
      <name val="Times New Roman"/>
      <family val="1"/>
      <charset val="204"/>
    </font>
    <font>
      <sz val="10"/>
      <color indexed="16"/>
      <name val="Helvetica-Black"/>
    </font>
    <font>
      <sz val="8"/>
      <name val="Arial"/>
      <family val="2"/>
    </font>
    <font>
      <sz val="10"/>
      <color indexed="10"/>
      <name val="Times New Roman"/>
      <family val="1"/>
    </font>
    <font>
      <sz val="9.5"/>
      <color indexed="23"/>
      <name val="Helvetica-Black"/>
    </font>
    <font>
      <sz val="10"/>
      <name val="NTHelvetica/Cyrillic"/>
      <charset val="204"/>
    </font>
    <font>
      <b/>
      <sz val="18"/>
      <name val="Times New Roman"/>
      <family val="1"/>
      <charset val="204"/>
    </font>
    <font>
      <sz val="10"/>
      <name val="Arial Narrow"/>
      <family val="2"/>
    </font>
    <font>
      <b/>
      <sz val="9"/>
      <name val="Palatino"/>
      <family val="1"/>
    </font>
    <font>
      <sz val="9"/>
      <color indexed="21"/>
      <name val="Helvetica-Black"/>
    </font>
    <font>
      <b/>
      <sz val="10"/>
      <name val="Palatino"/>
      <family val="1"/>
    </font>
    <font>
      <b/>
      <sz val="8"/>
      <color indexed="9"/>
      <name val="Arial Cyr"/>
      <charset val="204"/>
    </font>
    <font>
      <sz val="9"/>
      <name val="Helvetica-Black"/>
    </font>
    <font>
      <b/>
      <sz val="10"/>
      <name val="Times New Roman"/>
      <family val="1"/>
    </font>
    <font>
      <sz val="12"/>
      <color indexed="8"/>
      <name val="Palatino"/>
      <family val="1"/>
    </font>
    <font>
      <sz val="11"/>
      <color indexed="8"/>
      <name val="Helvetica-Black"/>
    </font>
    <font>
      <sz val="10"/>
      <name val="Times New Roman"/>
      <family val="1"/>
    </font>
    <font>
      <b/>
      <i/>
      <sz val="20"/>
      <name val="Arial"/>
      <family val="2"/>
      <charset val="204"/>
    </font>
    <font>
      <sz val="10"/>
      <color indexed="24"/>
      <name val="Arial"/>
      <family val="2"/>
    </font>
    <font>
      <u/>
      <sz val="8"/>
      <color indexed="8"/>
      <name val="Arial"/>
      <family val="2"/>
    </font>
    <font>
      <b/>
      <sz val="14"/>
      <name val="Times New Roman"/>
      <family val="1"/>
      <charset val="204"/>
    </font>
    <font>
      <sz val="11"/>
      <color indexed="10"/>
      <name val="Calibri"/>
      <family val="2"/>
    </font>
    <font>
      <b/>
      <i/>
      <sz val="8"/>
      <name val="Helv"/>
    </font>
    <font>
      <b/>
      <sz val="8"/>
      <name val="Arial Cyr"/>
      <family val="2"/>
      <charset val="204"/>
    </font>
    <font>
      <sz val="10"/>
      <color indexed="10"/>
      <name val="Arial Cyr"/>
      <family val="2"/>
      <charset val="204"/>
    </font>
    <font>
      <sz val="8"/>
      <name val="Arial Cyr"/>
    </font>
    <font>
      <sz val="9"/>
      <name val="Tahoma"/>
      <family val="2"/>
    </font>
    <font>
      <sz val="10"/>
      <color indexed="9"/>
      <name val="Arial Cyr"/>
      <family val="2"/>
      <charset val="204"/>
    </font>
    <font>
      <sz val="11"/>
      <color indexed="8"/>
      <name val="Arial"/>
      <family val="2"/>
    </font>
    <font>
      <sz val="14"/>
      <name val="Arial Cyr"/>
      <family val="2"/>
      <charset val="204"/>
    </font>
    <font>
      <sz val="10"/>
      <name val="Arial Narrow"/>
      <family val="2"/>
      <charset val="204"/>
    </font>
    <font>
      <sz val="10"/>
      <name val="Arial Cyr"/>
    </font>
    <font>
      <sz val="10"/>
      <color indexed="12"/>
      <name val="Arial Cyr"/>
      <family val="2"/>
      <charset val="204"/>
    </font>
    <font>
      <sz val="8"/>
      <name val="Arial Cyr"/>
      <family val="2"/>
      <charset val="204"/>
    </font>
    <font>
      <sz val="10"/>
      <color rgb="FFFF0000"/>
      <name val="Arial Cyr"/>
      <charset val="204"/>
    </font>
    <font>
      <sz val="11"/>
      <color rgb="FFFF0000"/>
      <name val="Calibri"/>
      <family val="2"/>
      <charset val="204"/>
      <scheme val="minor"/>
    </font>
    <font>
      <b/>
      <sz val="11"/>
      <color theme="1"/>
      <name val="Calibri"/>
      <family val="2"/>
      <charset val="204"/>
      <scheme val="minor"/>
    </font>
    <font>
      <b/>
      <sz val="12"/>
      <color theme="1"/>
      <name val="Calibri"/>
      <family val="2"/>
      <charset val="204"/>
      <scheme val="minor"/>
    </font>
    <font>
      <sz val="10"/>
      <color rgb="FFFF0000"/>
      <name val="Times New Roman"/>
      <family val="1"/>
      <charset val="204"/>
    </font>
    <font>
      <b/>
      <sz val="11"/>
      <color rgb="FFFF0000"/>
      <name val="Calibri"/>
      <family val="2"/>
      <charset val="204"/>
      <scheme val="minor"/>
    </font>
    <font>
      <b/>
      <sz val="14"/>
      <color rgb="FFFF0000"/>
      <name val="Calibri"/>
      <family val="2"/>
      <charset val="204"/>
      <scheme val="minor"/>
    </font>
    <font>
      <b/>
      <sz val="12"/>
      <color rgb="FFFF0000"/>
      <name val="Calibri"/>
      <family val="2"/>
      <charset val="204"/>
      <scheme val="minor"/>
    </font>
    <font>
      <sz val="9"/>
      <color rgb="FFFF0000"/>
      <name val="Times New Roman"/>
      <family val="1"/>
      <charset val="204"/>
    </font>
    <font>
      <sz val="11"/>
      <name val="Calibri"/>
      <family val="2"/>
      <charset val="204"/>
      <scheme val="minor"/>
    </font>
    <font>
      <sz val="11"/>
      <name val="Times New Roman"/>
      <family val="1"/>
      <charset val="204"/>
    </font>
    <font>
      <sz val="9"/>
      <name val="Times New Roman"/>
      <family val="1"/>
      <charset val="204"/>
    </font>
    <font>
      <b/>
      <sz val="11"/>
      <name val="Arial Cyr"/>
      <charset val="204"/>
    </font>
    <font>
      <b/>
      <sz val="14"/>
      <name val="Arial Cyr"/>
      <charset val="204"/>
    </font>
    <font>
      <b/>
      <sz val="12"/>
      <name val="Times New Roman"/>
      <family val="1"/>
      <charset val="204"/>
    </font>
    <font>
      <b/>
      <sz val="10"/>
      <color indexed="63"/>
      <name val="Arial Cyr"/>
      <family val="2"/>
      <charset val="204"/>
    </font>
    <font>
      <b/>
      <sz val="15"/>
      <color indexed="56"/>
      <name val="Arial Cyr"/>
      <family val="2"/>
      <charset val="204"/>
    </font>
    <font>
      <b/>
      <sz val="13"/>
      <color indexed="56"/>
      <name val="Arial Cyr"/>
      <family val="2"/>
      <charset val="204"/>
    </font>
    <font>
      <sz val="10"/>
      <color indexed="20"/>
      <name val="Arial Cyr"/>
      <family val="2"/>
      <charset val="204"/>
    </font>
    <font>
      <i/>
      <sz val="10"/>
      <color indexed="23"/>
      <name val="Arial Cyr"/>
      <family val="2"/>
      <charset val="204"/>
    </font>
    <font>
      <sz val="10"/>
      <color indexed="52"/>
      <name val="Arial Cyr"/>
      <family val="2"/>
      <charset val="204"/>
    </font>
    <font>
      <sz val="10"/>
      <color indexed="17"/>
      <name val="Arial Cyr"/>
      <family val="2"/>
      <charset val="204"/>
    </font>
    <font>
      <b/>
      <i/>
      <sz val="18"/>
      <color rgb="FFFF0000"/>
      <name val="Arial Cyr"/>
      <charset val="204"/>
    </font>
    <font>
      <b/>
      <sz val="11"/>
      <name val="Times New Roman"/>
      <family val="1"/>
      <charset val="204"/>
    </font>
    <font>
      <sz val="10"/>
      <color indexed="8"/>
      <name val="Times New Roman"/>
      <family val="1"/>
      <charset val="204"/>
    </font>
    <font>
      <sz val="10"/>
      <color indexed="8"/>
      <name val="Arial Cyr"/>
      <charset val="204"/>
    </font>
    <font>
      <sz val="12"/>
      <color indexed="10"/>
      <name val="Times New Roman"/>
      <family val="1"/>
      <charset val="204"/>
    </font>
    <font>
      <sz val="13"/>
      <name val="Times New Roman"/>
      <family val="1"/>
      <charset val="204"/>
    </font>
    <font>
      <b/>
      <sz val="22"/>
      <color indexed="18"/>
      <name val="Arial"/>
      <family val="2"/>
    </font>
    <font>
      <b/>
      <sz val="14"/>
      <color indexed="18"/>
      <name val="Arial"/>
      <family val="2"/>
    </font>
    <font>
      <b/>
      <sz val="10"/>
      <color indexed="18"/>
      <name val="Arial"/>
      <family val="2"/>
    </font>
    <font>
      <b/>
      <u val="singleAccounting"/>
      <sz val="10"/>
      <color indexed="18"/>
      <name val="Arial"/>
      <family val="2"/>
    </font>
    <font>
      <sz val="8.25"/>
      <name val="Helv"/>
    </font>
    <font>
      <sz val="8"/>
      <name val="Helv"/>
    </font>
    <font>
      <sz val="10"/>
      <color indexed="9"/>
      <name val="Arial"/>
      <family val="2"/>
    </font>
    <font>
      <sz val="10"/>
      <name val="Courier New"/>
      <family val="3"/>
      <charset val="204"/>
    </font>
    <font>
      <b/>
      <sz val="9"/>
      <name val="Frutiger 45 Light"/>
      <family val="2"/>
    </font>
    <font>
      <b/>
      <sz val="10"/>
      <name val="Helvetica"/>
      <family val="2"/>
    </font>
    <font>
      <sz val="10"/>
      <color indexed="18"/>
      <name val="Arial"/>
      <family val="2"/>
    </font>
    <font>
      <sz val="9"/>
      <name val="Frutiger 45 Light"/>
      <family val="2"/>
    </font>
    <font>
      <sz val="11"/>
      <color indexed="37"/>
      <name val="Calibri"/>
      <family val="2"/>
    </font>
    <font>
      <sz val="18"/>
      <name val="Geneva"/>
      <family val="2"/>
    </font>
    <font>
      <sz val="8"/>
      <color indexed="12"/>
      <name val="Tms Rmn"/>
    </font>
    <font>
      <b/>
      <sz val="11"/>
      <color indexed="17"/>
      <name val="Calibri"/>
      <family val="2"/>
    </font>
    <font>
      <sz val="10"/>
      <color indexed="18"/>
      <name val="Times New Roman"/>
      <family val="1"/>
      <charset val="204"/>
    </font>
    <font>
      <b/>
      <sz val="8"/>
      <name val="Arial"/>
      <family val="2"/>
      <charset val="204"/>
    </font>
    <font>
      <sz val="11"/>
      <color indexed="12"/>
      <name val="Arial"/>
      <family val="2"/>
      <charset val="204"/>
    </font>
    <font>
      <sz val="11"/>
      <name val="Tms Rmn"/>
      <family val="1"/>
    </font>
    <font>
      <sz val="10"/>
      <name val="Sabon"/>
    </font>
    <font>
      <sz val="10"/>
      <name val="Geneva"/>
      <family val="2"/>
    </font>
    <font>
      <sz val="10"/>
      <name val="BERNHARD"/>
    </font>
    <font>
      <b/>
      <u/>
      <sz val="10"/>
      <color indexed="16"/>
      <name val="Arial"/>
      <family val="2"/>
      <charset val="204"/>
    </font>
    <font>
      <sz val="10"/>
      <name val="Century Schoolbook"/>
      <family val="1"/>
      <charset val="204"/>
    </font>
    <font>
      <sz val="9"/>
      <name val="Arial Cyr"/>
      <family val="2"/>
      <charset val="204"/>
    </font>
    <font>
      <sz val="7"/>
      <name val="Arial"/>
      <family val="2"/>
    </font>
    <font>
      <sz val="8"/>
      <name val="Tms Rmn"/>
    </font>
    <font>
      <sz val="10"/>
      <name val="Times New Roman CE"/>
    </font>
    <font>
      <i/>
      <sz val="10"/>
      <color indexed="18"/>
      <name val="Arial"/>
      <family val="2"/>
    </font>
    <font>
      <sz val="8"/>
      <name val="Courier"/>
      <family val="3"/>
    </font>
    <font>
      <b/>
      <sz val="8"/>
      <name val="Courier"/>
      <family val="3"/>
    </font>
    <font>
      <b/>
      <u/>
      <sz val="10"/>
      <name val="Courier"/>
      <family val="3"/>
    </font>
    <font>
      <sz val="9"/>
      <color indexed="18"/>
      <name val="Frutiger 45 Light"/>
      <family val="2"/>
    </font>
    <font>
      <sz val="9"/>
      <name val="Futura UBS Bk"/>
      <family val="2"/>
    </font>
    <font>
      <i/>
      <sz val="11"/>
      <name val="Helv"/>
    </font>
    <font>
      <b/>
      <sz val="13"/>
      <color indexed="62"/>
      <name val="Calibri"/>
      <family val="2"/>
    </font>
    <font>
      <i/>
      <sz val="12"/>
      <name val="Arial"/>
      <family val="2"/>
      <charset val="204"/>
    </font>
    <font>
      <sz val="11"/>
      <name val="‚l‚r –¾’©"/>
      <charset val="128"/>
    </font>
    <font>
      <sz val="12"/>
      <name val="Optima"/>
      <family val="2"/>
    </font>
    <font>
      <sz val="10"/>
      <color indexed="12"/>
      <name val="MS Sans Serif"/>
      <family val="2"/>
      <charset val="204"/>
    </font>
    <font>
      <sz val="9"/>
      <color indexed="12"/>
      <name val="Frutiger 45 Light"/>
      <family val="2"/>
    </font>
    <font>
      <sz val="10"/>
      <color indexed="12"/>
      <name val="Arial"/>
      <family val="2"/>
    </font>
    <font>
      <sz val="9"/>
      <color indexed="12"/>
      <name val="Helvetica"/>
      <family val="2"/>
    </font>
    <font>
      <sz val="10"/>
      <color indexed="9"/>
      <name val="Frutiger 45 Light"/>
      <family val="2"/>
    </font>
    <font>
      <i/>
      <sz val="8"/>
      <name val="Helv"/>
    </font>
    <font>
      <b/>
      <sz val="10"/>
      <name val="MS Sans Serif"/>
      <family val="2"/>
      <charset val="204"/>
    </font>
    <font>
      <sz val="9"/>
      <name val="Arial"/>
      <family val="2"/>
      <charset val="186"/>
    </font>
    <font>
      <sz val="10"/>
      <name val="HelveticaLT"/>
      <family val="2"/>
      <charset val="204"/>
    </font>
    <font>
      <sz val="18"/>
      <name val="Times New Roman"/>
      <family val="1"/>
    </font>
    <font>
      <b/>
      <sz val="13"/>
      <name val="Times New Roman"/>
      <family val="1"/>
    </font>
    <font>
      <b/>
      <i/>
      <sz val="12"/>
      <name val="Times New Roman"/>
      <family val="1"/>
    </font>
    <font>
      <i/>
      <sz val="12"/>
      <name val="Times New Roman"/>
      <family val="1"/>
    </font>
    <font>
      <sz val="11"/>
      <name val="Times New Roman"/>
      <family val="1"/>
    </font>
    <font>
      <sz val="10"/>
      <color indexed="17"/>
      <name val="Arial"/>
      <family val="2"/>
      <charset val="204"/>
    </font>
    <font>
      <i/>
      <sz val="10"/>
      <name val="PragmaticaC"/>
    </font>
    <font>
      <sz val="10"/>
      <name val="Frutiger 45 Light"/>
      <family val="2"/>
    </font>
    <font>
      <sz val="12"/>
      <color indexed="8"/>
      <name val="Times New Roman"/>
      <family val="1"/>
    </font>
    <font>
      <i/>
      <sz val="10"/>
      <name val="Frutiger 45 Light"/>
      <family val="2"/>
    </font>
    <font>
      <sz val="14"/>
      <name val="NewtonC"/>
      <charset val="204"/>
    </font>
    <font>
      <sz val="10"/>
      <name val="Arial CE"/>
      <charset val="238"/>
    </font>
    <font>
      <sz val="8"/>
      <name val="Arial CE"/>
    </font>
    <font>
      <sz val="9"/>
      <name val="Frutiger 45 Light"/>
    </font>
    <font>
      <sz val="9"/>
      <color indexed="56"/>
      <name val="Frutiger 45 Light"/>
      <family val="2"/>
    </font>
    <font>
      <i/>
      <sz val="12"/>
      <name val="NewtonC"/>
    </font>
    <font>
      <sz val="12"/>
      <name val="NewtonC"/>
    </font>
    <font>
      <b/>
      <u/>
      <sz val="10"/>
      <name val="Helv"/>
    </font>
    <font>
      <sz val="22"/>
      <name val="UBSHeadline"/>
      <family val="1"/>
    </font>
    <font>
      <i/>
      <sz val="12"/>
      <name val="Tms Rmn"/>
    </font>
    <font>
      <b/>
      <sz val="10"/>
      <name val="HelveticaLT"/>
      <family val="2"/>
      <charset val="204"/>
    </font>
    <font>
      <b/>
      <sz val="8"/>
      <name val="Arial"/>
      <family val="2"/>
    </font>
    <font>
      <sz val="10"/>
      <color indexed="23"/>
      <name val="MS Sans Serif"/>
      <family val="2"/>
      <charset val="204"/>
    </font>
    <font>
      <b/>
      <sz val="12"/>
      <name val="MS Sans Serif"/>
      <family val="2"/>
      <charset val="204"/>
    </font>
    <font>
      <i/>
      <sz val="8"/>
      <name val="Times New Roman"/>
      <family val="1"/>
    </font>
    <font>
      <b/>
      <sz val="10"/>
      <color indexed="10"/>
      <name val="Arial"/>
      <family val="2"/>
    </font>
    <font>
      <b/>
      <sz val="14"/>
      <color indexed="9"/>
      <name val="Arial Narrow"/>
      <family val="2"/>
      <charset val="204"/>
    </font>
    <font>
      <sz val="11"/>
      <color indexed="14"/>
      <name val="Calibri"/>
      <family val="2"/>
    </font>
    <font>
      <sz val="8"/>
      <name val="Garamond"/>
      <family val="1"/>
    </font>
    <font>
      <u/>
      <sz val="11"/>
      <color theme="10"/>
      <name val="Calibri"/>
      <family val="2"/>
    </font>
    <font>
      <sz val="12"/>
      <name val="Arial Narrow"/>
      <family val="2"/>
      <charset val="204"/>
    </font>
    <font>
      <sz val="10"/>
      <color indexed="8"/>
      <name val="Times New Roman"/>
      <family val="2"/>
      <charset val="204"/>
    </font>
    <font>
      <i/>
      <u/>
      <sz val="9"/>
      <name val="Arial"/>
      <family val="2"/>
      <charset val="204"/>
    </font>
    <font>
      <sz val="11"/>
      <color indexed="8"/>
      <name val="Arial"/>
      <family val="2"/>
      <charset val="204"/>
    </font>
    <font>
      <sz val="9"/>
      <name val="Arial Cyr"/>
    </font>
    <font>
      <sz val="11"/>
      <name val="ＭＳ Ｐゴシック"/>
      <family val="3"/>
      <charset val="128"/>
    </font>
    <font>
      <sz val="8"/>
      <name val="Times New Roman CYR"/>
      <family val="1"/>
      <charset val="204"/>
    </font>
    <font>
      <b/>
      <sz val="10"/>
      <color indexed="10"/>
      <name val="Times New Roman"/>
      <family val="1"/>
      <charset val="204"/>
    </font>
    <font>
      <sz val="10"/>
      <color indexed="10"/>
      <name val="Times New Roman"/>
      <family val="1"/>
      <charset val="204"/>
    </font>
    <font>
      <sz val="8"/>
      <color indexed="12"/>
      <name val="Times New Roman Cyr"/>
      <family val="1"/>
      <charset val="204"/>
    </font>
    <font>
      <b/>
      <sz val="11"/>
      <color indexed="10"/>
      <name val="Calibri"/>
      <family val="2"/>
      <charset val="204"/>
    </font>
    <font>
      <b/>
      <sz val="15"/>
      <color indexed="62"/>
      <name val="Calibri"/>
      <family val="2"/>
      <charset val="204"/>
    </font>
    <font>
      <b/>
      <sz val="13"/>
      <color indexed="62"/>
      <name val="Calibri"/>
      <family val="2"/>
      <charset val="204"/>
    </font>
    <font>
      <b/>
      <sz val="11"/>
      <color indexed="62"/>
      <name val="Calibri"/>
      <family val="2"/>
      <charset val="204"/>
    </font>
    <font>
      <b/>
      <sz val="18"/>
      <color indexed="62"/>
      <name val="Cambria"/>
      <family val="2"/>
      <charset val="204"/>
    </font>
    <font>
      <sz val="11"/>
      <color indexed="19"/>
      <name val="Calibri"/>
      <family val="2"/>
      <charset val="204"/>
    </font>
    <font>
      <b/>
      <sz val="10"/>
      <color indexed="8"/>
      <name val="Times New Roman"/>
      <family val="1"/>
      <charset val="204"/>
    </font>
    <font>
      <sz val="10"/>
      <name val="Courier Cyr"/>
      <family val="2"/>
    </font>
    <font>
      <sz val="8"/>
      <color rgb="FF000000"/>
      <name val="Arial"/>
      <family val="2"/>
      <charset val="204"/>
    </font>
    <font>
      <sz val="8"/>
      <color indexed="8"/>
      <name val="Arial"/>
      <family val="2"/>
      <charset val="204"/>
    </font>
    <font>
      <b/>
      <sz val="10"/>
      <color rgb="FF000000"/>
      <name val="Arial"/>
      <family val="2"/>
      <charset val="204"/>
    </font>
    <font>
      <sz val="8"/>
      <name val="Arial"/>
      <family val="2"/>
      <charset val="1"/>
    </font>
    <font>
      <b/>
      <sz val="16"/>
      <name val="Arial Cyr"/>
      <family val="2"/>
      <charset val="204"/>
    </font>
    <font>
      <sz val="14"/>
      <color rgb="FFFF0000"/>
      <name val="Arial Cyr"/>
      <family val="2"/>
      <charset val="204"/>
    </font>
  </fonts>
  <fills count="141">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rgb="FF93FB95"/>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9"/>
      </patternFill>
    </fill>
    <fill>
      <patternFill patternType="solid">
        <fgColor rgb="FFFFFFFF"/>
        <bgColor indexed="64"/>
      </patternFill>
    </fill>
    <fill>
      <patternFill patternType="solid">
        <fgColor indexed="43"/>
        <bgColor indexed="64"/>
      </patternFill>
    </fill>
    <fill>
      <patternFill patternType="solid">
        <fgColor theme="8" tint="0.59999389629810485"/>
        <bgColor indexed="64"/>
      </patternFill>
    </fill>
    <fill>
      <patternFill patternType="solid">
        <fgColor indexed="31"/>
        <bgColor indexed="64"/>
      </patternFill>
    </fill>
    <fill>
      <patternFill patternType="solid">
        <fgColor indexed="45"/>
        <bgColor indexed="64"/>
      </patternFill>
    </fill>
    <fill>
      <patternFill patternType="solid">
        <fgColor indexed="29"/>
        <bgColor indexed="64"/>
      </patternFill>
    </fill>
    <fill>
      <patternFill patternType="solid">
        <fgColor indexed="10"/>
        <bgColor indexed="64"/>
      </patternFill>
    </fill>
    <fill>
      <patternFill patternType="solid">
        <fgColor indexed="51"/>
        <bgColor indexed="64"/>
      </patternFill>
    </fill>
    <fill>
      <patternFill patternType="solid">
        <fgColor indexed="52"/>
        <bgColor indexed="64"/>
      </patternFill>
    </fill>
    <fill>
      <patternFill patternType="solid">
        <fgColor indexed="53"/>
        <bgColor indexed="64"/>
      </patternFill>
    </fill>
    <fill>
      <patternFill patternType="solid">
        <fgColor indexed="57"/>
        <bgColor indexed="64"/>
      </patternFill>
    </fill>
    <fill>
      <patternFill patternType="solid">
        <fgColor indexed="50"/>
        <bgColor indexed="64"/>
      </patternFill>
    </fill>
    <fill>
      <patternFill patternType="solid">
        <fgColor indexed="11"/>
        <bgColor indexed="64"/>
      </patternFill>
    </fill>
    <fill>
      <patternFill patternType="lightUp">
        <fgColor indexed="22"/>
        <bgColor indexed="35"/>
      </patternFill>
    </fill>
    <fill>
      <patternFill patternType="solid">
        <fgColor indexed="35"/>
        <bgColor indexed="64"/>
      </patternFill>
    </fill>
    <fill>
      <patternFill patternType="solid">
        <fgColor indexed="54"/>
        <bgColor indexed="64"/>
      </patternFill>
    </fill>
    <fill>
      <patternFill patternType="solid">
        <fgColor indexed="23"/>
        <bgColor indexed="64"/>
      </patternFill>
    </fill>
    <fill>
      <patternFill patternType="solid">
        <fgColor indexed="55"/>
        <bgColor indexed="64"/>
      </patternFill>
    </fill>
    <fill>
      <patternFill patternType="solid">
        <fgColor indexed="22"/>
        <bgColor indexed="64"/>
      </patternFill>
    </fill>
    <fill>
      <patternFill patternType="solid">
        <fgColor indexed="26"/>
        <bgColor indexed="64"/>
      </patternFill>
    </fill>
    <fill>
      <patternFill patternType="solid">
        <fgColor indexed="27"/>
        <bgColor indexed="64"/>
      </patternFill>
    </fill>
    <fill>
      <patternFill patternType="solid">
        <fgColor indexed="42"/>
        <bgColor indexed="64"/>
      </patternFill>
    </fill>
    <fill>
      <patternFill patternType="solid">
        <fgColor indexed="47"/>
        <bgColor indexed="64"/>
      </patternFill>
    </fill>
    <fill>
      <patternFill patternType="solid">
        <fgColor indexed="9"/>
        <bgColor indexed="64"/>
      </patternFill>
    </fill>
    <fill>
      <patternFill patternType="lightGray">
        <fgColor indexed="22"/>
      </patternFill>
    </fill>
    <fill>
      <patternFill patternType="solid">
        <fgColor indexed="44"/>
        <bgColor indexed="44"/>
      </patternFill>
    </fill>
    <fill>
      <patternFill patternType="solid">
        <fgColor indexed="54"/>
        <bgColor indexed="54"/>
      </patternFill>
    </fill>
    <fill>
      <patternFill patternType="solid">
        <fgColor indexed="24"/>
        <bgColor indexed="24"/>
      </patternFill>
    </fill>
    <fill>
      <patternFill patternType="solid">
        <fgColor indexed="15"/>
        <bgColor indexed="15"/>
      </patternFill>
    </fill>
    <fill>
      <patternFill patternType="solid">
        <fgColor indexed="45"/>
        <bgColor indexed="45"/>
      </patternFill>
    </fill>
    <fill>
      <patternFill patternType="solid">
        <fgColor indexed="55"/>
        <bgColor indexed="55"/>
      </patternFill>
    </fill>
    <fill>
      <patternFill patternType="solid">
        <fgColor indexed="41"/>
        <bgColor indexed="41"/>
      </patternFill>
    </fill>
    <fill>
      <patternFill patternType="solid">
        <fgColor indexed="40"/>
        <bgColor indexed="40"/>
      </patternFill>
    </fill>
    <fill>
      <patternFill patternType="solid">
        <fgColor indexed="22"/>
        <bgColor indexed="22"/>
      </patternFill>
    </fill>
    <fill>
      <patternFill patternType="solid">
        <fgColor indexed="26"/>
        <bgColor indexed="26"/>
      </patternFill>
    </fill>
    <fill>
      <patternFill patternType="solid">
        <fgColor indexed="47"/>
        <bgColor indexed="47"/>
      </patternFill>
    </fill>
    <fill>
      <patternFill patternType="solid">
        <fgColor indexed="65"/>
        <bgColor indexed="8"/>
      </patternFill>
    </fill>
    <fill>
      <patternFill patternType="solid">
        <fgColor indexed="41"/>
        <bgColor indexed="64"/>
      </patternFill>
    </fill>
    <fill>
      <patternFill patternType="lightUp">
        <fgColor indexed="9"/>
        <bgColor indexed="55"/>
      </patternFill>
    </fill>
    <fill>
      <patternFill patternType="lightUp">
        <fgColor indexed="9"/>
        <bgColor indexed="29"/>
      </patternFill>
    </fill>
    <fill>
      <patternFill patternType="lightUp">
        <fgColor indexed="9"/>
        <bgColor indexed="57"/>
      </patternFill>
    </fill>
    <fill>
      <patternFill patternType="solid">
        <fgColor indexed="13"/>
        <bgColor indexed="8"/>
      </patternFill>
    </fill>
    <fill>
      <patternFill patternType="solid">
        <fgColor indexed="43"/>
        <bgColor indexed="57"/>
      </patternFill>
    </fill>
    <fill>
      <patternFill patternType="solid">
        <fgColor indexed="22"/>
        <bgColor indexed="8"/>
      </patternFill>
    </fill>
    <fill>
      <patternFill patternType="solid">
        <fgColor indexed="14"/>
        <bgColor indexed="64"/>
      </patternFill>
    </fill>
    <fill>
      <patternFill patternType="solid">
        <fgColor indexed="13"/>
        <bgColor indexed="64"/>
      </patternFill>
    </fill>
    <fill>
      <patternFill patternType="solid">
        <fgColor indexed="18"/>
        <bgColor indexed="64"/>
      </patternFill>
    </fill>
    <fill>
      <patternFill patternType="solid">
        <fgColor indexed="9"/>
        <bgColor indexed="8"/>
      </patternFill>
    </fill>
    <fill>
      <patternFill patternType="solid">
        <fgColor indexed="43"/>
        <bgColor indexed="8"/>
      </patternFill>
    </fill>
    <fill>
      <patternFill patternType="solid">
        <fgColor indexed="63"/>
        <bgColor indexed="64"/>
      </patternFill>
    </fill>
    <fill>
      <patternFill patternType="solid">
        <fgColor indexed="61"/>
        <bgColor indexed="64"/>
      </patternFill>
    </fill>
    <fill>
      <patternFill patternType="solid">
        <fgColor indexed="48"/>
        <bgColor indexed="48"/>
      </patternFill>
    </fill>
    <fill>
      <patternFill patternType="solid">
        <fgColor indexed="25"/>
        <bgColor indexed="25"/>
      </patternFill>
    </fill>
    <fill>
      <patternFill patternType="solid">
        <fgColor indexed="23"/>
        <bgColor indexed="23"/>
      </patternFill>
    </fill>
    <fill>
      <patternFill patternType="solid">
        <fgColor indexed="49"/>
        <bgColor indexed="49"/>
      </patternFill>
    </fill>
    <fill>
      <patternFill patternType="solid">
        <fgColor indexed="52"/>
        <bgColor indexed="52"/>
      </patternFill>
    </fill>
    <fill>
      <patternFill patternType="solid">
        <fgColor indexed="11"/>
        <bgColor indexed="11"/>
      </patternFill>
    </fill>
    <fill>
      <patternFill patternType="lightGray">
        <fgColor indexed="15"/>
      </patternFill>
    </fill>
    <fill>
      <patternFill patternType="solid">
        <fgColor indexed="33"/>
        <bgColor indexed="33"/>
      </patternFill>
    </fill>
    <fill>
      <patternFill patternType="solid">
        <fgColor indexed="42"/>
        <bgColor indexed="42"/>
      </patternFill>
    </fill>
    <fill>
      <patternFill patternType="solid">
        <fgColor indexed="13"/>
      </patternFill>
    </fill>
    <fill>
      <patternFill patternType="solid">
        <fgColor indexed="9"/>
        <bgColor indexed="9"/>
      </patternFill>
    </fill>
    <fill>
      <patternFill patternType="solid">
        <fgColor indexed="17"/>
      </patternFill>
    </fill>
    <fill>
      <patternFill patternType="solid">
        <fgColor indexed="16"/>
        <bgColor indexed="64"/>
      </patternFill>
    </fill>
    <fill>
      <patternFill patternType="solid">
        <fgColor indexed="8"/>
        <bgColor indexed="64"/>
      </patternFill>
    </fill>
    <fill>
      <patternFill patternType="solid">
        <fgColor rgb="FFA7FBFF"/>
        <bgColor indexed="64"/>
      </patternFill>
    </fill>
    <fill>
      <patternFill patternType="solid">
        <fgColor theme="9" tint="0.39997558519241921"/>
        <bgColor indexed="64"/>
      </patternFill>
    </fill>
    <fill>
      <patternFill patternType="solid">
        <fgColor indexed="41"/>
      </patternFill>
    </fill>
    <fill>
      <patternFill patternType="solid">
        <fgColor indexed="40"/>
      </patternFill>
    </fill>
    <fill>
      <patternFill patternType="solid">
        <fgColor indexed="50"/>
      </patternFill>
    </fill>
    <fill>
      <patternFill patternType="solid">
        <fgColor indexed="35"/>
      </patternFill>
    </fill>
    <fill>
      <patternFill patternType="solid">
        <fgColor indexed="24"/>
      </patternFill>
    </fill>
    <fill>
      <patternFill patternType="solid">
        <fgColor indexed="54"/>
      </patternFill>
    </fill>
    <fill>
      <patternFill patternType="solid">
        <fgColor indexed="58"/>
      </patternFill>
    </fill>
    <fill>
      <patternFill patternType="solid">
        <fgColor indexed="57"/>
        <bgColor indexed="57"/>
      </patternFill>
    </fill>
    <fill>
      <patternFill patternType="solid">
        <fgColor indexed="18"/>
        <bgColor indexed="18"/>
      </patternFill>
    </fill>
    <fill>
      <patternFill patternType="solid">
        <fgColor indexed="58"/>
        <bgColor indexed="58"/>
      </patternFill>
    </fill>
    <fill>
      <patternFill patternType="solid">
        <fgColor indexed="53"/>
        <bgColor indexed="53"/>
      </patternFill>
    </fill>
    <fill>
      <patternFill patternType="solid">
        <fgColor indexed="35"/>
        <bgColor indexed="35"/>
      </patternFill>
    </fill>
    <fill>
      <patternFill patternType="mediumGray">
        <fgColor indexed="22"/>
      </patternFill>
    </fill>
    <fill>
      <patternFill patternType="solid">
        <fgColor indexed="43"/>
        <bgColor indexed="26"/>
      </patternFill>
    </fill>
    <fill>
      <patternFill patternType="solid">
        <fgColor indexed="13"/>
        <bgColor indexed="34"/>
      </patternFill>
    </fill>
    <fill>
      <patternFill patternType="solid">
        <fgColor indexed="40"/>
        <bgColor indexed="64"/>
      </patternFill>
    </fill>
    <fill>
      <patternFill patternType="solid">
        <fgColor indexed="20"/>
      </patternFill>
    </fill>
    <fill>
      <patternFill patternType="lightGray">
        <fgColor indexed="12"/>
      </patternFill>
    </fill>
    <fill>
      <patternFill patternType="solid">
        <fgColor indexed="31"/>
        <bgColor indexed="8"/>
      </patternFill>
    </fill>
    <fill>
      <patternFill patternType="solid">
        <fgColor indexed="22"/>
        <bgColor indexed="31"/>
      </patternFill>
    </fill>
    <fill>
      <patternFill patternType="solid">
        <fgColor indexed="26"/>
        <bgColor indexed="9"/>
      </patternFill>
    </fill>
    <fill>
      <patternFill patternType="solid">
        <fgColor indexed="45"/>
        <bgColor indexed="29"/>
      </patternFill>
    </fill>
    <fill>
      <patternFill patternType="solid">
        <fgColor indexed="42"/>
        <bgColor indexed="27"/>
      </patternFill>
    </fill>
    <fill>
      <patternFill patternType="solid">
        <fgColor indexed="29"/>
        <bgColor indexed="45"/>
      </patternFill>
    </fill>
    <fill>
      <patternFill patternType="solid">
        <fgColor indexed="11"/>
        <bgColor indexed="49"/>
      </patternFill>
    </fill>
    <fill>
      <patternFill patternType="solid">
        <fgColor indexed="30"/>
        <bgColor indexed="21"/>
      </patternFill>
    </fill>
    <fill>
      <patternFill patternType="solid">
        <fgColor indexed="20"/>
        <bgColor indexed="36"/>
      </patternFill>
    </fill>
    <fill>
      <patternFill patternType="solid">
        <fgColor indexed="49"/>
        <bgColor indexed="40"/>
      </patternFill>
    </fill>
    <fill>
      <patternFill patternType="solid">
        <fgColor indexed="52"/>
        <bgColor indexed="51"/>
      </patternFill>
    </fill>
    <fill>
      <patternFill patternType="solid">
        <fgColor indexed="41"/>
        <bgColor indexed="8"/>
      </patternFill>
    </fill>
    <fill>
      <patternFill patternType="solid">
        <fgColor indexed="62"/>
        <bgColor indexed="56"/>
      </patternFill>
    </fill>
    <fill>
      <patternFill patternType="solid">
        <fgColor indexed="10"/>
        <bgColor indexed="60"/>
      </patternFill>
    </fill>
    <fill>
      <patternFill patternType="solid">
        <fgColor indexed="57"/>
        <bgColor indexed="21"/>
      </patternFill>
    </fill>
    <fill>
      <patternFill patternType="solid">
        <fgColor indexed="53"/>
        <bgColor indexed="52"/>
      </patternFill>
    </fill>
    <fill>
      <patternFill patternType="solid">
        <fgColor indexed="55"/>
        <bgColor indexed="23"/>
      </patternFill>
    </fill>
    <fill>
      <patternFill patternType="solid">
        <fgColor theme="9" tint="0.59999389629810485"/>
        <bgColor indexed="64"/>
      </patternFill>
    </fill>
    <fill>
      <patternFill patternType="solid">
        <fgColor indexed="56"/>
      </patternFill>
    </fill>
    <fill>
      <patternFill patternType="solid">
        <fgColor indexed="31"/>
        <bgColor indexed="22"/>
      </patternFill>
    </fill>
    <fill>
      <patternFill patternType="solid">
        <fgColor indexed="46"/>
        <bgColor indexed="24"/>
      </patternFill>
    </fill>
    <fill>
      <patternFill patternType="solid">
        <fgColor indexed="27"/>
        <bgColor indexed="41"/>
      </patternFill>
    </fill>
    <fill>
      <patternFill patternType="solid">
        <fgColor indexed="47"/>
        <bgColor indexed="22"/>
      </patternFill>
    </fill>
    <fill>
      <patternFill patternType="solid">
        <fgColor indexed="44"/>
        <bgColor indexed="31"/>
      </patternFill>
    </fill>
    <fill>
      <patternFill patternType="solid">
        <fgColor indexed="51"/>
        <bgColor indexed="13"/>
      </patternFill>
    </fill>
    <fill>
      <patternFill patternType="solid">
        <fgColor rgb="FF99FF99"/>
        <bgColor indexed="64"/>
      </patternFill>
    </fill>
    <fill>
      <patternFill patternType="solid">
        <fgColor rgb="FF00CCFF"/>
        <bgColor indexed="64"/>
      </patternFill>
    </fill>
    <fill>
      <patternFill patternType="solid">
        <fgColor rgb="FF99CCFF"/>
        <bgColor indexed="64"/>
      </patternFill>
    </fill>
  </fills>
  <borders count="94">
    <border>
      <left/>
      <right/>
      <top/>
      <bottom/>
      <diagonal/>
    </border>
    <border>
      <left style="medium">
        <color indexed="64"/>
      </left>
      <right style="medium">
        <color indexed="64"/>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top/>
      <bottom/>
      <diagonal/>
    </border>
    <border>
      <left style="medium">
        <color indexed="64"/>
      </left>
      <right style="medium">
        <color indexed="64"/>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medium">
        <color indexed="64"/>
      </left>
      <right style="thin">
        <color indexed="64"/>
      </right>
      <top style="medium">
        <color indexed="64"/>
      </top>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medium">
        <color indexed="64"/>
      </bottom>
      <diagonal/>
    </border>
    <border>
      <left/>
      <right/>
      <top style="medium">
        <color indexed="64"/>
      </top>
      <bottom style="thin">
        <color indexed="64"/>
      </bottom>
      <diagonal/>
    </border>
    <border>
      <left/>
      <right style="medium">
        <color indexed="64"/>
      </right>
      <top style="medium">
        <color indexed="64"/>
      </top>
      <bottom style="medium">
        <color indexed="64"/>
      </bottom>
      <diagonal/>
    </border>
    <border>
      <left/>
      <right style="thin">
        <color indexed="64"/>
      </right>
      <top/>
      <bottom/>
      <diagonal/>
    </border>
    <border>
      <left/>
      <right/>
      <top style="thin">
        <color indexed="64"/>
      </top>
      <bottom style="double">
        <color indexed="64"/>
      </bottom>
      <diagonal/>
    </border>
    <border>
      <left style="thin">
        <color indexed="63"/>
      </left>
      <right style="thin">
        <color indexed="63"/>
      </right>
      <top style="thin">
        <color indexed="64"/>
      </top>
      <bottom style="thin">
        <color indexed="63"/>
      </bottom>
      <diagonal/>
    </border>
    <border>
      <left style="hair">
        <color indexed="64"/>
      </left>
      <right/>
      <top style="hair">
        <color indexed="64"/>
      </top>
      <bottom style="hair">
        <color indexed="9"/>
      </bottom>
      <diagonal/>
    </border>
    <border>
      <left style="thin">
        <color indexed="64"/>
      </left>
      <right style="thin">
        <color indexed="64"/>
      </right>
      <top style="medium">
        <color indexed="64"/>
      </top>
      <bottom style="medium">
        <color indexed="64"/>
      </bottom>
      <diagonal/>
    </border>
    <border>
      <left style="thin">
        <color indexed="23"/>
      </left>
      <right style="thin">
        <color indexed="23"/>
      </right>
      <top style="thin">
        <color indexed="23"/>
      </top>
      <bottom style="thin">
        <color indexed="23"/>
      </bottom>
      <diagonal/>
    </border>
    <border>
      <left style="thin">
        <color indexed="64"/>
      </left>
      <right style="thin">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63"/>
      </left>
      <right style="thin">
        <color indexed="63"/>
      </right>
      <top style="thin">
        <color indexed="64"/>
      </top>
      <bottom style="thin">
        <color indexed="63"/>
      </bottom>
      <diagonal/>
    </border>
    <border>
      <left style="thin">
        <color indexed="51"/>
      </left>
      <right style="thin">
        <color indexed="51"/>
      </right>
      <top/>
      <bottom/>
      <diagonal/>
    </border>
    <border>
      <left style="dashed">
        <color indexed="64"/>
      </left>
      <right style="dashed">
        <color indexed="64"/>
      </right>
      <top style="dashed">
        <color indexed="64"/>
      </top>
      <bottom style="dashed">
        <color indexed="64"/>
      </bottom>
      <diagonal/>
    </border>
    <border>
      <left style="thin">
        <color indexed="64"/>
      </left>
      <right style="medium">
        <color indexed="64"/>
      </right>
      <top style="medium">
        <color indexed="64"/>
      </top>
      <bottom style="thin">
        <color indexed="64"/>
      </bottom>
      <diagonal/>
    </border>
    <border>
      <left/>
      <right/>
      <top style="thin">
        <color indexed="64"/>
      </top>
      <bottom style="thin">
        <color indexed="64"/>
      </bottom>
      <diagonal/>
    </border>
    <border>
      <left/>
      <right/>
      <top/>
      <bottom style="medium">
        <color indexed="64"/>
      </bottom>
      <diagonal/>
    </border>
    <border>
      <left/>
      <right/>
      <top/>
      <bottom style="thin">
        <color indexed="64"/>
      </bottom>
      <diagonal/>
    </border>
    <border>
      <left/>
      <right/>
      <top style="double">
        <color indexed="64"/>
      </top>
      <bottom style="double">
        <color indexed="64"/>
      </bottom>
      <diagonal/>
    </border>
    <border>
      <left/>
      <right/>
      <top/>
      <bottom style="dotted">
        <color indexed="64"/>
      </bottom>
      <diagonal/>
    </border>
    <border>
      <left/>
      <right/>
      <top/>
      <bottom style="medium">
        <color indexed="24"/>
      </bottom>
      <diagonal/>
    </border>
    <border>
      <left/>
      <right/>
      <top/>
      <bottom style="thick">
        <color indexed="64"/>
      </bottom>
      <diagonal/>
    </border>
    <border>
      <left/>
      <right/>
      <top/>
      <bottom style="double">
        <color indexed="53"/>
      </bottom>
      <diagonal/>
    </border>
    <border>
      <left/>
      <right/>
      <top style="medium">
        <color indexed="23"/>
      </top>
      <bottom style="medium">
        <color indexed="23"/>
      </bottom>
      <diagonal/>
    </border>
    <border>
      <left style="thin">
        <color indexed="64"/>
      </left>
      <right/>
      <top/>
      <bottom/>
      <diagonal/>
    </border>
    <border>
      <left/>
      <right/>
      <top style="double">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top style="thin">
        <color indexed="64"/>
      </top>
      <bottom style="medium">
        <color indexed="64"/>
      </bottom>
      <diagonal/>
    </border>
    <border>
      <left style="medium">
        <color indexed="64"/>
      </left>
      <right/>
      <top style="medium">
        <color indexed="64"/>
      </top>
      <bottom style="thin">
        <color indexed="64"/>
      </bottom>
      <diagonal/>
    </border>
    <border>
      <left/>
      <right style="medium">
        <color indexed="64"/>
      </right>
      <top style="medium">
        <color indexed="64"/>
      </top>
      <bottom/>
      <diagonal/>
    </border>
    <border>
      <left/>
      <right style="medium">
        <color indexed="64"/>
      </right>
      <top/>
      <bottom style="medium">
        <color indexed="64"/>
      </bottom>
      <diagonal/>
    </border>
    <border>
      <left/>
      <right style="medium">
        <color indexed="64"/>
      </right>
      <top/>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thin">
        <color indexed="64"/>
      </top>
      <bottom style="thin">
        <color indexed="64"/>
      </bottom>
      <diagonal/>
    </border>
    <border>
      <left/>
      <right/>
      <top/>
      <bottom style="hair">
        <color indexed="64"/>
      </bottom>
      <diagonal/>
    </border>
    <border>
      <left/>
      <right/>
      <top style="thin">
        <color indexed="8"/>
      </top>
      <bottom style="double">
        <color indexed="8"/>
      </bottom>
      <diagonal/>
    </border>
    <border>
      <left/>
      <right/>
      <top/>
      <bottom style="medium">
        <color indexed="18"/>
      </bottom>
      <diagonal/>
    </border>
    <border>
      <left style="thin">
        <color indexed="18"/>
      </left>
      <right style="thin">
        <color indexed="18"/>
      </right>
      <top style="thin">
        <color indexed="18"/>
      </top>
      <bottom style="thin">
        <color indexed="18"/>
      </bottom>
      <diagonal/>
    </border>
    <border>
      <left/>
      <right/>
      <top style="thin">
        <color indexed="64"/>
      </top>
      <bottom/>
      <diagonal/>
    </border>
    <border>
      <left/>
      <right/>
      <top style="double">
        <color indexed="8"/>
      </top>
      <bottom style="double">
        <color indexed="8"/>
      </bottom>
      <diagonal/>
    </border>
    <border>
      <left/>
      <right/>
      <top/>
      <bottom style="thick">
        <color indexed="58"/>
      </bottom>
      <diagonal/>
    </border>
    <border>
      <left/>
      <right/>
      <top/>
      <bottom style="medium">
        <color indexed="58"/>
      </bottom>
      <diagonal/>
    </border>
    <border>
      <left style="hair">
        <color indexed="64"/>
      </left>
      <right/>
      <top style="hair">
        <color indexed="64"/>
      </top>
      <bottom/>
      <diagonal/>
    </border>
    <border>
      <left style="thin">
        <color indexed="8"/>
      </left>
      <right style="thin">
        <color indexed="8"/>
      </right>
      <top style="thin">
        <color indexed="8"/>
      </top>
      <bottom style="thin">
        <color indexed="8"/>
      </bottom>
      <diagonal/>
    </border>
    <border>
      <left/>
      <right/>
      <top/>
      <bottom style="double">
        <color indexed="17"/>
      </bottom>
      <diagonal/>
    </border>
    <border>
      <left style="thin">
        <color indexed="64"/>
      </left>
      <right style="double">
        <color indexed="64"/>
      </right>
      <top style="thin">
        <color indexed="64"/>
      </top>
      <bottom style="thin">
        <color indexed="64"/>
      </bottom>
      <diagonal/>
    </border>
    <border>
      <left/>
      <right/>
      <top/>
      <bottom style="thin">
        <color indexed="8"/>
      </bottom>
      <diagonal/>
    </border>
    <border>
      <left style="thin">
        <color indexed="58"/>
      </left>
      <right style="medium">
        <color indexed="58"/>
      </right>
      <top style="medium">
        <color indexed="58"/>
      </top>
      <bottom style="thin">
        <color indexed="58"/>
      </bottom>
      <diagonal/>
    </border>
    <border>
      <left style="thin">
        <color indexed="54"/>
      </left>
      <right/>
      <top style="thin">
        <color indexed="54"/>
      </top>
      <bottom/>
      <diagonal/>
    </border>
    <border>
      <left/>
      <right/>
      <top style="medium">
        <color indexed="39"/>
      </top>
      <bottom/>
      <diagonal/>
    </border>
    <border>
      <left style="medium">
        <color indexed="39"/>
      </left>
      <right/>
      <top style="medium">
        <color indexed="39"/>
      </top>
      <bottom/>
      <diagonal/>
    </border>
    <border>
      <left/>
      <right/>
      <top style="thin">
        <color indexed="48"/>
      </top>
      <bottom style="double">
        <color indexed="48"/>
      </bottom>
      <diagonal/>
    </border>
    <border>
      <left/>
      <right/>
      <top/>
      <bottom style="thick">
        <color indexed="56"/>
      </bottom>
      <diagonal/>
    </border>
    <border>
      <left/>
      <right/>
      <top/>
      <bottom style="thick">
        <color indexed="27"/>
      </bottom>
      <diagonal/>
    </border>
    <border>
      <left/>
      <right/>
      <top/>
      <bottom style="medium">
        <color indexed="27"/>
      </bottom>
      <diagonal/>
    </border>
    <border>
      <left/>
      <right/>
      <top style="thin">
        <color indexed="56"/>
      </top>
      <bottom style="double">
        <color indexed="56"/>
      </bottom>
      <diagonal/>
    </border>
    <border>
      <left/>
      <right/>
      <top/>
      <bottom style="double">
        <color indexed="10"/>
      </bottom>
      <diagonal/>
    </border>
  </borders>
  <cellStyleXfs count="16418">
    <xf numFmtId="0" fontId="0" fillId="0" borderId="0"/>
    <xf numFmtId="0" fontId="2" fillId="0" borderId="0"/>
    <xf numFmtId="9" fontId="2" fillId="0" borderId="0" applyFont="0" applyFill="0" applyBorder="0" applyAlignment="0" applyProtection="0"/>
    <xf numFmtId="0" fontId="13" fillId="5" borderId="0" applyNumberFormat="0" applyBorder="0" applyAlignment="0" applyProtection="0"/>
    <xf numFmtId="0" fontId="13" fillId="6" borderId="0" applyNumberFormat="0" applyBorder="0" applyAlignment="0" applyProtection="0"/>
    <xf numFmtId="0" fontId="13" fillId="7" borderId="0" applyNumberFormat="0" applyBorder="0" applyAlignment="0" applyProtection="0"/>
    <xf numFmtId="0" fontId="13" fillId="8" borderId="0" applyNumberFormat="0" applyBorder="0" applyAlignment="0" applyProtection="0"/>
    <xf numFmtId="0" fontId="13" fillId="9" borderId="0" applyNumberFormat="0" applyBorder="0" applyAlignment="0" applyProtection="0"/>
    <xf numFmtId="0" fontId="13" fillId="10" borderId="0" applyNumberFormat="0" applyBorder="0" applyAlignment="0" applyProtection="0"/>
    <xf numFmtId="0" fontId="13" fillId="5" borderId="0" applyNumberFormat="0" applyBorder="0" applyAlignment="0" applyProtection="0"/>
    <xf numFmtId="0" fontId="13" fillId="6" borderId="0" applyNumberFormat="0" applyBorder="0" applyAlignment="0" applyProtection="0"/>
    <xf numFmtId="0" fontId="13" fillId="7" borderId="0" applyNumberFormat="0" applyBorder="0" applyAlignment="0" applyProtection="0"/>
    <xf numFmtId="0" fontId="13" fillId="8" borderId="0" applyNumberFormat="0" applyBorder="0" applyAlignment="0" applyProtection="0"/>
    <xf numFmtId="0" fontId="13" fillId="9" borderId="0" applyNumberFormat="0" applyBorder="0" applyAlignment="0" applyProtection="0"/>
    <xf numFmtId="0" fontId="13" fillId="10" borderId="0" applyNumberFormat="0" applyBorder="0" applyAlignment="0" applyProtection="0"/>
    <xf numFmtId="0" fontId="13" fillId="11" borderId="0" applyNumberFormat="0" applyBorder="0" applyAlignment="0" applyProtection="0"/>
    <xf numFmtId="0" fontId="13" fillId="12" borderId="0" applyNumberFormat="0" applyBorder="0" applyAlignment="0" applyProtection="0"/>
    <xf numFmtId="0" fontId="13" fillId="13" borderId="0" applyNumberFormat="0" applyBorder="0" applyAlignment="0" applyProtection="0"/>
    <xf numFmtId="0" fontId="13" fillId="8" borderId="0" applyNumberFormat="0" applyBorder="0" applyAlignment="0" applyProtection="0"/>
    <xf numFmtId="0" fontId="13" fillId="11" borderId="0" applyNumberFormat="0" applyBorder="0" applyAlignment="0" applyProtection="0"/>
    <xf numFmtId="0" fontId="13" fillId="14" borderId="0" applyNumberFormat="0" applyBorder="0" applyAlignment="0" applyProtection="0"/>
    <xf numFmtId="0" fontId="13" fillId="11" borderId="0" applyNumberFormat="0" applyBorder="0" applyAlignment="0" applyProtection="0"/>
    <xf numFmtId="0" fontId="13" fillId="12" borderId="0" applyNumberFormat="0" applyBorder="0" applyAlignment="0" applyProtection="0"/>
    <xf numFmtId="0" fontId="13" fillId="13" borderId="0" applyNumberFormat="0" applyBorder="0" applyAlignment="0" applyProtection="0"/>
    <xf numFmtId="0" fontId="13" fillId="8" borderId="0" applyNumberFormat="0" applyBorder="0" applyAlignment="0" applyProtection="0"/>
    <xf numFmtId="0" fontId="13" fillId="11" borderId="0" applyNumberFormat="0" applyBorder="0" applyAlignment="0" applyProtection="0"/>
    <xf numFmtId="0" fontId="13" fillId="14" borderId="0" applyNumberFormat="0" applyBorder="0" applyAlignment="0" applyProtection="0"/>
    <xf numFmtId="0" fontId="14" fillId="15" borderId="0" applyNumberFormat="0" applyBorder="0" applyAlignment="0" applyProtection="0"/>
    <xf numFmtId="0" fontId="14" fillId="12" borderId="0" applyNumberFormat="0" applyBorder="0" applyAlignment="0" applyProtection="0"/>
    <xf numFmtId="0" fontId="14" fillId="13" borderId="0" applyNumberFormat="0" applyBorder="0" applyAlignment="0" applyProtection="0"/>
    <xf numFmtId="0" fontId="14" fillId="16" borderId="0" applyNumberFormat="0" applyBorder="0" applyAlignment="0" applyProtection="0"/>
    <xf numFmtId="0" fontId="14" fillId="17" borderId="0" applyNumberFormat="0" applyBorder="0" applyAlignment="0" applyProtection="0"/>
    <xf numFmtId="0" fontId="14" fillId="18" borderId="0" applyNumberFormat="0" applyBorder="0" applyAlignment="0" applyProtection="0"/>
    <xf numFmtId="0" fontId="14" fillId="15" borderId="0" applyNumberFormat="0" applyBorder="0" applyAlignment="0" applyProtection="0"/>
    <xf numFmtId="0" fontId="14" fillId="12" borderId="0" applyNumberFormat="0" applyBorder="0" applyAlignment="0" applyProtection="0"/>
    <xf numFmtId="0" fontId="14" fillId="13" borderId="0" applyNumberFormat="0" applyBorder="0" applyAlignment="0" applyProtection="0"/>
    <xf numFmtId="0" fontId="14" fillId="16" borderId="0" applyNumberFormat="0" applyBorder="0" applyAlignment="0" applyProtection="0"/>
    <xf numFmtId="0" fontId="14" fillId="17" borderId="0" applyNumberFormat="0" applyBorder="0" applyAlignment="0" applyProtection="0"/>
    <xf numFmtId="0" fontId="14" fillId="18" borderId="0" applyNumberFormat="0" applyBorder="0" applyAlignment="0" applyProtection="0"/>
    <xf numFmtId="0" fontId="14" fillId="19" borderId="0" applyNumberFormat="0" applyBorder="0" applyAlignment="0" applyProtection="0"/>
    <xf numFmtId="0" fontId="14" fillId="20" borderId="0" applyNumberFormat="0" applyBorder="0" applyAlignment="0" applyProtection="0"/>
    <xf numFmtId="0" fontId="14" fillId="21" borderId="0" applyNumberFormat="0" applyBorder="0" applyAlignment="0" applyProtection="0"/>
    <xf numFmtId="0" fontId="14" fillId="16" borderId="0" applyNumberFormat="0" applyBorder="0" applyAlignment="0" applyProtection="0"/>
    <xf numFmtId="0" fontId="14" fillId="17" borderId="0" applyNumberFormat="0" applyBorder="0" applyAlignment="0" applyProtection="0"/>
    <xf numFmtId="0" fontId="14" fillId="22" borderId="0" applyNumberFormat="0" applyBorder="0" applyAlignment="0" applyProtection="0"/>
    <xf numFmtId="0" fontId="15" fillId="6" borderId="0" applyNumberFormat="0" applyBorder="0" applyAlignment="0" applyProtection="0"/>
    <xf numFmtId="0" fontId="16" fillId="23" borderId="14" applyNumberFormat="0" applyAlignment="0" applyProtection="0"/>
    <xf numFmtId="0" fontId="17" fillId="24" borderId="15" applyNumberFormat="0" applyAlignment="0" applyProtection="0"/>
    <xf numFmtId="14" fontId="18" fillId="0" borderId="0" applyFont="0" applyBorder="0">
      <alignment vertical="top"/>
    </xf>
    <xf numFmtId="170" fontId="19" fillId="0" borderId="0" applyFont="0" applyFill="0" applyBorder="0" applyAlignment="0" applyProtection="0"/>
    <xf numFmtId="171" fontId="20" fillId="0" borderId="0" applyFont="0" applyFill="0" applyBorder="0" applyAlignment="0" applyProtection="0"/>
    <xf numFmtId="0" fontId="21" fillId="0" borderId="0" applyNumberFormat="0" applyFill="0" applyBorder="0" applyAlignment="0" applyProtection="0"/>
    <xf numFmtId="0" fontId="22" fillId="7" borderId="0" applyNumberFormat="0" applyBorder="0" applyAlignment="0" applyProtection="0"/>
    <xf numFmtId="0" fontId="23" fillId="0" borderId="16" applyNumberFormat="0" applyFill="0" applyAlignment="0" applyProtection="0"/>
    <xf numFmtId="0" fontId="24" fillId="0" borderId="17" applyNumberFormat="0" applyFill="0" applyAlignment="0" applyProtection="0"/>
    <xf numFmtId="0" fontId="25" fillId="0" borderId="18" applyNumberFormat="0" applyFill="0" applyAlignment="0" applyProtection="0"/>
    <xf numFmtId="0" fontId="25" fillId="0" borderId="0" applyNumberFormat="0" applyFill="0" applyBorder="0" applyAlignment="0" applyProtection="0"/>
    <xf numFmtId="0" fontId="26" fillId="10" borderId="14" applyNumberFormat="0" applyAlignment="0" applyProtection="0"/>
    <xf numFmtId="0" fontId="27" fillId="0" borderId="19" applyNumberFormat="0" applyFill="0" applyAlignment="0" applyProtection="0"/>
    <xf numFmtId="0" fontId="28" fillId="25" borderId="0" applyNumberFormat="0" applyBorder="0" applyAlignment="0" applyProtection="0"/>
    <xf numFmtId="0" fontId="13" fillId="26" borderId="20" applyNumberFormat="0" applyFont="0" applyAlignment="0" applyProtection="0"/>
    <xf numFmtId="0" fontId="29" fillId="23" borderId="21" applyNumberFormat="0" applyAlignment="0" applyProtection="0"/>
    <xf numFmtId="0" fontId="30" fillId="27" borderId="0">
      <alignment horizontal="left" vertical="top"/>
    </xf>
    <xf numFmtId="0" fontId="31" fillId="28" borderId="0">
      <alignment horizontal="center" vertical="top"/>
    </xf>
    <xf numFmtId="0" fontId="32" fillId="28" borderId="0">
      <alignment horizontal="center" vertical="center"/>
    </xf>
    <xf numFmtId="0" fontId="32" fillId="28" borderId="0">
      <alignment horizontal="left" vertical="center"/>
    </xf>
    <xf numFmtId="0" fontId="33" fillId="28" borderId="0">
      <alignment horizontal="right" vertical="center"/>
    </xf>
    <xf numFmtId="0" fontId="33" fillId="28" borderId="0">
      <alignment horizontal="right" vertical="center"/>
    </xf>
    <xf numFmtId="0" fontId="34" fillId="28" borderId="0">
      <alignment horizontal="left" vertical="top"/>
    </xf>
    <xf numFmtId="0" fontId="33" fillId="2" borderId="0">
      <alignment horizontal="center" vertical="center"/>
    </xf>
    <xf numFmtId="0" fontId="33" fillId="2" borderId="0">
      <alignment horizontal="center" vertical="center"/>
    </xf>
    <xf numFmtId="0" fontId="33" fillId="2" borderId="0">
      <alignment horizontal="center" vertical="center" textRotation="90"/>
    </xf>
    <xf numFmtId="0" fontId="33" fillId="2" borderId="0">
      <alignment horizontal="center" vertical="top"/>
    </xf>
    <xf numFmtId="0" fontId="32" fillId="28" borderId="0">
      <alignment horizontal="center" vertical="center"/>
    </xf>
    <xf numFmtId="0" fontId="32" fillId="28" borderId="0">
      <alignment horizontal="left" vertical="center"/>
    </xf>
    <xf numFmtId="0" fontId="32" fillId="28" borderId="0">
      <alignment horizontal="right" vertical="center"/>
    </xf>
    <xf numFmtId="0" fontId="35" fillId="0" borderId="0" applyNumberFormat="0" applyFill="0" applyBorder="0" applyAlignment="0" applyProtection="0"/>
    <xf numFmtId="0" fontId="36" fillId="0" borderId="22" applyNumberFormat="0" applyFill="0" applyAlignment="0" applyProtection="0"/>
    <xf numFmtId="0" fontId="37" fillId="0" borderId="0" applyNumberFormat="0" applyFill="0" applyBorder="0" applyAlignment="0" applyProtection="0"/>
    <xf numFmtId="0" fontId="14" fillId="19" borderId="0" applyNumberFormat="0" applyBorder="0" applyAlignment="0" applyProtection="0"/>
    <xf numFmtId="0" fontId="14" fillId="20" borderId="0" applyNumberFormat="0" applyBorder="0" applyAlignment="0" applyProtection="0"/>
    <xf numFmtId="0" fontId="14" fillId="21" borderId="0" applyNumberFormat="0" applyBorder="0" applyAlignment="0" applyProtection="0"/>
    <xf numFmtId="0" fontId="14" fillId="16" borderId="0" applyNumberFormat="0" applyBorder="0" applyAlignment="0" applyProtection="0"/>
    <xf numFmtId="0" fontId="14" fillId="17" borderId="0" applyNumberFormat="0" applyBorder="0" applyAlignment="0" applyProtection="0"/>
    <xf numFmtId="0" fontId="14" fillId="22" borderId="0" applyNumberFormat="0" applyBorder="0" applyAlignment="0" applyProtection="0"/>
    <xf numFmtId="0" fontId="26" fillId="10" borderId="14" applyNumberFormat="0" applyAlignment="0" applyProtection="0"/>
    <xf numFmtId="0" fontId="29" fillId="23" borderId="21" applyNumberFormat="0" applyAlignment="0" applyProtection="0"/>
    <xf numFmtId="0" fontId="16" fillId="23" borderId="14" applyNumberFormat="0" applyAlignment="0" applyProtection="0"/>
    <xf numFmtId="0" fontId="38" fillId="0" borderId="0" applyNumberFormat="0" applyFill="0" applyBorder="0" applyAlignment="0" applyProtection="0">
      <alignment vertical="top"/>
      <protection locked="0"/>
    </xf>
    <xf numFmtId="0" fontId="39" fillId="0" borderId="0" applyNumberFormat="0" applyFill="0" applyBorder="0" applyAlignment="0" applyProtection="0">
      <alignment vertical="top"/>
      <protection locked="0"/>
    </xf>
    <xf numFmtId="0" fontId="40" fillId="0" borderId="0" applyNumberFormat="0" applyFill="0" applyBorder="0" applyAlignment="0" applyProtection="0"/>
    <xf numFmtId="167" fontId="41" fillId="0" borderId="0" applyFont="0" applyFill="0" applyBorder="0" applyAlignment="0" applyProtection="0"/>
    <xf numFmtId="0" fontId="23" fillId="0" borderId="16" applyNumberFormat="0" applyFill="0" applyAlignment="0" applyProtection="0"/>
    <xf numFmtId="0" fontId="24" fillId="0" borderId="17" applyNumberFormat="0" applyFill="0" applyAlignment="0" applyProtection="0"/>
    <xf numFmtId="0" fontId="25" fillId="0" borderId="18" applyNumberFormat="0" applyFill="0" applyAlignment="0" applyProtection="0"/>
    <xf numFmtId="0" fontId="25" fillId="0" borderId="0" applyNumberFormat="0" applyFill="0" applyBorder="0" applyAlignment="0" applyProtection="0"/>
    <xf numFmtId="0" fontId="42" fillId="0" borderId="23" applyBorder="0">
      <alignment horizontal="center" vertical="center" wrapText="1"/>
    </xf>
    <xf numFmtId="4" fontId="43" fillId="29" borderId="12" applyBorder="0">
      <alignment horizontal="right"/>
    </xf>
    <xf numFmtId="0" fontId="36" fillId="0" borderId="22" applyNumberFormat="0" applyFill="0" applyAlignment="0" applyProtection="0"/>
    <xf numFmtId="0" fontId="17" fillId="24" borderId="15" applyNumberFormat="0" applyAlignment="0" applyProtection="0"/>
    <xf numFmtId="0" fontId="35" fillId="0" borderId="0" applyNumberFormat="0" applyFill="0" applyBorder="0" applyAlignment="0" applyProtection="0"/>
    <xf numFmtId="0" fontId="28" fillId="25" borderId="0" applyNumberFormat="0" applyBorder="0" applyAlignment="0" applyProtection="0"/>
    <xf numFmtId="0" fontId="1" fillId="0" borderId="0"/>
    <xf numFmtId="0" fontId="1" fillId="0" borderId="0"/>
    <xf numFmtId="0" fontId="1" fillId="0" borderId="0"/>
    <xf numFmtId="0" fontId="1" fillId="0" borderId="0"/>
    <xf numFmtId="0" fontId="44" fillId="0" borderId="0"/>
    <xf numFmtId="0" fontId="19" fillId="0" borderId="0"/>
    <xf numFmtId="0" fontId="19" fillId="0" borderId="0"/>
    <xf numFmtId="0" fontId="1" fillId="0" borderId="0"/>
    <xf numFmtId="0" fontId="1" fillId="0" borderId="0"/>
    <xf numFmtId="0" fontId="1" fillId="0" borderId="0"/>
    <xf numFmtId="0" fontId="2" fillId="0" borderId="0"/>
    <xf numFmtId="0" fontId="45" fillId="0" borderId="0"/>
    <xf numFmtId="0" fontId="2" fillId="0" borderId="0"/>
    <xf numFmtId="0" fontId="19" fillId="0" borderId="0"/>
    <xf numFmtId="0" fontId="8" fillId="0" borderId="0"/>
    <xf numFmtId="0" fontId="19" fillId="0" borderId="0"/>
    <xf numFmtId="0" fontId="2" fillId="0" borderId="0"/>
    <xf numFmtId="0" fontId="1" fillId="0" borderId="0"/>
    <xf numFmtId="0" fontId="19" fillId="0" borderId="0">
      <alignment wrapText="1"/>
    </xf>
    <xf numFmtId="0" fontId="2" fillId="0" borderId="0"/>
    <xf numFmtId="0" fontId="46" fillId="0" borderId="0"/>
    <xf numFmtId="0" fontId="1" fillId="0" borderId="0"/>
    <xf numFmtId="0" fontId="19" fillId="0" borderId="0">
      <alignment wrapText="1"/>
    </xf>
    <xf numFmtId="0" fontId="2" fillId="0" borderId="0"/>
    <xf numFmtId="0" fontId="2" fillId="0" borderId="0"/>
    <xf numFmtId="0" fontId="19" fillId="0" borderId="0"/>
    <xf numFmtId="0" fontId="19" fillId="0" borderId="0"/>
    <xf numFmtId="0" fontId="19" fillId="0" borderId="0"/>
    <xf numFmtId="0" fontId="19" fillId="0" borderId="0"/>
    <xf numFmtId="0" fontId="19" fillId="0" borderId="0"/>
    <xf numFmtId="0" fontId="19" fillId="0" borderId="0"/>
    <xf numFmtId="0" fontId="47" fillId="0" borderId="0"/>
    <xf numFmtId="0" fontId="48" fillId="0" borderId="0"/>
    <xf numFmtId="0" fontId="1" fillId="0" borderId="0"/>
    <xf numFmtId="0" fontId="13" fillId="0" borderId="0"/>
    <xf numFmtId="0" fontId="48" fillId="0" borderId="0"/>
    <xf numFmtId="0" fontId="48" fillId="0" borderId="0"/>
    <xf numFmtId="0" fontId="1" fillId="0" borderId="0"/>
    <xf numFmtId="0" fontId="46" fillId="0" borderId="0"/>
    <xf numFmtId="0" fontId="46" fillId="0" borderId="0"/>
    <xf numFmtId="0" fontId="2" fillId="0" borderId="0"/>
    <xf numFmtId="0" fontId="1" fillId="0" borderId="0"/>
    <xf numFmtId="0" fontId="19" fillId="0" borderId="0"/>
    <xf numFmtId="0" fontId="19" fillId="0" borderId="0"/>
    <xf numFmtId="0" fontId="1" fillId="0" borderId="0"/>
    <xf numFmtId="0" fontId="13" fillId="0" borderId="0"/>
    <xf numFmtId="0" fontId="1" fillId="0" borderId="0"/>
    <xf numFmtId="0" fontId="19" fillId="0" borderId="0"/>
    <xf numFmtId="0" fontId="19" fillId="0" borderId="0"/>
    <xf numFmtId="0" fontId="2" fillId="0" borderId="0"/>
    <xf numFmtId="0" fontId="9" fillId="27" borderId="0"/>
    <xf numFmtId="0" fontId="49" fillId="0" borderId="0"/>
    <xf numFmtId="0" fontId="15" fillId="6" borderId="0" applyNumberFormat="0" applyBorder="0" applyAlignment="0" applyProtection="0"/>
    <xf numFmtId="0" fontId="21" fillId="0" borderId="0" applyNumberFormat="0" applyFill="0" applyBorder="0" applyAlignment="0" applyProtection="0"/>
    <xf numFmtId="0" fontId="19" fillId="26" borderId="20" applyNumberFormat="0" applyFont="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50" fillId="0" borderId="0" applyFont="0" applyFill="0" applyBorder="0" applyAlignment="0" applyProtection="0"/>
    <xf numFmtId="9" fontId="5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27" fillId="0" borderId="19" applyNumberFormat="0" applyFill="0" applyAlignment="0" applyProtection="0"/>
    <xf numFmtId="0" fontId="51" fillId="0" borderId="0"/>
    <xf numFmtId="0" fontId="51" fillId="0" borderId="0"/>
    <xf numFmtId="0" fontId="52" fillId="0" borderId="0"/>
    <xf numFmtId="0" fontId="37" fillId="0" borderId="0" applyNumberFormat="0" applyFill="0" applyBorder="0" applyAlignment="0" applyProtection="0"/>
    <xf numFmtId="166"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13" fillId="0" borderId="0" applyFont="0" applyFill="0" applyBorder="0" applyAlignment="0" applyProtection="0"/>
    <xf numFmtId="168" fontId="13" fillId="0" borderId="0" applyFont="0" applyFill="0" applyBorder="0" applyAlignment="0" applyProtection="0"/>
    <xf numFmtId="168" fontId="13" fillId="0" borderId="0" applyFont="0" applyFill="0" applyBorder="0" applyAlignment="0" applyProtection="0"/>
    <xf numFmtId="168" fontId="13" fillId="0" borderId="0" applyFont="0" applyFill="0" applyBorder="0" applyAlignment="0" applyProtection="0"/>
    <xf numFmtId="172" fontId="19" fillId="0" borderId="0" applyFont="0" applyFill="0" applyBorder="0" applyAlignment="0" applyProtection="0"/>
    <xf numFmtId="172" fontId="19" fillId="0" borderId="0" applyFont="0" applyFill="0" applyBorder="0" applyAlignment="0" applyProtection="0"/>
    <xf numFmtId="172" fontId="19" fillId="0" borderId="0" applyFont="0" applyFill="0" applyBorder="0" applyAlignment="0" applyProtection="0"/>
    <xf numFmtId="172" fontId="19"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0" fontId="19"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72" fontId="19" fillId="0" borderId="0" applyFont="0" applyFill="0" applyBorder="0" applyAlignment="0" applyProtection="0"/>
    <xf numFmtId="172" fontId="19" fillId="0" borderId="0" applyFont="0" applyFill="0" applyBorder="0" applyAlignment="0" applyProtection="0"/>
    <xf numFmtId="0" fontId="19" fillId="0" borderId="0" applyFont="0" applyFill="0" applyBorder="0" applyAlignment="0" applyProtection="0"/>
    <xf numFmtId="172" fontId="19" fillId="0" borderId="0" applyFont="0" applyFill="0" applyBorder="0" applyAlignment="0" applyProtection="0"/>
    <xf numFmtId="172" fontId="19" fillId="0" borderId="0" applyFont="0" applyFill="0" applyBorder="0" applyAlignment="0" applyProtection="0"/>
    <xf numFmtId="172" fontId="19" fillId="0" borderId="0" applyFont="0" applyFill="0" applyBorder="0" applyAlignment="0" applyProtection="0"/>
    <xf numFmtId="172" fontId="19"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0" fontId="22" fillId="7" borderId="0" applyNumberFormat="0" applyBorder="0" applyAlignment="0" applyProtection="0"/>
    <xf numFmtId="168" fontId="1" fillId="0" borderId="0" applyFont="0" applyFill="0" applyBorder="0" applyAlignment="0" applyProtection="0"/>
    <xf numFmtId="0" fontId="2" fillId="0" borderId="0"/>
    <xf numFmtId="9" fontId="1" fillId="0" borderId="0" applyFont="0" applyFill="0" applyBorder="0" applyAlignment="0" applyProtection="0"/>
    <xf numFmtId="9" fontId="1" fillId="0" borderId="0" applyFont="0" applyFill="0" applyBorder="0" applyAlignment="0" applyProtection="0"/>
    <xf numFmtId="0" fontId="19" fillId="0" borderId="0"/>
    <xf numFmtId="0" fontId="19" fillId="0" borderId="0"/>
    <xf numFmtId="0" fontId="8" fillId="0" borderId="0"/>
    <xf numFmtId="0" fontId="8" fillId="0" borderId="0"/>
    <xf numFmtId="0" fontId="8" fillId="0" borderId="0"/>
    <xf numFmtId="0" fontId="8" fillId="0" borderId="0"/>
    <xf numFmtId="0" fontId="2" fillId="0" borderId="0"/>
    <xf numFmtId="0" fontId="8" fillId="0" borderId="0"/>
    <xf numFmtId="0" fontId="8" fillId="0" borderId="0"/>
    <xf numFmtId="0" fontId="8" fillId="0" borderId="0"/>
    <xf numFmtId="0" fontId="2" fillId="0" borderId="0"/>
    <xf numFmtId="0" fontId="8" fillId="0" borderId="0"/>
    <xf numFmtId="0" fontId="8" fillId="0" borderId="0"/>
    <xf numFmtId="0" fontId="8" fillId="0" borderId="0"/>
    <xf numFmtId="9" fontId="19" fillId="0" borderId="0" applyFill="0" applyBorder="0" applyAlignment="0" applyProtection="0"/>
    <xf numFmtId="9" fontId="19" fillId="0" borderId="0" applyFill="0" applyBorder="0" applyAlignment="0" applyProtection="0"/>
    <xf numFmtId="0" fontId="19" fillId="0" borderId="0"/>
    <xf numFmtId="0" fontId="1" fillId="0" borderId="0"/>
    <xf numFmtId="4" fontId="56" fillId="0" borderId="0">
      <alignment vertical="center"/>
    </xf>
    <xf numFmtId="0" fontId="52" fillId="0" borderId="0"/>
    <xf numFmtId="0" fontId="52" fillId="0" borderId="0"/>
    <xf numFmtId="167" fontId="57" fillId="0" borderId="0">
      <protection locked="0"/>
    </xf>
    <xf numFmtId="167" fontId="57" fillId="0" borderId="0">
      <protection locked="0"/>
    </xf>
    <xf numFmtId="167" fontId="57" fillId="0" borderId="0">
      <protection locked="0"/>
    </xf>
    <xf numFmtId="0" fontId="58" fillId="0" borderId="0">
      <protection locked="0"/>
    </xf>
    <xf numFmtId="0" fontId="58" fillId="0" borderId="0">
      <protection locked="0"/>
    </xf>
    <xf numFmtId="0" fontId="57" fillId="0" borderId="32">
      <protection locked="0"/>
    </xf>
    <xf numFmtId="173" fontId="59" fillId="0" borderId="0" applyFont="0" applyFill="0" applyBorder="0" applyAlignment="0" applyProtection="0"/>
    <xf numFmtId="0" fontId="60" fillId="0" borderId="0"/>
    <xf numFmtId="4" fontId="61" fillId="29" borderId="21" applyNumberFormat="0" applyProtection="0">
      <alignment vertical="center"/>
    </xf>
    <xf numFmtId="4" fontId="62" fillId="29" borderId="21" applyNumberFormat="0" applyProtection="0">
      <alignment vertical="center"/>
    </xf>
    <xf numFmtId="4" fontId="61" fillId="29" borderId="21" applyNumberFormat="0" applyProtection="0">
      <alignment horizontal="left" vertical="center" indent="1"/>
    </xf>
    <xf numFmtId="4" fontId="61" fillId="29" borderId="21" applyNumberFormat="0" applyProtection="0">
      <alignment horizontal="left" vertical="center" indent="1"/>
    </xf>
    <xf numFmtId="0" fontId="19" fillId="31" borderId="21" applyNumberFormat="0" applyProtection="0">
      <alignment horizontal="left" vertical="center" indent="1"/>
    </xf>
    <xf numFmtId="0" fontId="19" fillId="31" borderId="21" applyNumberFormat="0" applyProtection="0">
      <alignment horizontal="left" vertical="center" indent="1"/>
    </xf>
    <xf numFmtId="0" fontId="19" fillId="31" borderId="21" applyNumberFormat="0" applyProtection="0">
      <alignment horizontal="left" vertical="center" indent="1"/>
    </xf>
    <xf numFmtId="4" fontId="61" fillId="32" borderId="21" applyNumberFormat="0" applyProtection="0">
      <alignment horizontal="right" vertical="center"/>
    </xf>
    <xf numFmtId="4" fontId="61" fillId="33" borderId="21" applyNumberFormat="0" applyProtection="0">
      <alignment horizontal="right" vertical="center"/>
    </xf>
    <xf numFmtId="4" fontId="61" fillId="34" borderId="21" applyNumberFormat="0" applyProtection="0">
      <alignment horizontal="right" vertical="center"/>
    </xf>
    <xf numFmtId="4" fontId="61" fillId="35" borderId="21" applyNumberFormat="0" applyProtection="0">
      <alignment horizontal="right" vertical="center"/>
    </xf>
    <xf numFmtId="4" fontId="61" fillId="36" borderId="21" applyNumberFormat="0" applyProtection="0">
      <alignment horizontal="right" vertical="center"/>
    </xf>
    <xf numFmtId="4" fontId="61" fillId="37" borderId="21" applyNumberFormat="0" applyProtection="0">
      <alignment horizontal="right" vertical="center"/>
    </xf>
    <xf numFmtId="4" fontId="61" fillId="38" borderId="21" applyNumberFormat="0" applyProtection="0">
      <alignment horizontal="right" vertical="center"/>
    </xf>
    <xf numFmtId="4" fontId="61" fillId="39" borderId="21" applyNumberFormat="0" applyProtection="0">
      <alignment horizontal="right" vertical="center"/>
    </xf>
    <xf numFmtId="4" fontId="61" fillId="40" borderId="21" applyNumberFormat="0" applyProtection="0">
      <alignment horizontal="right" vertical="center"/>
    </xf>
    <xf numFmtId="4" fontId="63" fillId="41" borderId="21" applyNumberFormat="0" applyProtection="0">
      <alignment horizontal="left" vertical="center" indent="1"/>
    </xf>
    <xf numFmtId="4" fontId="61" fillId="42" borderId="33" applyNumberFormat="0" applyProtection="0">
      <alignment horizontal="left" vertical="center" indent="1"/>
    </xf>
    <xf numFmtId="4" fontId="64" fillId="43" borderId="0" applyNumberFormat="0" applyProtection="0">
      <alignment horizontal="left" vertical="center" indent="1"/>
    </xf>
    <xf numFmtId="0" fontId="19" fillId="31" borderId="21" applyNumberFormat="0" applyProtection="0">
      <alignment horizontal="left" vertical="center" indent="1"/>
    </xf>
    <xf numFmtId="0" fontId="19" fillId="31" borderId="21" applyNumberFormat="0" applyProtection="0">
      <alignment horizontal="left" vertical="center" indent="1"/>
    </xf>
    <xf numFmtId="0" fontId="19" fillId="31" borderId="21" applyNumberFormat="0" applyProtection="0">
      <alignment horizontal="left" vertical="center" indent="1"/>
    </xf>
    <xf numFmtId="4" fontId="30" fillId="42" borderId="21" applyNumberFormat="0" applyProtection="0">
      <alignment horizontal="left" vertical="center" indent="1"/>
    </xf>
    <xf numFmtId="4" fontId="30" fillId="44" borderId="21" applyNumberFormat="0" applyProtection="0">
      <alignment horizontal="left" vertical="center" indent="1"/>
    </xf>
    <xf numFmtId="0" fontId="19" fillId="44" borderId="21" applyNumberFormat="0" applyProtection="0">
      <alignment horizontal="left" vertical="center" indent="1"/>
    </xf>
    <xf numFmtId="0" fontId="19" fillId="44" borderId="21" applyNumberFormat="0" applyProtection="0">
      <alignment horizontal="left" vertical="center" indent="1"/>
    </xf>
    <xf numFmtId="0" fontId="19" fillId="44" borderId="21" applyNumberFormat="0" applyProtection="0">
      <alignment horizontal="left" vertical="center" indent="1"/>
    </xf>
    <xf numFmtId="0" fontId="19" fillId="44" borderId="21" applyNumberFormat="0" applyProtection="0">
      <alignment horizontal="left" vertical="center" indent="1"/>
    </xf>
    <xf numFmtId="0" fontId="19" fillId="44" borderId="21" applyNumberFormat="0" applyProtection="0">
      <alignment horizontal="left" vertical="center" indent="1"/>
    </xf>
    <xf numFmtId="0" fontId="19" fillId="44" borderId="21" applyNumberFormat="0" applyProtection="0">
      <alignment horizontal="left" vertical="center" indent="1"/>
    </xf>
    <xf numFmtId="0" fontId="19" fillId="45" borderId="21" applyNumberFormat="0" applyProtection="0">
      <alignment horizontal="left" vertical="center" indent="1"/>
    </xf>
    <xf numFmtId="0" fontId="19" fillId="45" borderId="21" applyNumberFormat="0" applyProtection="0">
      <alignment horizontal="left" vertical="center" indent="1"/>
    </xf>
    <xf numFmtId="0" fontId="19" fillId="45" borderId="21" applyNumberFormat="0" applyProtection="0">
      <alignment horizontal="left" vertical="center" indent="1"/>
    </xf>
    <xf numFmtId="0" fontId="19" fillId="45" borderId="21" applyNumberFormat="0" applyProtection="0">
      <alignment horizontal="left" vertical="center" indent="1"/>
    </xf>
    <xf numFmtId="0" fontId="19" fillId="45" borderId="21" applyNumberFormat="0" applyProtection="0">
      <alignment horizontal="left" vertical="center" indent="1"/>
    </xf>
    <xf numFmtId="0" fontId="19" fillId="45" borderId="21" applyNumberFormat="0" applyProtection="0">
      <alignment horizontal="left" vertical="center" indent="1"/>
    </xf>
    <xf numFmtId="0" fontId="19" fillId="46" borderId="21" applyNumberFormat="0" applyProtection="0">
      <alignment horizontal="left" vertical="center" indent="1"/>
    </xf>
    <xf numFmtId="0" fontId="19" fillId="46" borderId="21" applyNumberFormat="0" applyProtection="0">
      <alignment horizontal="left" vertical="center" indent="1"/>
    </xf>
    <xf numFmtId="0" fontId="19" fillId="46" borderId="21" applyNumberFormat="0" applyProtection="0">
      <alignment horizontal="left" vertical="center" indent="1"/>
    </xf>
    <xf numFmtId="0" fontId="19" fillId="46" borderId="21" applyNumberFormat="0" applyProtection="0">
      <alignment horizontal="left" vertical="center" indent="1"/>
    </xf>
    <xf numFmtId="0" fontId="19" fillId="46" borderId="21" applyNumberFormat="0" applyProtection="0">
      <alignment horizontal="left" vertical="center" indent="1"/>
    </xf>
    <xf numFmtId="0" fontId="19" fillId="46" borderId="21" applyNumberFormat="0" applyProtection="0">
      <alignment horizontal="left" vertical="center" indent="1"/>
    </xf>
    <xf numFmtId="0" fontId="19" fillId="31" borderId="21" applyNumberFormat="0" applyProtection="0">
      <alignment horizontal="left" vertical="center" indent="1"/>
    </xf>
    <xf numFmtId="0" fontId="19" fillId="31" borderId="21" applyNumberFormat="0" applyProtection="0">
      <alignment horizontal="left" vertical="center" indent="1"/>
    </xf>
    <xf numFmtId="0" fontId="19" fillId="31" borderId="21" applyNumberFormat="0" applyProtection="0">
      <alignment horizontal="left" vertical="center" indent="1"/>
    </xf>
    <xf numFmtId="0" fontId="19" fillId="31" borderId="21" applyNumberFormat="0" applyProtection="0">
      <alignment horizontal="left" vertical="center" indent="1"/>
    </xf>
    <xf numFmtId="0" fontId="19" fillId="31" borderId="21" applyNumberFormat="0" applyProtection="0">
      <alignment horizontal="left" vertical="center" indent="1"/>
    </xf>
    <xf numFmtId="0" fontId="19" fillId="31" borderId="21" applyNumberFormat="0" applyProtection="0">
      <alignment horizontal="left" vertical="center" indent="1"/>
    </xf>
    <xf numFmtId="4" fontId="61" fillId="47" borderId="21" applyNumberFormat="0" applyProtection="0">
      <alignment vertical="center"/>
    </xf>
    <xf numFmtId="4" fontId="62" fillId="47" borderId="21" applyNumberFormat="0" applyProtection="0">
      <alignment vertical="center"/>
    </xf>
    <xf numFmtId="4" fontId="61" fillId="47" borderId="21" applyNumberFormat="0" applyProtection="0">
      <alignment horizontal="left" vertical="center" indent="1"/>
    </xf>
    <xf numFmtId="4" fontId="61" fillId="47" borderId="21" applyNumberFormat="0" applyProtection="0">
      <alignment horizontal="left" vertical="center" indent="1"/>
    </xf>
    <xf numFmtId="4" fontId="61" fillId="42" borderId="21" applyNumberFormat="0" applyProtection="0">
      <alignment horizontal="right" vertical="center"/>
    </xf>
    <xf numFmtId="4" fontId="62" fillId="42" borderId="21" applyNumberFormat="0" applyProtection="0">
      <alignment horizontal="right" vertical="center"/>
    </xf>
    <xf numFmtId="0" fontId="19" fillId="31" borderId="21" applyNumberFormat="0" applyProtection="0">
      <alignment horizontal="left" vertical="center" indent="1"/>
    </xf>
    <xf numFmtId="0" fontId="19" fillId="31" borderId="21" applyNumberFormat="0" applyProtection="0">
      <alignment horizontal="left" vertical="center" indent="1"/>
    </xf>
    <xf numFmtId="0" fontId="19" fillId="31" borderId="21" applyNumberFormat="0" applyProtection="0">
      <alignment horizontal="left" vertical="center" indent="1"/>
    </xf>
    <xf numFmtId="0" fontId="19" fillId="31" borderId="21" applyNumberFormat="0" applyProtection="0">
      <alignment horizontal="left" vertical="center" indent="1"/>
    </xf>
    <xf numFmtId="0" fontId="19" fillId="31" borderId="21" applyNumberFormat="0" applyProtection="0">
      <alignment horizontal="left" vertical="center" indent="1"/>
    </xf>
    <xf numFmtId="0" fontId="19" fillId="31" borderId="21" applyNumberFormat="0" applyProtection="0">
      <alignment horizontal="left" vertical="center" indent="1"/>
    </xf>
    <xf numFmtId="0" fontId="65" fillId="0" borderId="0"/>
    <xf numFmtId="4" fontId="66" fillId="42" borderId="21" applyNumberFormat="0" applyProtection="0">
      <alignment horizontal="right" vertical="center"/>
    </xf>
    <xf numFmtId="174" fontId="8" fillId="0" borderId="34">
      <protection locked="0"/>
    </xf>
    <xf numFmtId="0" fontId="67" fillId="0" borderId="0" applyBorder="0">
      <alignment horizontal="center" vertical="center" wrapText="1"/>
    </xf>
    <xf numFmtId="174" fontId="68" fillId="48" borderId="34"/>
    <xf numFmtId="0" fontId="69" fillId="0" borderId="0">
      <alignment horizontal="center" vertical="top" wrapText="1"/>
    </xf>
    <xf numFmtId="0" fontId="70" fillId="0" borderId="0">
      <alignment horizontal="centerContinuous" vertical="center" wrapText="1"/>
    </xf>
    <xf numFmtId="0" fontId="71" fillId="49" borderId="0" applyFill="0">
      <alignment wrapText="1"/>
    </xf>
    <xf numFmtId="4" fontId="13" fillId="0" borderId="0">
      <alignment vertical="center"/>
    </xf>
    <xf numFmtId="0" fontId="13" fillId="0" borderId="0"/>
    <xf numFmtId="0" fontId="13" fillId="0" borderId="0"/>
    <xf numFmtId="0" fontId="19" fillId="0" borderId="0"/>
    <xf numFmtId="0" fontId="1" fillId="0" borderId="0"/>
    <xf numFmtId="0" fontId="13" fillId="0" borderId="0"/>
    <xf numFmtId="0" fontId="13" fillId="26" borderId="20" applyNumberFormat="0" applyFont="0" applyAlignment="0" applyProtection="0"/>
    <xf numFmtId="9" fontId="1" fillId="0" borderId="0" applyFont="0" applyFill="0" applyBorder="0" applyAlignment="0" applyProtection="0"/>
    <xf numFmtId="9" fontId="13" fillId="0" borderId="0" applyFont="0" applyFill="0" applyBorder="0" applyAlignment="0" applyProtection="0"/>
    <xf numFmtId="49" fontId="71" fillId="0" borderId="0">
      <alignment horizontal="center"/>
    </xf>
    <xf numFmtId="49" fontId="71" fillId="0" borderId="0">
      <alignment horizontal="center"/>
    </xf>
    <xf numFmtId="49" fontId="71" fillId="0" borderId="0">
      <alignment horizontal="center"/>
    </xf>
    <xf numFmtId="4" fontId="43" fillId="49" borderId="0" applyBorder="0">
      <alignment horizontal="right"/>
    </xf>
    <xf numFmtId="4" fontId="43" fillId="50" borderId="25" applyBorder="0">
      <alignment horizontal="right"/>
    </xf>
    <xf numFmtId="4" fontId="43" fillId="49" borderId="12" applyFont="0" applyBorder="0">
      <alignment horizontal="right"/>
    </xf>
    <xf numFmtId="167" fontId="57" fillId="0" borderId="0">
      <protection locked="0"/>
    </xf>
    <xf numFmtId="175" fontId="72" fillId="0" borderId="0" applyBorder="0" applyProtection="0"/>
    <xf numFmtId="0" fontId="19" fillId="0" borderId="0"/>
    <xf numFmtId="0" fontId="19" fillId="0" borderId="0"/>
    <xf numFmtId="0" fontId="19" fillId="0" borderId="0"/>
    <xf numFmtId="0" fontId="19" fillId="0" borderId="0"/>
    <xf numFmtId="0" fontId="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9" fillId="0" borderId="0"/>
    <xf numFmtId="0" fontId="51" fillId="0" borderId="0"/>
    <xf numFmtId="0" fontId="19" fillId="0" borderId="0"/>
    <xf numFmtId="0" fontId="73" fillId="0" borderId="0" applyNumberFormat="0" applyFill="0" applyBorder="0" applyAlignment="0" applyProtection="0"/>
    <xf numFmtId="0" fontId="2" fillId="0" borderId="0" applyFont="0" applyFill="0" applyBorder="0" applyAlignment="0" applyProtection="0"/>
    <xf numFmtId="0" fontId="56" fillId="0" borderId="0"/>
    <xf numFmtId="0" fontId="2" fillId="0" borderId="0"/>
    <xf numFmtId="0" fontId="2" fillId="0" borderId="0"/>
    <xf numFmtId="0" fontId="2" fillId="0" borderId="0"/>
    <xf numFmtId="9" fontId="1" fillId="0" borderId="0" applyFont="0" applyFill="0" applyBorder="0" applyAlignment="0" applyProtection="0"/>
    <xf numFmtId="9" fontId="2" fillId="0" borderId="0" applyFont="0" applyFill="0" applyBorder="0" applyAlignment="0" applyProtection="0"/>
    <xf numFmtId="0" fontId="74" fillId="0" borderId="0" applyNumberFormat="0" applyFill="0" applyBorder="0" applyAlignment="0" applyProtection="0">
      <alignment vertical="top"/>
      <protection locked="0"/>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8" fillId="0" borderId="0"/>
    <xf numFmtId="0" fontId="8"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13" fillId="0" borderId="0" applyFont="0" applyFill="0" applyBorder="0" applyAlignment="0" applyProtection="0"/>
    <xf numFmtId="9" fontId="19" fillId="0" borderId="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9" fillId="0" borderId="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13"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13" fillId="0" borderId="0" applyFont="0" applyFill="0" applyBorder="0" applyAlignment="0" applyProtection="0"/>
    <xf numFmtId="168" fontId="13" fillId="0" borderId="0" applyFont="0" applyFill="0" applyBorder="0" applyAlignment="0" applyProtection="0"/>
    <xf numFmtId="168" fontId="1"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0" fontId="75" fillId="0" borderId="0"/>
    <xf numFmtId="9" fontId="75" fillId="0" borderId="0" applyFill="0" applyBorder="0" applyAlignment="0" applyProtection="0"/>
    <xf numFmtId="9" fontId="75" fillId="0" borderId="0" applyFont="0" applyFill="0" applyBorder="0" applyAlignment="0" applyProtection="0"/>
    <xf numFmtId="0" fontId="51" fillId="0" borderId="0"/>
    <xf numFmtId="0" fontId="1" fillId="0" borderId="0"/>
    <xf numFmtId="9" fontId="13" fillId="0" borderId="0" applyFont="0" applyFill="0" applyBorder="0" applyAlignment="0" applyProtection="0"/>
    <xf numFmtId="177" fontId="55" fillId="49" borderId="0">
      <alignment vertical="top"/>
    </xf>
    <xf numFmtId="0" fontId="19" fillId="0" borderId="0"/>
    <xf numFmtId="0" fontId="51" fillId="0" borderId="0"/>
    <xf numFmtId="38" fontId="2" fillId="0" borderId="0">
      <alignment vertical="top"/>
    </xf>
    <xf numFmtId="0" fontId="51" fillId="0" borderId="0"/>
    <xf numFmtId="0" fontId="52" fillId="0" borderId="0"/>
    <xf numFmtId="0" fontId="51" fillId="0" borderId="0"/>
    <xf numFmtId="0" fontId="51" fillId="0" borderId="0"/>
    <xf numFmtId="0" fontId="51" fillId="0" borderId="0"/>
    <xf numFmtId="0" fontId="51" fillId="0" borderId="0"/>
    <xf numFmtId="0" fontId="52" fillId="0" borderId="0"/>
    <xf numFmtId="0" fontId="51" fillId="0" borderId="0"/>
    <xf numFmtId="0" fontId="52" fillId="0" borderId="0"/>
    <xf numFmtId="0" fontId="52" fillId="0" borderId="0"/>
    <xf numFmtId="0" fontId="51"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1" fillId="0" borderId="0"/>
    <xf numFmtId="0" fontId="52" fillId="0" borderId="0"/>
    <xf numFmtId="0" fontId="52" fillId="0" borderId="0"/>
    <xf numFmtId="0" fontId="52" fillId="0" borderId="0"/>
    <xf numFmtId="0" fontId="52" fillId="0" borderId="0"/>
    <xf numFmtId="0" fontId="52" fillId="0" borderId="0"/>
    <xf numFmtId="0" fontId="52" fillId="0" borderId="0"/>
    <xf numFmtId="0" fontId="51" fillId="0" borderId="0"/>
    <xf numFmtId="0" fontId="51" fillId="0" borderId="0"/>
    <xf numFmtId="0" fontId="52" fillId="0" borderId="0"/>
    <xf numFmtId="0" fontId="52" fillId="0" borderId="0"/>
    <xf numFmtId="0" fontId="52" fillId="0" borderId="0"/>
    <xf numFmtId="0" fontId="52" fillId="0" borderId="0"/>
    <xf numFmtId="0" fontId="52" fillId="0" borderId="0"/>
    <xf numFmtId="0" fontId="51" fillId="0" borderId="0"/>
    <xf numFmtId="0" fontId="52" fillId="0" borderId="0"/>
    <xf numFmtId="0" fontId="52" fillId="0" borderId="0"/>
    <xf numFmtId="0" fontId="52" fillId="0" borderId="0"/>
    <xf numFmtId="0" fontId="52" fillId="0" borderId="0"/>
    <xf numFmtId="0" fontId="19" fillId="0" borderId="0"/>
    <xf numFmtId="0" fontId="19" fillId="0" borderId="0"/>
    <xf numFmtId="0" fontId="51" fillId="0" borderId="0"/>
    <xf numFmtId="0" fontId="52" fillId="0" borderId="0"/>
    <xf numFmtId="0" fontId="52" fillId="0" borderId="0"/>
    <xf numFmtId="0" fontId="51" fillId="0" borderId="0"/>
    <xf numFmtId="0" fontId="51" fillId="0" borderId="0"/>
    <xf numFmtId="0" fontId="51" fillId="0" borderId="0"/>
    <xf numFmtId="0" fontId="51" fillId="0" borderId="0"/>
    <xf numFmtId="0" fontId="52" fillId="0" borderId="0"/>
    <xf numFmtId="0" fontId="51" fillId="0" borderId="0"/>
    <xf numFmtId="0" fontId="52" fillId="0" borderId="0"/>
    <xf numFmtId="0" fontId="52" fillId="0" borderId="0"/>
    <xf numFmtId="0" fontId="52" fillId="0" borderId="0"/>
    <xf numFmtId="0" fontId="52" fillId="0" borderId="0"/>
    <xf numFmtId="0" fontId="52" fillId="0" borderId="0"/>
    <xf numFmtId="0" fontId="52" fillId="0" borderId="0"/>
    <xf numFmtId="0" fontId="51" fillId="0" borderId="0"/>
    <xf numFmtId="0" fontId="51" fillId="0" borderId="0"/>
    <xf numFmtId="0" fontId="51" fillId="0" borderId="0"/>
    <xf numFmtId="0" fontId="52" fillId="0" borderId="0"/>
    <xf numFmtId="0" fontId="52" fillId="0" borderId="0"/>
    <xf numFmtId="0" fontId="52" fillId="0" borderId="0"/>
    <xf numFmtId="0" fontId="51" fillId="0" borderId="0"/>
    <xf numFmtId="0" fontId="52" fillId="0" borderId="0"/>
    <xf numFmtId="0" fontId="52" fillId="0" borderId="0"/>
    <xf numFmtId="0" fontId="52" fillId="0" borderId="0"/>
    <xf numFmtId="0" fontId="51" fillId="0" borderId="0"/>
    <xf numFmtId="0" fontId="51" fillId="0" borderId="0"/>
    <xf numFmtId="0" fontId="52" fillId="0" borderId="0"/>
    <xf numFmtId="0" fontId="52" fillId="0" borderId="0"/>
    <xf numFmtId="0" fontId="51" fillId="0" borderId="0"/>
    <xf numFmtId="0" fontId="51" fillId="0" borderId="0"/>
    <xf numFmtId="0" fontId="52" fillId="0" borderId="0"/>
    <xf numFmtId="0" fontId="51" fillId="0" borderId="0"/>
    <xf numFmtId="0" fontId="51" fillId="0" borderId="0"/>
    <xf numFmtId="0" fontId="52"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2" fillId="0" borderId="0"/>
    <xf numFmtId="0" fontId="59" fillId="52" borderId="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6" borderId="0" applyNumberFormat="0" applyBorder="0" applyAlignment="0" applyProtection="0"/>
    <xf numFmtId="0" fontId="13" fillId="6" borderId="0" applyNumberFormat="0" applyBorder="0" applyAlignment="0" applyProtection="0"/>
    <xf numFmtId="0" fontId="13" fillId="6" borderId="0" applyNumberFormat="0" applyBorder="0" applyAlignment="0" applyProtection="0"/>
    <xf numFmtId="0" fontId="13" fillId="6" borderId="0" applyNumberFormat="0" applyBorder="0" applyAlignment="0" applyProtection="0"/>
    <xf numFmtId="0" fontId="13" fillId="6" borderId="0" applyNumberFormat="0" applyBorder="0" applyAlignment="0" applyProtection="0"/>
    <xf numFmtId="0" fontId="13" fillId="6" borderId="0" applyNumberFormat="0" applyBorder="0" applyAlignment="0" applyProtection="0"/>
    <xf numFmtId="0" fontId="13" fillId="6" borderId="0" applyNumberFormat="0" applyBorder="0" applyAlignment="0" applyProtection="0"/>
    <xf numFmtId="0" fontId="13" fillId="6" borderId="0" applyNumberFormat="0" applyBorder="0" applyAlignment="0" applyProtection="0"/>
    <xf numFmtId="0" fontId="13" fillId="6" borderId="0" applyNumberFormat="0" applyBorder="0" applyAlignment="0" applyProtection="0"/>
    <xf numFmtId="0" fontId="13" fillId="6" borderId="0" applyNumberFormat="0" applyBorder="0" applyAlignment="0" applyProtection="0"/>
    <xf numFmtId="0" fontId="13" fillId="6" borderId="0" applyNumberFormat="0" applyBorder="0" applyAlignment="0" applyProtection="0"/>
    <xf numFmtId="0" fontId="13" fillId="6" borderId="0" applyNumberFormat="0" applyBorder="0" applyAlignment="0" applyProtection="0"/>
    <xf numFmtId="0" fontId="13" fillId="6" borderId="0" applyNumberFormat="0" applyBorder="0" applyAlignment="0" applyProtection="0"/>
    <xf numFmtId="0" fontId="13" fillId="7" borderId="0" applyNumberFormat="0" applyBorder="0" applyAlignment="0" applyProtection="0"/>
    <xf numFmtId="0" fontId="13" fillId="7" borderId="0" applyNumberFormat="0" applyBorder="0" applyAlignment="0" applyProtection="0"/>
    <xf numFmtId="0" fontId="13" fillId="7" borderId="0" applyNumberFormat="0" applyBorder="0" applyAlignment="0" applyProtection="0"/>
    <xf numFmtId="0" fontId="13" fillId="7" borderId="0" applyNumberFormat="0" applyBorder="0" applyAlignment="0" applyProtection="0"/>
    <xf numFmtId="0" fontId="13" fillId="7" borderId="0" applyNumberFormat="0" applyBorder="0" applyAlignment="0" applyProtection="0"/>
    <xf numFmtId="0" fontId="13" fillId="7" borderId="0" applyNumberFormat="0" applyBorder="0" applyAlignment="0" applyProtection="0"/>
    <xf numFmtId="0" fontId="13" fillId="7" borderId="0" applyNumberFormat="0" applyBorder="0" applyAlignment="0" applyProtection="0"/>
    <xf numFmtId="0" fontId="13" fillId="7" borderId="0" applyNumberFormat="0" applyBorder="0" applyAlignment="0" applyProtection="0"/>
    <xf numFmtId="0" fontId="13" fillId="7" borderId="0" applyNumberFormat="0" applyBorder="0" applyAlignment="0" applyProtection="0"/>
    <xf numFmtId="0" fontId="13" fillId="7" borderId="0" applyNumberFormat="0" applyBorder="0" applyAlignment="0" applyProtection="0"/>
    <xf numFmtId="0" fontId="13" fillId="7" borderId="0" applyNumberFormat="0" applyBorder="0" applyAlignment="0" applyProtection="0"/>
    <xf numFmtId="0" fontId="13" fillId="7" borderId="0" applyNumberFormat="0" applyBorder="0" applyAlignment="0" applyProtection="0"/>
    <xf numFmtId="0" fontId="13" fillId="7" borderId="0" applyNumberFormat="0" applyBorder="0" applyAlignment="0" applyProtection="0"/>
    <xf numFmtId="0" fontId="13" fillId="8" borderId="0" applyNumberFormat="0" applyBorder="0" applyAlignment="0" applyProtection="0"/>
    <xf numFmtId="0" fontId="13" fillId="8" borderId="0" applyNumberFormat="0" applyBorder="0" applyAlignment="0" applyProtection="0"/>
    <xf numFmtId="0" fontId="13" fillId="8" borderId="0" applyNumberFormat="0" applyBorder="0" applyAlignment="0" applyProtection="0"/>
    <xf numFmtId="0" fontId="13" fillId="8" borderId="0" applyNumberFormat="0" applyBorder="0" applyAlignment="0" applyProtection="0"/>
    <xf numFmtId="0" fontId="13" fillId="8" borderId="0" applyNumberFormat="0" applyBorder="0" applyAlignment="0" applyProtection="0"/>
    <xf numFmtId="0" fontId="13" fillId="8" borderId="0" applyNumberFormat="0" applyBorder="0" applyAlignment="0" applyProtection="0"/>
    <xf numFmtId="0" fontId="13" fillId="8" borderId="0" applyNumberFormat="0" applyBorder="0" applyAlignment="0" applyProtection="0"/>
    <xf numFmtId="0" fontId="13" fillId="8" borderId="0" applyNumberFormat="0" applyBorder="0" applyAlignment="0" applyProtection="0"/>
    <xf numFmtId="0" fontId="13" fillId="8" borderId="0" applyNumberFormat="0" applyBorder="0" applyAlignment="0" applyProtection="0"/>
    <xf numFmtId="0" fontId="13" fillId="8" borderId="0" applyNumberFormat="0" applyBorder="0" applyAlignment="0" applyProtection="0"/>
    <xf numFmtId="0" fontId="13" fillId="8" borderId="0" applyNumberFormat="0" applyBorder="0" applyAlignment="0" applyProtection="0"/>
    <xf numFmtId="0" fontId="13" fillId="8" borderId="0" applyNumberFormat="0" applyBorder="0" applyAlignment="0" applyProtection="0"/>
    <xf numFmtId="0" fontId="13" fillId="8"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6" borderId="0" applyNumberFormat="0" applyBorder="0" applyAlignment="0" applyProtection="0"/>
    <xf numFmtId="0" fontId="13" fillId="6" borderId="0" applyNumberFormat="0" applyBorder="0" applyAlignment="0" applyProtection="0"/>
    <xf numFmtId="0" fontId="13" fillId="6" borderId="0" applyNumberFormat="0" applyBorder="0" applyAlignment="0" applyProtection="0"/>
    <xf numFmtId="0" fontId="13" fillId="6" borderId="0" applyNumberFormat="0" applyBorder="0" applyAlignment="0" applyProtection="0"/>
    <xf numFmtId="0" fontId="13" fillId="6" borderId="0" applyNumberFormat="0" applyBorder="0" applyAlignment="0" applyProtection="0"/>
    <xf numFmtId="0" fontId="13" fillId="6" borderId="0" applyNumberFormat="0" applyBorder="0" applyAlignment="0" applyProtection="0"/>
    <xf numFmtId="0" fontId="13" fillId="6" borderId="0" applyNumberFormat="0" applyBorder="0" applyAlignment="0" applyProtection="0"/>
    <xf numFmtId="0" fontId="13" fillId="6" borderId="0" applyNumberFormat="0" applyBorder="0" applyAlignment="0" applyProtection="0"/>
    <xf numFmtId="0" fontId="13" fillId="6" borderId="0" applyNumberFormat="0" applyBorder="0" applyAlignment="0" applyProtection="0"/>
    <xf numFmtId="0" fontId="13" fillId="6" borderId="0" applyNumberFormat="0" applyBorder="0" applyAlignment="0" applyProtection="0"/>
    <xf numFmtId="0" fontId="13" fillId="6" borderId="0" applyNumberFormat="0" applyBorder="0" applyAlignment="0" applyProtection="0"/>
    <xf numFmtId="0" fontId="13" fillId="6" borderId="0" applyNumberFormat="0" applyBorder="0" applyAlignment="0" applyProtection="0"/>
    <xf numFmtId="0" fontId="13" fillId="6" borderId="0" applyNumberFormat="0" applyBorder="0" applyAlignment="0" applyProtection="0"/>
    <xf numFmtId="0" fontId="13" fillId="6" borderId="0" applyNumberFormat="0" applyBorder="0" applyAlignment="0" applyProtection="0"/>
    <xf numFmtId="0" fontId="13" fillId="6" borderId="0" applyNumberFormat="0" applyBorder="0" applyAlignment="0" applyProtection="0"/>
    <xf numFmtId="0" fontId="13" fillId="6" borderId="0" applyNumberFormat="0" applyBorder="0" applyAlignment="0" applyProtection="0"/>
    <xf numFmtId="0" fontId="13" fillId="6" borderId="0" applyNumberFormat="0" applyBorder="0" applyAlignment="0" applyProtection="0"/>
    <xf numFmtId="0" fontId="13" fillId="6" borderId="0" applyNumberFormat="0" applyBorder="0" applyAlignment="0" applyProtection="0"/>
    <xf numFmtId="0" fontId="13" fillId="6" borderId="0" applyNumberFormat="0" applyBorder="0" applyAlignment="0" applyProtection="0"/>
    <xf numFmtId="0" fontId="13" fillId="6" borderId="0" applyNumberFormat="0" applyBorder="0" applyAlignment="0" applyProtection="0"/>
    <xf numFmtId="0" fontId="13" fillId="6" borderId="0" applyNumberFormat="0" applyBorder="0" applyAlignment="0" applyProtection="0"/>
    <xf numFmtId="0" fontId="13" fillId="6" borderId="0" applyNumberFormat="0" applyBorder="0" applyAlignment="0" applyProtection="0"/>
    <xf numFmtId="0" fontId="13" fillId="6" borderId="0" applyNumberFormat="0" applyBorder="0" applyAlignment="0" applyProtection="0"/>
    <xf numFmtId="0" fontId="13" fillId="6" borderId="0" applyNumberFormat="0" applyBorder="0" applyAlignment="0" applyProtection="0"/>
    <xf numFmtId="0" fontId="13" fillId="6" borderId="0" applyNumberFormat="0" applyBorder="0" applyAlignment="0" applyProtection="0"/>
    <xf numFmtId="0" fontId="13" fillId="6" borderId="0" applyNumberFormat="0" applyBorder="0" applyAlignment="0" applyProtection="0"/>
    <xf numFmtId="0" fontId="13" fillId="6" borderId="0" applyNumberFormat="0" applyBorder="0" applyAlignment="0" applyProtection="0"/>
    <xf numFmtId="0" fontId="13" fillId="6" borderId="0" applyNumberFormat="0" applyBorder="0" applyAlignment="0" applyProtection="0"/>
    <xf numFmtId="0" fontId="13" fillId="6" borderId="0" applyNumberFormat="0" applyBorder="0" applyAlignment="0" applyProtection="0"/>
    <xf numFmtId="0" fontId="13" fillId="6" borderId="0" applyNumberFormat="0" applyBorder="0" applyAlignment="0" applyProtection="0"/>
    <xf numFmtId="0" fontId="13" fillId="6" borderId="0" applyNumberFormat="0" applyBorder="0" applyAlignment="0" applyProtection="0"/>
    <xf numFmtId="0" fontId="13" fillId="6" borderId="0" applyNumberFormat="0" applyBorder="0" applyAlignment="0" applyProtection="0"/>
    <xf numFmtId="0" fontId="13" fillId="6" borderId="0" applyNumberFormat="0" applyBorder="0" applyAlignment="0" applyProtection="0"/>
    <xf numFmtId="0" fontId="13" fillId="6" borderId="0" applyNumberFormat="0" applyBorder="0" applyAlignment="0" applyProtection="0"/>
    <xf numFmtId="0" fontId="13" fillId="6" borderId="0" applyNumberFormat="0" applyBorder="0" applyAlignment="0" applyProtection="0"/>
    <xf numFmtId="0" fontId="13" fillId="6" borderId="0" applyNumberFormat="0" applyBorder="0" applyAlignment="0" applyProtection="0"/>
    <xf numFmtId="0" fontId="13"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13" fillId="6" borderId="0" applyNumberFormat="0" applyBorder="0" applyAlignment="0" applyProtection="0"/>
    <xf numFmtId="0" fontId="13" fillId="6" borderId="0" applyNumberFormat="0" applyBorder="0" applyAlignment="0" applyProtection="0"/>
    <xf numFmtId="0" fontId="13" fillId="6" borderId="0" applyNumberFormat="0" applyBorder="0" applyAlignment="0" applyProtection="0"/>
    <xf numFmtId="0" fontId="13" fillId="6" borderId="0" applyNumberFormat="0" applyBorder="0" applyAlignment="0" applyProtection="0"/>
    <xf numFmtId="0" fontId="13" fillId="6" borderId="0" applyNumberFormat="0" applyBorder="0" applyAlignment="0" applyProtection="0"/>
    <xf numFmtId="0" fontId="13" fillId="6" borderId="0" applyNumberFormat="0" applyBorder="0" applyAlignment="0" applyProtection="0"/>
    <xf numFmtId="0" fontId="13" fillId="6" borderId="0" applyNumberFormat="0" applyBorder="0" applyAlignment="0" applyProtection="0"/>
    <xf numFmtId="0" fontId="13" fillId="6" borderId="0" applyNumberFormat="0" applyBorder="0" applyAlignment="0" applyProtection="0"/>
    <xf numFmtId="0" fontId="13" fillId="6" borderId="0" applyNumberFormat="0" applyBorder="0" applyAlignment="0" applyProtection="0"/>
    <xf numFmtId="0" fontId="13" fillId="6" borderId="0" applyNumberFormat="0" applyBorder="0" applyAlignment="0" applyProtection="0"/>
    <xf numFmtId="0" fontId="13" fillId="6" borderId="0" applyNumberFormat="0" applyBorder="0" applyAlignment="0" applyProtection="0"/>
    <xf numFmtId="0" fontId="13" fillId="6" borderId="0" applyNumberFormat="0" applyBorder="0" applyAlignment="0" applyProtection="0"/>
    <xf numFmtId="0" fontId="13" fillId="6" borderId="0" applyNumberFormat="0" applyBorder="0" applyAlignment="0" applyProtection="0"/>
    <xf numFmtId="0" fontId="13" fillId="6" borderId="0" applyNumberFormat="0" applyBorder="0" applyAlignment="0" applyProtection="0"/>
    <xf numFmtId="0" fontId="13" fillId="6" borderId="0" applyNumberFormat="0" applyBorder="0" applyAlignment="0" applyProtection="0"/>
    <xf numFmtId="0" fontId="13" fillId="6" borderId="0" applyNumberFormat="0" applyBorder="0" applyAlignment="0" applyProtection="0"/>
    <xf numFmtId="0" fontId="13" fillId="6" borderId="0" applyNumberFormat="0" applyBorder="0" applyAlignment="0" applyProtection="0"/>
    <xf numFmtId="0" fontId="13" fillId="6" borderId="0" applyNumberFormat="0" applyBorder="0" applyAlignment="0" applyProtection="0"/>
    <xf numFmtId="0" fontId="13" fillId="6" borderId="0" applyNumberFormat="0" applyBorder="0" applyAlignment="0" applyProtection="0"/>
    <xf numFmtId="0" fontId="13" fillId="6" borderId="0" applyNumberFormat="0" applyBorder="0" applyAlignment="0" applyProtection="0"/>
    <xf numFmtId="0" fontId="13" fillId="6" borderId="0" applyNumberFormat="0" applyBorder="0" applyAlignment="0" applyProtection="0"/>
    <xf numFmtId="0" fontId="13" fillId="6" borderId="0" applyNumberFormat="0" applyBorder="0" applyAlignment="0" applyProtection="0"/>
    <xf numFmtId="0" fontId="13" fillId="6" borderId="0" applyNumberFormat="0" applyBorder="0" applyAlignment="0" applyProtection="0"/>
    <xf numFmtId="0" fontId="13" fillId="6" borderId="0" applyNumberFormat="0" applyBorder="0" applyAlignment="0" applyProtection="0"/>
    <xf numFmtId="0" fontId="13" fillId="6" borderId="0" applyNumberFormat="0" applyBorder="0" applyAlignment="0" applyProtection="0"/>
    <xf numFmtId="0" fontId="13" fillId="6" borderId="0" applyNumberFormat="0" applyBorder="0" applyAlignment="0" applyProtection="0"/>
    <xf numFmtId="0" fontId="13" fillId="6" borderId="0" applyNumberFormat="0" applyBorder="0" applyAlignment="0" applyProtection="0"/>
    <xf numFmtId="0" fontId="13" fillId="6" borderId="0" applyNumberFormat="0" applyBorder="0" applyAlignment="0" applyProtection="0"/>
    <xf numFmtId="0" fontId="13" fillId="6" borderId="0" applyNumberFormat="0" applyBorder="0" applyAlignment="0" applyProtection="0"/>
    <xf numFmtId="0" fontId="13" fillId="6" borderId="0" applyNumberFormat="0" applyBorder="0" applyAlignment="0" applyProtection="0"/>
    <xf numFmtId="0" fontId="13" fillId="6" borderId="0" applyNumberFormat="0" applyBorder="0" applyAlignment="0" applyProtection="0"/>
    <xf numFmtId="0" fontId="13" fillId="6" borderId="0" applyNumberFormat="0" applyBorder="0" applyAlignment="0" applyProtection="0"/>
    <xf numFmtId="0" fontId="13" fillId="6" borderId="0" applyNumberFormat="0" applyBorder="0" applyAlignment="0" applyProtection="0"/>
    <xf numFmtId="0" fontId="13" fillId="6" borderId="0" applyNumberFormat="0" applyBorder="0" applyAlignment="0" applyProtection="0"/>
    <xf numFmtId="0" fontId="13" fillId="6" borderId="0" applyNumberFormat="0" applyBorder="0" applyAlignment="0" applyProtection="0"/>
    <xf numFmtId="0" fontId="13" fillId="6" borderId="0" applyNumberFormat="0" applyBorder="0" applyAlignment="0" applyProtection="0"/>
    <xf numFmtId="0" fontId="13" fillId="6" borderId="0" applyNumberFormat="0" applyBorder="0" applyAlignment="0" applyProtection="0"/>
    <xf numFmtId="0" fontId="13" fillId="6" borderId="0" applyNumberFormat="0" applyBorder="0" applyAlignment="0" applyProtection="0"/>
    <xf numFmtId="0" fontId="13" fillId="6" borderId="0" applyNumberFormat="0" applyBorder="0" applyAlignment="0" applyProtection="0"/>
    <xf numFmtId="0" fontId="13" fillId="6" borderId="0" applyNumberFormat="0" applyBorder="0" applyAlignment="0" applyProtection="0"/>
    <xf numFmtId="0" fontId="13" fillId="7" borderId="0" applyNumberFormat="0" applyBorder="0" applyAlignment="0" applyProtection="0"/>
    <xf numFmtId="0" fontId="13" fillId="7" borderId="0" applyNumberFormat="0" applyBorder="0" applyAlignment="0" applyProtection="0"/>
    <xf numFmtId="0" fontId="13" fillId="7" borderId="0" applyNumberFormat="0" applyBorder="0" applyAlignment="0" applyProtection="0"/>
    <xf numFmtId="0" fontId="13" fillId="7" borderId="0" applyNumberFormat="0" applyBorder="0" applyAlignment="0" applyProtection="0"/>
    <xf numFmtId="0" fontId="13" fillId="7" borderId="0" applyNumberFormat="0" applyBorder="0" applyAlignment="0" applyProtection="0"/>
    <xf numFmtId="0" fontId="13" fillId="7" borderId="0" applyNumberFormat="0" applyBorder="0" applyAlignment="0" applyProtection="0"/>
    <xf numFmtId="0" fontId="13" fillId="7" borderId="0" applyNumberFormat="0" applyBorder="0" applyAlignment="0" applyProtection="0"/>
    <xf numFmtId="0" fontId="13" fillId="7" borderId="0" applyNumberFormat="0" applyBorder="0" applyAlignment="0" applyProtection="0"/>
    <xf numFmtId="0" fontId="13" fillId="7" borderId="0" applyNumberFormat="0" applyBorder="0" applyAlignment="0" applyProtection="0"/>
    <xf numFmtId="0" fontId="13" fillId="7" borderId="0" applyNumberFormat="0" applyBorder="0" applyAlignment="0" applyProtection="0"/>
    <xf numFmtId="0" fontId="13" fillId="7" borderId="0" applyNumberFormat="0" applyBorder="0" applyAlignment="0" applyProtection="0"/>
    <xf numFmtId="0" fontId="13" fillId="7" borderId="0" applyNumberFormat="0" applyBorder="0" applyAlignment="0" applyProtection="0"/>
    <xf numFmtId="0" fontId="13" fillId="7" borderId="0" applyNumberFormat="0" applyBorder="0" applyAlignment="0" applyProtection="0"/>
    <xf numFmtId="0" fontId="13" fillId="7" borderId="0" applyNumberFormat="0" applyBorder="0" applyAlignment="0" applyProtection="0"/>
    <xf numFmtId="0" fontId="13" fillId="7" borderId="0" applyNumberFormat="0" applyBorder="0" applyAlignment="0" applyProtection="0"/>
    <xf numFmtId="0" fontId="13" fillId="7" borderId="0" applyNumberFormat="0" applyBorder="0" applyAlignment="0" applyProtection="0"/>
    <xf numFmtId="0" fontId="13" fillId="7" borderId="0" applyNumberFormat="0" applyBorder="0" applyAlignment="0" applyProtection="0"/>
    <xf numFmtId="0" fontId="13" fillId="7" borderId="0" applyNumberFormat="0" applyBorder="0" applyAlignment="0" applyProtection="0"/>
    <xf numFmtId="0" fontId="13" fillId="7" borderId="0" applyNumberFormat="0" applyBorder="0" applyAlignment="0" applyProtection="0"/>
    <xf numFmtId="0" fontId="13" fillId="7" borderId="0" applyNumberFormat="0" applyBorder="0" applyAlignment="0" applyProtection="0"/>
    <xf numFmtId="0" fontId="13" fillId="7" borderId="0" applyNumberFormat="0" applyBorder="0" applyAlignment="0" applyProtection="0"/>
    <xf numFmtId="0" fontId="13" fillId="7" borderId="0" applyNumberFormat="0" applyBorder="0" applyAlignment="0" applyProtection="0"/>
    <xf numFmtId="0" fontId="13" fillId="7" borderId="0" applyNumberFormat="0" applyBorder="0" applyAlignment="0" applyProtection="0"/>
    <xf numFmtId="0" fontId="13" fillId="7" borderId="0" applyNumberFormat="0" applyBorder="0" applyAlignment="0" applyProtection="0"/>
    <xf numFmtId="0" fontId="13" fillId="7" borderId="0" applyNumberFormat="0" applyBorder="0" applyAlignment="0" applyProtection="0"/>
    <xf numFmtId="0" fontId="13" fillId="7" borderId="0" applyNumberFormat="0" applyBorder="0" applyAlignment="0" applyProtection="0"/>
    <xf numFmtId="0" fontId="13" fillId="7" borderId="0" applyNumberFormat="0" applyBorder="0" applyAlignment="0" applyProtection="0"/>
    <xf numFmtId="0" fontId="13" fillId="7" borderId="0" applyNumberFormat="0" applyBorder="0" applyAlignment="0" applyProtection="0"/>
    <xf numFmtId="0" fontId="13" fillId="7" borderId="0" applyNumberFormat="0" applyBorder="0" applyAlignment="0" applyProtection="0"/>
    <xf numFmtId="0" fontId="13" fillId="7" borderId="0" applyNumberFormat="0" applyBorder="0" applyAlignment="0" applyProtection="0"/>
    <xf numFmtId="0" fontId="13" fillId="7" borderId="0" applyNumberFormat="0" applyBorder="0" applyAlignment="0" applyProtection="0"/>
    <xf numFmtId="0" fontId="13" fillId="7" borderId="0" applyNumberFormat="0" applyBorder="0" applyAlignment="0" applyProtection="0"/>
    <xf numFmtId="0" fontId="13" fillId="7" borderId="0" applyNumberFormat="0" applyBorder="0" applyAlignment="0" applyProtection="0"/>
    <xf numFmtId="0" fontId="13" fillId="7" borderId="0" applyNumberFormat="0" applyBorder="0" applyAlignment="0" applyProtection="0"/>
    <xf numFmtId="0" fontId="13" fillId="7" borderId="0" applyNumberFormat="0" applyBorder="0" applyAlignment="0" applyProtection="0"/>
    <xf numFmtId="0" fontId="13" fillId="7" borderId="0" applyNumberFormat="0" applyBorder="0" applyAlignment="0" applyProtection="0"/>
    <xf numFmtId="0" fontId="13"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13" fillId="7" borderId="0" applyNumberFormat="0" applyBorder="0" applyAlignment="0" applyProtection="0"/>
    <xf numFmtId="0" fontId="13" fillId="7" borderId="0" applyNumberFormat="0" applyBorder="0" applyAlignment="0" applyProtection="0"/>
    <xf numFmtId="0" fontId="13" fillId="7" borderId="0" applyNumberFormat="0" applyBorder="0" applyAlignment="0" applyProtection="0"/>
    <xf numFmtId="0" fontId="13" fillId="7" borderId="0" applyNumberFormat="0" applyBorder="0" applyAlignment="0" applyProtection="0"/>
    <xf numFmtId="0" fontId="13" fillId="7" borderId="0" applyNumberFormat="0" applyBorder="0" applyAlignment="0" applyProtection="0"/>
    <xf numFmtId="0" fontId="13" fillId="7" borderId="0" applyNumberFormat="0" applyBorder="0" applyAlignment="0" applyProtection="0"/>
    <xf numFmtId="0" fontId="13" fillId="7" borderId="0" applyNumberFormat="0" applyBorder="0" applyAlignment="0" applyProtection="0"/>
    <xf numFmtId="0" fontId="13" fillId="7" borderId="0" applyNumberFormat="0" applyBorder="0" applyAlignment="0" applyProtection="0"/>
    <xf numFmtId="0" fontId="13" fillId="7" borderId="0" applyNumberFormat="0" applyBorder="0" applyAlignment="0" applyProtection="0"/>
    <xf numFmtId="0" fontId="13" fillId="7" borderId="0" applyNumberFormat="0" applyBorder="0" applyAlignment="0" applyProtection="0"/>
    <xf numFmtId="0" fontId="13" fillId="7" borderId="0" applyNumberFormat="0" applyBorder="0" applyAlignment="0" applyProtection="0"/>
    <xf numFmtId="0" fontId="13" fillId="7" borderId="0" applyNumberFormat="0" applyBorder="0" applyAlignment="0" applyProtection="0"/>
    <xf numFmtId="0" fontId="13" fillId="7" borderId="0" applyNumberFormat="0" applyBorder="0" applyAlignment="0" applyProtection="0"/>
    <xf numFmtId="0" fontId="13" fillId="7" borderId="0" applyNumberFormat="0" applyBorder="0" applyAlignment="0" applyProtection="0"/>
    <xf numFmtId="0" fontId="13" fillId="7" borderId="0" applyNumberFormat="0" applyBorder="0" applyAlignment="0" applyProtection="0"/>
    <xf numFmtId="0" fontId="13" fillId="7" borderId="0" applyNumberFormat="0" applyBorder="0" applyAlignment="0" applyProtection="0"/>
    <xf numFmtId="0" fontId="13" fillId="7" borderId="0" applyNumberFormat="0" applyBorder="0" applyAlignment="0" applyProtection="0"/>
    <xf numFmtId="0" fontId="13" fillId="7" borderId="0" applyNumberFormat="0" applyBorder="0" applyAlignment="0" applyProtection="0"/>
    <xf numFmtId="0" fontId="13" fillId="7" borderId="0" applyNumberFormat="0" applyBorder="0" applyAlignment="0" applyProtection="0"/>
    <xf numFmtId="0" fontId="13" fillId="7" borderId="0" applyNumberFormat="0" applyBorder="0" applyAlignment="0" applyProtection="0"/>
    <xf numFmtId="0" fontId="13" fillId="7" borderId="0" applyNumberFormat="0" applyBorder="0" applyAlignment="0" applyProtection="0"/>
    <xf numFmtId="0" fontId="13" fillId="7" borderId="0" applyNumberFormat="0" applyBorder="0" applyAlignment="0" applyProtection="0"/>
    <xf numFmtId="0" fontId="13" fillId="7" borderId="0" applyNumberFormat="0" applyBorder="0" applyAlignment="0" applyProtection="0"/>
    <xf numFmtId="0" fontId="13" fillId="7" borderId="0" applyNumberFormat="0" applyBorder="0" applyAlignment="0" applyProtection="0"/>
    <xf numFmtId="0" fontId="13" fillId="7" borderId="0" applyNumberFormat="0" applyBorder="0" applyAlignment="0" applyProtection="0"/>
    <xf numFmtId="0" fontId="13" fillId="7" borderId="0" applyNumberFormat="0" applyBorder="0" applyAlignment="0" applyProtection="0"/>
    <xf numFmtId="0" fontId="13" fillId="7" borderId="0" applyNumberFormat="0" applyBorder="0" applyAlignment="0" applyProtection="0"/>
    <xf numFmtId="0" fontId="13" fillId="7" borderId="0" applyNumberFormat="0" applyBorder="0" applyAlignment="0" applyProtection="0"/>
    <xf numFmtId="0" fontId="13" fillId="7" borderId="0" applyNumberFormat="0" applyBorder="0" applyAlignment="0" applyProtection="0"/>
    <xf numFmtId="0" fontId="13" fillId="7" borderId="0" applyNumberFormat="0" applyBorder="0" applyAlignment="0" applyProtection="0"/>
    <xf numFmtId="0" fontId="13" fillId="7" borderId="0" applyNumberFormat="0" applyBorder="0" applyAlignment="0" applyProtection="0"/>
    <xf numFmtId="0" fontId="13" fillId="7" borderId="0" applyNumberFormat="0" applyBorder="0" applyAlignment="0" applyProtection="0"/>
    <xf numFmtId="0" fontId="13" fillId="7" borderId="0" applyNumberFormat="0" applyBorder="0" applyAlignment="0" applyProtection="0"/>
    <xf numFmtId="0" fontId="13" fillId="7" borderId="0" applyNumberFormat="0" applyBorder="0" applyAlignment="0" applyProtection="0"/>
    <xf numFmtId="0" fontId="13" fillId="7" borderId="0" applyNumberFormat="0" applyBorder="0" applyAlignment="0" applyProtection="0"/>
    <xf numFmtId="0" fontId="13" fillId="7" borderId="0" applyNumberFormat="0" applyBorder="0" applyAlignment="0" applyProtection="0"/>
    <xf numFmtId="0" fontId="13" fillId="7" borderId="0" applyNumberFormat="0" applyBorder="0" applyAlignment="0" applyProtection="0"/>
    <xf numFmtId="0" fontId="13" fillId="7" borderId="0" applyNumberFormat="0" applyBorder="0" applyAlignment="0" applyProtection="0"/>
    <xf numFmtId="0" fontId="13" fillId="7" borderId="0" applyNumberFormat="0" applyBorder="0" applyAlignment="0" applyProtection="0"/>
    <xf numFmtId="0" fontId="13" fillId="7" borderId="0" applyNumberFormat="0" applyBorder="0" applyAlignment="0" applyProtection="0"/>
    <xf numFmtId="0" fontId="13" fillId="8" borderId="0" applyNumberFormat="0" applyBorder="0" applyAlignment="0" applyProtection="0"/>
    <xf numFmtId="0" fontId="13" fillId="8" borderId="0" applyNumberFormat="0" applyBorder="0" applyAlignment="0" applyProtection="0"/>
    <xf numFmtId="0" fontId="13" fillId="8" borderId="0" applyNumberFormat="0" applyBorder="0" applyAlignment="0" applyProtection="0"/>
    <xf numFmtId="0" fontId="13" fillId="8" borderId="0" applyNumberFormat="0" applyBorder="0" applyAlignment="0" applyProtection="0"/>
    <xf numFmtId="0" fontId="13" fillId="8" borderId="0" applyNumberFormat="0" applyBorder="0" applyAlignment="0" applyProtection="0"/>
    <xf numFmtId="0" fontId="13" fillId="8" borderId="0" applyNumberFormat="0" applyBorder="0" applyAlignment="0" applyProtection="0"/>
    <xf numFmtId="0" fontId="13" fillId="8" borderId="0" applyNumberFormat="0" applyBorder="0" applyAlignment="0" applyProtection="0"/>
    <xf numFmtId="0" fontId="13" fillId="8" borderId="0" applyNumberFormat="0" applyBorder="0" applyAlignment="0" applyProtection="0"/>
    <xf numFmtId="0" fontId="13" fillId="8" borderId="0" applyNumberFormat="0" applyBorder="0" applyAlignment="0" applyProtection="0"/>
    <xf numFmtId="0" fontId="13" fillId="8" borderId="0" applyNumberFormat="0" applyBorder="0" applyAlignment="0" applyProtection="0"/>
    <xf numFmtId="0" fontId="13" fillId="8" borderId="0" applyNumberFormat="0" applyBorder="0" applyAlignment="0" applyProtection="0"/>
    <xf numFmtId="0" fontId="13" fillId="8" borderId="0" applyNumberFormat="0" applyBorder="0" applyAlignment="0" applyProtection="0"/>
    <xf numFmtId="0" fontId="13" fillId="8" borderId="0" applyNumberFormat="0" applyBorder="0" applyAlignment="0" applyProtection="0"/>
    <xf numFmtId="0" fontId="13" fillId="8" borderId="0" applyNumberFormat="0" applyBorder="0" applyAlignment="0" applyProtection="0"/>
    <xf numFmtId="0" fontId="13" fillId="8" borderId="0" applyNumberFormat="0" applyBorder="0" applyAlignment="0" applyProtection="0"/>
    <xf numFmtId="0" fontId="13" fillId="8" borderId="0" applyNumberFormat="0" applyBorder="0" applyAlignment="0" applyProtection="0"/>
    <xf numFmtId="0" fontId="13" fillId="8" borderId="0" applyNumberFormat="0" applyBorder="0" applyAlignment="0" applyProtection="0"/>
    <xf numFmtId="0" fontId="13" fillId="8" borderId="0" applyNumberFormat="0" applyBorder="0" applyAlignment="0" applyProtection="0"/>
    <xf numFmtId="0" fontId="13" fillId="8" borderId="0" applyNumberFormat="0" applyBorder="0" applyAlignment="0" applyProtection="0"/>
    <xf numFmtId="0" fontId="13" fillId="8" borderId="0" applyNumberFormat="0" applyBorder="0" applyAlignment="0" applyProtection="0"/>
    <xf numFmtId="0" fontId="13" fillId="8" borderId="0" applyNumberFormat="0" applyBorder="0" applyAlignment="0" applyProtection="0"/>
    <xf numFmtId="0" fontId="13" fillId="8" borderId="0" applyNumberFormat="0" applyBorder="0" applyAlignment="0" applyProtection="0"/>
    <xf numFmtId="0" fontId="13" fillId="8" borderId="0" applyNumberFormat="0" applyBorder="0" applyAlignment="0" applyProtection="0"/>
    <xf numFmtId="0" fontId="13" fillId="8" borderId="0" applyNumberFormat="0" applyBorder="0" applyAlignment="0" applyProtection="0"/>
    <xf numFmtId="0" fontId="13" fillId="8" borderId="0" applyNumberFormat="0" applyBorder="0" applyAlignment="0" applyProtection="0"/>
    <xf numFmtId="0" fontId="13" fillId="8" borderId="0" applyNumberFormat="0" applyBorder="0" applyAlignment="0" applyProtection="0"/>
    <xf numFmtId="0" fontId="13" fillId="8" borderId="0" applyNumberFormat="0" applyBorder="0" applyAlignment="0" applyProtection="0"/>
    <xf numFmtId="0" fontId="13" fillId="8" borderId="0" applyNumberFormat="0" applyBorder="0" applyAlignment="0" applyProtection="0"/>
    <xf numFmtId="0" fontId="13" fillId="8" borderId="0" applyNumberFormat="0" applyBorder="0" applyAlignment="0" applyProtection="0"/>
    <xf numFmtId="0" fontId="13" fillId="8" borderId="0" applyNumberFormat="0" applyBorder="0" applyAlignment="0" applyProtection="0"/>
    <xf numFmtId="0" fontId="13" fillId="8" borderId="0" applyNumberFormat="0" applyBorder="0" applyAlignment="0" applyProtection="0"/>
    <xf numFmtId="0" fontId="13" fillId="8" borderId="0" applyNumberFormat="0" applyBorder="0" applyAlignment="0" applyProtection="0"/>
    <xf numFmtId="0" fontId="13" fillId="8" borderId="0" applyNumberFormat="0" applyBorder="0" applyAlignment="0" applyProtection="0"/>
    <xf numFmtId="0" fontId="13" fillId="8" borderId="0" applyNumberFormat="0" applyBorder="0" applyAlignment="0" applyProtection="0"/>
    <xf numFmtId="0" fontId="13" fillId="8" borderId="0" applyNumberFormat="0" applyBorder="0" applyAlignment="0" applyProtection="0"/>
    <xf numFmtId="0" fontId="13" fillId="8" borderId="0" applyNumberFormat="0" applyBorder="0" applyAlignment="0" applyProtection="0"/>
    <xf numFmtId="0" fontId="13"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13" fillId="8" borderId="0" applyNumberFormat="0" applyBorder="0" applyAlignment="0" applyProtection="0"/>
    <xf numFmtId="0" fontId="13" fillId="8" borderId="0" applyNumberFormat="0" applyBorder="0" applyAlignment="0" applyProtection="0"/>
    <xf numFmtId="0" fontId="13" fillId="8" borderId="0" applyNumberFormat="0" applyBorder="0" applyAlignment="0" applyProtection="0"/>
    <xf numFmtId="0" fontId="13" fillId="8" borderId="0" applyNumberFormat="0" applyBorder="0" applyAlignment="0" applyProtection="0"/>
    <xf numFmtId="0" fontId="13" fillId="8" borderId="0" applyNumberFormat="0" applyBorder="0" applyAlignment="0" applyProtection="0"/>
    <xf numFmtId="0" fontId="13" fillId="8" borderId="0" applyNumberFormat="0" applyBorder="0" applyAlignment="0" applyProtection="0"/>
    <xf numFmtId="0" fontId="13" fillId="8" borderId="0" applyNumberFormat="0" applyBorder="0" applyAlignment="0" applyProtection="0"/>
    <xf numFmtId="0" fontId="13" fillId="8" borderId="0" applyNumberFormat="0" applyBorder="0" applyAlignment="0" applyProtection="0"/>
    <xf numFmtId="0" fontId="13" fillId="8" borderId="0" applyNumberFormat="0" applyBorder="0" applyAlignment="0" applyProtection="0"/>
    <xf numFmtId="0" fontId="13" fillId="8" borderId="0" applyNumberFormat="0" applyBorder="0" applyAlignment="0" applyProtection="0"/>
    <xf numFmtId="0" fontId="13" fillId="8" borderId="0" applyNumberFormat="0" applyBorder="0" applyAlignment="0" applyProtection="0"/>
    <xf numFmtId="0" fontId="13" fillId="8" borderId="0" applyNumberFormat="0" applyBorder="0" applyAlignment="0" applyProtection="0"/>
    <xf numFmtId="0" fontId="13" fillId="8" borderId="0" applyNumberFormat="0" applyBorder="0" applyAlignment="0" applyProtection="0"/>
    <xf numFmtId="0" fontId="13" fillId="8" borderId="0" applyNumberFormat="0" applyBorder="0" applyAlignment="0" applyProtection="0"/>
    <xf numFmtId="0" fontId="13" fillId="8" borderId="0" applyNumberFormat="0" applyBorder="0" applyAlignment="0" applyProtection="0"/>
    <xf numFmtId="0" fontId="13" fillId="8" borderId="0" applyNumberFormat="0" applyBorder="0" applyAlignment="0" applyProtection="0"/>
    <xf numFmtId="0" fontId="13" fillId="8" borderId="0" applyNumberFormat="0" applyBorder="0" applyAlignment="0" applyProtection="0"/>
    <xf numFmtId="0" fontId="13" fillId="8" borderId="0" applyNumberFormat="0" applyBorder="0" applyAlignment="0" applyProtection="0"/>
    <xf numFmtId="0" fontId="13" fillId="8" borderId="0" applyNumberFormat="0" applyBorder="0" applyAlignment="0" applyProtection="0"/>
    <xf numFmtId="0" fontId="13" fillId="8" borderId="0" applyNumberFormat="0" applyBorder="0" applyAlignment="0" applyProtection="0"/>
    <xf numFmtId="0" fontId="13" fillId="8" borderId="0" applyNumberFormat="0" applyBorder="0" applyAlignment="0" applyProtection="0"/>
    <xf numFmtId="0" fontId="13" fillId="8" borderId="0" applyNumberFormat="0" applyBorder="0" applyAlignment="0" applyProtection="0"/>
    <xf numFmtId="0" fontId="13" fillId="8" borderId="0" applyNumberFormat="0" applyBorder="0" applyAlignment="0" applyProtection="0"/>
    <xf numFmtId="0" fontId="13" fillId="8" borderId="0" applyNumberFormat="0" applyBorder="0" applyAlignment="0" applyProtection="0"/>
    <xf numFmtId="0" fontId="13" fillId="8" borderId="0" applyNumberFormat="0" applyBorder="0" applyAlignment="0" applyProtection="0"/>
    <xf numFmtId="0" fontId="13" fillId="8" borderId="0" applyNumberFormat="0" applyBorder="0" applyAlignment="0" applyProtection="0"/>
    <xf numFmtId="0" fontId="13" fillId="8" borderId="0" applyNumberFormat="0" applyBorder="0" applyAlignment="0" applyProtection="0"/>
    <xf numFmtId="0" fontId="13" fillId="8" borderId="0" applyNumberFormat="0" applyBorder="0" applyAlignment="0" applyProtection="0"/>
    <xf numFmtId="0" fontId="13" fillId="8" borderId="0" applyNumberFormat="0" applyBorder="0" applyAlignment="0" applyProtection="0"/>
    <xf numFmtId="0" fontId="13" fillId="8" borderId="0" applyNumberFormat="0" applyBorder="0" applyAlignment="0" applyProtection="0"/>
    <xf numFmtId="0" fontId="13" fillId="8" borderId="0" applyNumberFormat="0" applyBorder="0" applyAlignment="0" applyProtection="0"/>
    <xf numFmtId="0" fontId="13" fillId="8" borderId="0" applyNumberFormat="0" applyBorder="0" applyAlignment="0" applyProtection="0"/>
    <xf numFmtId="0" fontId="13" fillId="8" borderId="0" applyNumberFormat="0" applyBorder="0" applyAlignment="0" applyProtection="0"/>
    <xf numFmtId="0" fontId="13" fillId="8" borderId="0" applyNumberFormat="0" applyBorder="0" applyAlignment="0" applyProtection="0"/>
    <xf numFmtId="0" fontId="13" fillId="8" borderId="0" applyNumberFormat="0" applyBorder="0" applyAlignment="0" applyProtection="0"/>
    <xf numFmtId="0" fontId="13" fillId="8" borderId="0" applyNumberFormat="0" applyBorder="0" applyAlignment="0" applyProtection="0"/>
    <xf numFmtId="0" fontId="13" fillId="8" borderId="0" applyNumberFormat="0" applyBorder="0" applyAlignment="0" applyProtection="0"/>
    <xf numFmtId="0" fontId="13" fillId="8" borderId="0" applyNumberFormat="0" applyBorder="0" applyAlignment="0" applyProtection="0"/>
    <xf numFmtId="0" fontId="13" fillId="8" borderId="0" applyNumberFormat="0" applyBorder="0" applyAlignment="0" applyProtection="0"/>
    <xf numFmtId="0" fontId="13" fillId="8"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2" borderId="0" applyNumberFormat="0" applyBorder="0" applyAlignment="0" applyProtection="0"/>
    <xf numFmtId="0" fontId="13" fillId="12" borderId="0" applyNumberFormat="0" applyBorder="0" applyAlignment="0" applyProtection="0"/>
    <xf numFmtId="0" fontId="13" fillId="12" borderId="0" applyNumberFormat="0" applyBorder="0" applyAlignment="0" applyProtection="0"/>
    <xf numFmtId="0" fontId="13" fillId="12" borderId="0" applyNumberFormat="0" applyBorder="0" applyAlignment="0" applyProtection="0"/>
    <xf numFmtId="0" fontId="13" fillId="12" borderId="0" applyNumberFormat="0" applyBorder="0" applyAlignment="0" applyProtection="0"/>
    <xf numFmtId="0" fontId="13" fillId="12" borderId="0" applyNumberFormat="0" applyBorder="0" applyAlignment="0" applyProtection="0"/>
    <xf numFmtId="0" fontId="13" fillId="12" borderId="0" applyNumberFormat="0" applyBorder="0" applyAlignment="0" applyProtection="0"/>
    <xf numFmtId="0" fontId="13" fillId="12" borderId="0" applyNumberFormat="0" applyBorder="0" applyAlignment="0" applyProtection="0"/>
    <xf numFmtId="0" fontId="13" fillId="12" borderId="0" applyNumberFormat="0" applyBorder="0" applyAlignment="0" applyProtection="0"/>
    <xf numFmtId="0" fontId="13" fillId="12" borderId="0" applyNumberFormat="0" applyBorder="0" applyAlignment="0" applyProtection="0"/>
    <xf numFmtId="0" fontId="13" fillId="12" borderId="0" applyNumberFormat="0" applyBorder="0" applyAlignment="0" applyProtection="0"/>
    <xf numFmtId="0" fontId="13" fillId="12" borderId="0" applyNumberFormat="0" applyBorder="0" applyAlignment="0" applyProtection="0"/>
    <xf numFmtId="0" fontId="13" fillId="12"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8" borderId="0" applyNumberFormat="0" applyBorder="0" applyAlignment="0" applyProtection="0"/>
    <xf numFmtId="0" fontId="13" fillId="8" borderId="0" applyNumberFormat="0" applyBorder="0" applyAlignment="0" applyProtection="0"/>
    <xf numFmtId="0" fontId="13" fillId="8" borderId="0" applyNumberFormat="0" applyBorder="0" applyAlignment="0" applyProtection="0"/>
    <xf numFmtId="0" fontId="13" fillId="8" borderId="0" applyNumberFormat="0" applyBorder="0" applyAlignment="0" applyProtection="0"/>
    <xf numFmtId="0" fontId="13" fillId="8" borderId="0" applyNumberFormat="0" applyBorder="0" applyAlignment="0" applyProtection="0"/>
    <xf numFmtId="0" fontId="13" fillId="8" borderId="0" applyNumberFormat="0" applyBorder="0" applyAlignment="0" applyProtection="0"/>
    <xf numFmtId="0" fontId="13" fillId="8" borderId="0" applyNumberFormat="0" applyBorder="0" applyAlignment="0" applyProtection="0"/>
    <xf numFmtId="0" fontId="13" fillId="8" borderId="0" applyNumberFormat="0" applyBorder="0" applyAlignment="0" applyProtection="0"/>
    <xf numFmtId="0" fontId="13" fillId="8" borderId="0" applyNumberFormat="0" applyBorder="0" applyAlignment="0" applyProtection="0"/>
    <xf numFmtId="0" fontId="13" fillId="8" borderId="0" applyNumberFormat="0" applyBorder="0" applyAlignment="0" applyProtection="0"/>
    <xf numFmtId="0" fontId="13" fillId="8" borderId="0" applyNumberFormat="0" applyBorder="0" applyAlignment="0" applyProtection="0"/>
    <xf numFmtId="0" fontId="13" fillId="8" borderId="0" applyNumberFormat="0" applyBorder="0" applyAlignment="0" applyProtection="0"/>
    <xf numFmtId="0" fontId="13" fillId="8"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2" borderId="0" applyNumberFormat="0" applyBorder="0" applyAlignment="0" applyProtection="0"/>
    <xf numFmtId="0" fontId="13" fillId="12" borderId="0" applyNumberFormat="0" applyBorder="0" applyAlignment="0" applyProtection="0"/>
    <xf numFmtId="0" fontId="13" fillId="12" borderId="0" applyNumberFormat="0" applyBorder="0" applyAlignment="0" applyProtection="0"/>
    <xf numFmtId="0" fontId="13" fillId="12" borderId="0" applyNumberFormat="0" applyBorder="0" applyAlignment="0" applyProtection="0"/>
    <xf numFmtId="0" fontId="13" fillId="12" borderId="0" applyNumberFormat="0" applyBorder="0" applyAlignment="0" applyProtection="0"/>
    <xf numFmtId="0" fontId="13" fillId="12" borderId="0" applyNumberFormat="0" applyBorder="0" applyAlignment="0" applyProtection="0"/>
    <xf numFmtId="0" fontId="13" fillId="12" borderId="0" applyNumberFormat="0" applyBorder="0" applyAlignment="0" applyProtection="0"/>
    <xf numFmtId="0" fontId="13" fillId="12" borderId="0" applyNumberFormat="0" applyBorder="0" applyAlignment="0" applyProtection="0"/>
    <xf numFmtId="0" fontId="13" fillId="12" borderId="0" applyNumberFormat="0" applyBorder="0" applyAlignment="0" applyProtection="0"/>
    <xf numFmtId="0" fontId="13" fillId="12" borderId="0" applyNumberFormat="0" applyBorder="0" applyAlignment="0" applyProtection="0"/>
    <xf numFmtId="0" fontId="13" fillId="12" borderId="0" applyNumberFormat="0" applyBorder="0" applyAlignment="0" applyProtection="0"/>
    <xf numFmtId="0" fontId="13" fillId="12" borderId="0" applyNumberFormat="0" applyBorder="0" applyAlignment="0" applyProtection="0"/>
    <xf numFmtId="0" fontId="13" fillId="12" borderId="0" applyNumberFormat="0" applyBorder="0" applyAlignment="0" applyProtection="0"/>
    <xf numFmtId="0" fontId="13" fillId="12" borderId="0" applyNumberFormat="0" applyBorder="0" applyAlignment="0" applyProtection="0"/>
    <xf numFmtId="0" fontId="13" fillId="12" borderId="0" applyNumberFormat="0" applyBorder="0" applyAlignment="0" applyProtection="0"/>
    <xf numFmtId="0" fontId="13" fillId="12" borderId="0" applyNumberFormat="0" applyBorder="0" applyAlignment="0" applyProtection="0"/>
    <xf numFmtId="0" fontId="13" fillId="12" borderId="0" applyNumberFormat="0" applyBorder="0" applyAlignment="0" applyProtection="0"/>
    <xf numFmtId="0" fontId="13" fillId="12" borderId="0" applyNumberFormat="0" applyBorder="0" applyAlignment="0" applyProtection="0"/>
    <xf numFmtId="0" fontId="13" fillId="12" borderId="0" applyNumberFormat="0" applyBorder="0" applyAlignment="0" applyProtection="0"/>
    <xf numFmtId="0" fontId="13" fillId="12" borderId="0" applyNumberFormat="0" applyBorder="0" applyAlignment="0" applyProtection="0"/>
    <xf numFmtId="0" fontId="13" fillId="12" borderId="0" applyNumberFormat="0" applyBorder="0" applyAlignment="0" applyProtection="0"/>
    <xf numFmtId="0" fontId="13" fillId="12" borderId="0" applyNumberFormat="0" applyBorder="0" applyAlignment="0" applyProtection="0"/>
    <xf numFmtId="0" fontId="13" fillId="12" borderId="0" applyNumberFormat="0" applyBorder="0" applyAlignment="0" applyProtection="0"/>
    <xf numFmtId="0" fontId="13" fillId="12" borderId="0" applyNumberFormat="0" applyBorder="0" applyAlignment="0" applyProtection="0"/>
    <xf numFmtId="0" fontId="13" fillId="12" borderId="0" applyNumberFormat="0" applyBorder="0" applyAlignment="0" applyProtection="0"/>
    <xf numFmtId="0" fontId="13" fillId="12" borderId="0" applyNumberFormat="0" applyBorder="0" applyAlignment="0" applyProtection="0"/>
    <xf numFmtId="0" fontId="13" fillId="12" borderId="0" applyNumberFormat="0" applyBorder="0" applyAlignment="0" applyProtection="0"/>
    <xf numFmtId="0" fontId="13" fillId="12" borderId="0" applyNumberFormat="0" applyBorder="0" applyAlignment="0" applyProtection="0"/>
    <xf numFmtId="0" fontId="13" fillId="12" borderId="0" applyNumberFormat="0" applyBorder="0" applyAlignment="0" applyProtection="0"/>
    <xf numFmtId="0" fontId="13" fillId="12" borderId="0" applyNumberFormat="0" applyBorder="0" applyAlignment="0" applyProtection="0"/>
    <xf numFmtId="0" fontId="13" fillId="12" borderId="0" applyNumberFormat="0" applyBorder="0" applyAlignment="0" applyProtection="0"/>
    <xf numFmtId="0" fontId="13" fillId="12" borderId="0" applyNumberFormat="0" applyBorder="0" applyAlignment="0" applyProtection="0"/>
    <xf numFmtId="0" fontId="13" fillId="12" borderId="0" applyNumberFormat="0" applyBorder="0" applyAlignment="0" applyProtection="0"/>
    <xf numFmtId="0" fontId="13" fillId="12" borderId="0" applyNumberFormat="0" applyBorder="0" applyAlignment="0" applyProtection="0"/>
    <xf numFmtId="0" fontId="13" fillId="12" borderId="0" applyNumberFormat="0" applyBorder="0" applyAlignment="0" applyProtection="0"/>
    <xf numFmtId="0" fontId="13" fillId="12" borderId="0" applyNumberFormat="0" applyBorder="0" applyAlignment="0" applyProtection="0"/>
    <xf numFmtId="0" fontId="13"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13" fillId="12" borderId="0" applyNumberFormat="0" applyBorder="0" applyAlignment="0" applyProtection="0"/>
    <xf numFmtId="0" fontId="13" fillId="12" borderId="0" applyNumberFormat="0" applyBorder="0" applyAlignment="0" applyProtection="0"/>
    <xf numFmtId="0" fontId="13" fillId="12" borderId="0" applyNumberFormat="0" applyBorder="0" applyAlignment="0" applyProtection="0"/>
    <xf numFmtId="0" fontId="13" fillId="12" borderId="0" applyNumberFormat="0" applyBorder="0" applyAlignment="0" applyProtection="0"/>
    <xf numFmtId="0" fontId="13" fillId="12" borderId="0" applyNumberFormat="0" applyBorder="0" applyAlignment="0" applyProtection="0"/>
    <xf numFmtId="0" fontId="13" fillId="12" borderId="0" applyNumberFormat="0" applyBorder="0" applyAlignment="0" applyProtection="0"/>
    <xf numFmtId="0" fontId="13" fillId="12" borderId="0" applyNumberFormat="0" applyBorder="0" applyAlignment="0" applyProtection="0"/>
    <xf numFmtId="0" fontId="13" fillId="12" borderId="0" applyNumberFormat="0" applyBorder="0" applyAlignment="0" applyProtection="0"/>
    <xf numFmtId="0" fontId="13" fillId="12" borderId="0" applyNumberFormat="0" applyBorder="0" applyAlignment="0" applyProtection="0"/>
    <xf numFmtId="0" fontId="13" fillId="12" borderId="0" applyNumberFormat="0" applyBorder="0" applyAlignment="0" applyProtection="0"/>
    <xf numFmtId="0" fontId="13" fillId="12" borderId="0" applyNumberFormat="0" applyBorder="0" applyAlignment="0" applyProtection="0"/>
    <xf numFmtId="0" fontId="13" fillId="12" borderId="0" applyNumberFormat="0" applyBorder="0" applyAlignment="0" applyProtection="0"/>
    <xf numFmtId="0" fontId="13" fillId="12" borderId="0" applyNumberFormat="0" applyBorder="0" applyAlignment="0" applyProtection="0"/>
    <xf numFmtId="0" fontId="13" fillId="12" borderId="0" applyNumberFormat="0" applyBorder="0" applyAlignment="0" applyProtection="0"/>
    <xf numFmtId="0" fontId="13" fillId="12" borderId="0" applyNumberFormat="0" applyBorder="0" applyAlignment="0" applyProtection="0"/>
    <xf numFmtId="0" fontId="13" fillId="12" borderId="0" applyNumberFormat="0" applyBorder="0" applyAlignment="0" applyProtection="0"/>
    <xf numFmtId="0" fontId="13" fillId="12" borderId="0" applyNumberFormat="0" applyBorder="0" applyAlignment="0" applyProtection="0"/>
    <xf numFmtId="0" fontId="13" fillId="12" borderId="0" applyNumberFormat="0" applyBorder="0" applyAlignment="0" applyProtection="0"/>
    <xf numFmtId="0" fontId="13" fillId="12" borderId="0" applyNumberFormat="0" applyBorder="0" applyAlignment="0" applyProtection="0"/>
    <xf numFmtId="0" fontId="13" fillId="12" borderId="0" applyNumberFormat="0" applyBorder="0" applyAlignment="0" applyProtection="0"/>
    <xf numFmtId="0" fontId="13" fillId="12" borderId="0" applyNumberFormat="0" applyBorder="0" applyAlignment="0" applyProtection="0"/>
    <xf numFmtId="0" fontId="13" fillId="12" borderId="0" applyNumberFormat="0" applyBorder="0" applyAlignment="0" applyProtection="0"/>
    <xf numFmtId="0" fontId="13" fillId="12" borderId="0" applyNumberFormat="0" applyBorder="0" applyAlignment="0" applyProtection="0"/>
    <xf numFmtId="0" fontId="13" fillId="12" borderId="0" applyNumberFormat="0" applyBorder="0" applyAlignment="0" applyProtection="0"/>
    <xf numFmtId="0" fontId="13" fillId="12" borderId="0" applyNumberFormat="0" applyBorder="0" applyAlignment="0" applyProtection="0"/>
    <xf numFmtId="0" fontId="13" fillId="12" borderId="0" applyNumberFormat="0" applyBorder="0" applyAlignment="0" applyProtection="0"/>
    <xf numFmtId="0" fontId="13" fillId="12" borderId="0" applyNumberFormat="0" applyBorder="0" applyAlignment="0" applyProtection="0"/>
    <xf numFmtId="0" fontId="13" fillId="12" borderId="0" applyNumberFormat="0" applyBorder="0" applyAlignment="0" applyProtection="0"/>
    <xf numFmtId="0" fontId="13" fillId="12" borderId="0" applyNumberFormat="0" applyBorder="0" applyAlignment="0" applyProtection="0"/>
    <xf numFmtId="0" fontId="13" fillId="12" borderId="0" applyNumberFormat="0" applyBorder="0" applyAlignment="0" applyProtection="0"/>
    <xf numFmtId="0" fontId="13" fillId="12" borderId="0" applyNumberFormat="0" applyBorder="0" applyAlignment="0" applyProtection="0"/>
    <xf numFmtId="0" fontId="13" fillId="12" borderId="0" applyNumberFormat="0" applyBorder="0" applyAlignment="0" applyProtection="0"/>
    <xf numFmtId="0" fontId="13" fillId="12" borderId="0" applyNumberFormat="0" applyBorder="0" applyAlignment="0" applyProtection="0"/>
    <xf numFmtId="0" fontId="13" fillId="12" borderId="0" applyNumberFormat="0" applyBorder="0" applyAlignment="0" applyProtection="0"/>
    <xf numFmtId="0" fontId="13" fillId="12" borderId="0" applyNumberFormat="0" applyBorder="0" applyAlignment="0" applyProtection="0"/>
    <xf numFmtId="0" fontId="13" fillId="12" borderId="0" applyNumberFormat="0" applyBorder="0" applyAlignment="0" applyProtection="0"/>
    <xf numFmtId="0" fontId="13" fillId="12" borderId="0" applyNumberFormat="0" applyBorder="0" applyAlignment="0" applyProtection="0"/>
    <xf numFmtId="0" fontId="13" fillId="12" borderId="0" applyNumberFormat="0" applyBorder="0" applyAlignment="0" applyProtection="0"/>
    <xf numFmtId="0" fontId="13" fillId="12" borderId="0" applyNumberFormat="0" applyBorder="0" applyAlignment="0" applyProtection="0"/>
    <xf numFmtId="0" fontId="13" fillId="12"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8" borderId="0" applyNumberFormat="0" applyBorder="0" applyAlignment="0" applyProtection="0"/>
    <xf numFmtId="0" fontId="13" fillId="8" borderId="0" applyNumberFormat="0" applyBorder="0" applyAlignment="0" applyProtection="0"/>
    <xf numFmtId="0" fontId="13" fillId="8" borderId="0" applyNumberFormat="0" applyBorder="0" applyAlignment="0" applyProtection="0"/>
    <xf numFmtId="0" fontId="13" fillId="8" borderId="0" applyNumberFormat="0" applyBorder="0" applyAlignment="0" applyProtection="0"/>
    <xf numFmtId="0" fontId="13" fillId="8" borderId="0" applyNumberFormat="0" applyBorder="0" applyAlignment="0" applyProtection="0"/>
    <xf numFmtId="0" fontId="13" fillId="8" borderId="0" applyNumberFormat="0" applyBorder="0" applyAlignment="0" applyProtection="0"/>
    <xf numFmtId="0" fontId="13" fillId="8" borderId="0" applyNumberFormat="0" applyBorder="0" applyAlignment="0" applyProtection="0"/>
    <xf numFmtId="0" fontId="13" fillId="8" borderId="0" applyNumberFormat="0" applyBorder="0" applyAlignment="0" applyProtection="0"/>
    <xf numFmtId="0" fontId="13" fillId="8" borderId="0" applyNumberFormat="0" applyBorder="0" applyAlignment="0" applyProtection="0"/>
    <xf numFmtId="0" fontId="13" fillId="8" borderId="0" applyNumberFormat="0" applyBorder="0" applyAlignment="0" applyProtection="0"/>
    <xf numFmtId="0" fontId="13" fillId="8" borderId="0" applyNumberFormat="0" applyBorder="0" applyAlignment="0" applyProtection="0"/>
    <xf numFmtId="0" fontId="13" fillId="8" borderId="0" applyNumberFormat="0" applyBorder="0" applyAlignment="0" applyProtection="0"/>
    <xf numFmtId="0" fontId="13" fillId="8" borderId="0" applyNumberFormat="0" applyBorder="0" applyAlignment="0" applyProtection="0"/>
    <xf numFmtId="0" fontId="13" fillId="8" borderId="0" applyNumberFormat="0" applyBorder="0" applyAlignment="0" applyProtection="0"/>
    <xf numFmtId="0" fontId="13" fillId="8" borderId="0" applyNumberFormat="0" applyBorder="0" applyAlignment="0" applyProtection="0"/>
    <xf numFmtId="0" fontId="13" fillId="8" borderId="0" applyNumberFormat="0" applyBorder="0" applyAlignment="0" applyProtection="0"/>
    <xf numFmtId="0" fontId="13" fillId="8" borderId="0" applyNumberFormat="0" applyBorder="0" applyAlignment="0" applyProtection="0"/>
    <xf numFmtId="0" fontId="13" fillId="8" borderId="0" applyNumberFormat="0" applyBorder="0" applyAlignment="0" applyProtection="0"/>
    <xf numFmtId="0" fontId="13" fillId="8" borderId="0" applyNumberFormat="0" applyBorder="0" applyAlignment="0" applyProtection="0"/>
    <xf numFmtId="0" fontId="13" fillId="8" borderId="0" applyNumberFormat="0" applyBorder="0" applyAlignment="0" applyProtection="0"/>
    <xf numFmtId="0" fontId="13" fillId="8" borderId="0" applyNumberFormat="0" applyBorder="0" applyAlignment="0" applyProtection="0"/>
    <xf numFmtId="0" fontId="13" fillId="8" borderId="0" applyNumberFormat="0" applyBorder="0" applyAlignment="0" applyProtection="0"/>
    <xf numFmtId="0" fontId="13" fillId="8" borderId="0" applyNumberFormat="0" applyBorder="0" applyAlignment="0" applyProtection="0"/>
    <xf numFmtId="0" fontId="13" fillId="8" borderId="0" applyNumberFormat="0" applyBorder="0" applyAlignment="0" applyProtection="0"/>
    <xf numFmtId="0" fontId="13" fillId="8" borderId="0" applyNumberFormat="0" applyBorder="0" applyAlignment="0" applyProtection="0"/>
    <xf numFmtId="0" fontId="13" fillId="8" borderId="0" applyNumberFormat="0" applyBorder="0" applyAlignment="0" applyProtection="0"/>
    <xf numFmtId="0" fontId="13" fillId="8" borderId="0" applyNumberFormat="0" applyBorder="0" applyAlignment="0" applyProtection="0"/>
    <xf numFmtId="0" fontId="13" fillId="8" borderId="0" applyNumberFormat="0" applyBorder="0" applyAlignment="0" applyProtection="0"/>
    <xf numFmtId="0" fontId="13" fillId="8" borderId="0" applyNumberFormat="0" applyBorder="0" applyAlignment="0" applyProtection="0"/>
    <xf numFmtId="0" fontId="13" fillId="8" borderId="0" applyNumberFormat="0" applyBorder="0" applyAlignment="0" applyProtection="0"/>
    <xf numFmtId="0" fontId="13" fillId="8" borderId="0" applyNumberFormat="0" applyBorder="0" applyAlignment="0" applyProtection="0"/>
    <xf numFmtId="0" fontId="13" fillId="8" borderId="0" applyNumberFormat="0" applyBorder="0" applyAlignment="0" applyProtection="0"/>
    <xf numFmtId="0" fontId="13" fillId="8" borderId="0" applyNumberFormat="0" applyBorder="0" applyAlignment="0" applyProtection="0"/>
    <xf numFmtId="0" fontId="13" fillId="8" borderId="0" applyNumberFormat="0" applyBorder="0" applyAlignment="0" applyProtection="0"/>
    <xf numFmtId="0" fontId="13" fillId="8" borderId="0" applyNumberFormat="0" applyBorder="0" applyAlignment="0" applyProtection="0"/>
    <xf numFmtId="0" fontId="13" fillId="8" borderId="0" applyNumberFormat="0" applyBorder="0" applyAlignment="0" applyProtection="0"/>
    <xf numFmtId="0" fontId="13"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13" fillId="8" borderId="0" applyNumberFormat="0" applyBorder="0" applyAlignment="0" applyProtection="0"/>
    <xf numFmtId="0" fontId="13" fillId="8" borderId="0" applyNumberFormat="0" applyBorder="0" applyAlignment="0" applyProtection="0"/>
    <xf numFmtId="0" fontId="13" fillId="8" borderId="0" applyNumberFormat="0" applyBorder="0" applyAlignment="0" applyProtection="0"/>
    <xf numFmtId="0" fontId="13" fillId="8" borderId="0" applyNumberFormat="0" applyBorder="0" applyAlignment="0" applyProtection="0"/>
    <xf numFmtId="0" fontId="13" fillId="8" borderId="0" applyNumberFormat="0" applyBorder="0" applyAlignment="0" applyProtection="0"/>
    <xf numFmtId="0" fontId="13" fillId="8" borderId="0" applyNumberFormat="0" applyBorder="0" applyAlignment="0" applyProtection="0"/>
    <xf numFmtId="0" fontId="13" fillId="8" borderId="0" applyNumberFormat="0" applyBorder="0" applyAlignment="0" applyProtection="0"/>
    <xf numFmtId="0" fontId="13" fillId="8" borderId="0" applyNumberFormat="0" applyBorder="0" applyAlignment="0" applyProtection="0"/>
    <xf numFmtId="0" fontId="13" fillId="8" borderId="0" applyNumberFormat="0" applyBorder="0" applyAlignment="0" applyProtection="0"/>
    <xf numFmtId="0" fontId="13" fillId="8" borderId="0" applyNumberFormat="0" applyBorder="0" applyAlignment="0" applyProtection="0"/>
    <xf numFmtId="0" fontId="13" fillId="8" borderId="0" applyNumberFormat="0" applyBorder="0" applyAlignment="0" applyProtection="0"/>
    <xf numFmtId="0" fontId="13" fillId="8" borderId="0" applyNumberFormat="0" applyBorder="0" applyAlignment="0" applyProtection="0"/>
    <xf numFmtId="0" fontId="13" fillId="8" borderId="0" applyNumberFormat="0" applyBorder="0" applyAlignment="0" applyProtection="0"/>
    <xf numFmtId="0" fontId="13" fillId="8" borderId="0" applyNumberFormat="0" applyBorder="0" applyAlignment="0" applyProtection="0"/>
    <xf numFmtId="0" fontId="13" fillId="8" borderId="0" applyNumberFormat="0" applyBorder="0" applyAlignment="0" applyProtection="0"/>
    <xf numFmtId="0" fontId="13" fillId="8" borderId="0" applyNumberFormat="0" applyBorder="0" applyAlignment="0" applyProtection="0"/>
    <xf numFmtId="0" fontId="13" fillId="8" borderId="0" applyNumberFormat="0" applyBorder="0" applyAlignment="0" applyProtection="0"/>
    <xf numFmtId="0" fontId="13" fillId="8" borderId="0" applyNumberFormat="0" applyBorder="0" applyAlignment="0" applyProtection="0"/>
    <xf numFmtId="0" fontId="13" fillId="8" borderId="0" applyNumberFormat="0" applyBorder="0" applyAlignment="0" applyProtection="0"/>
    <xf numFmtId="0" fontId="13" fillId="8" borderId="0" applyNumberFormat="0" applyBorder="0" applyAlignment="0" applyProtection="0"/>
    <xf numFmtId="0" fontId="13" fillId="8" borderId="0" applyNumberFormat="0" applyBorder="0" applyAlignment="0" applyProtection="0"/>
    <xf numFmtId="0" fontId="13" fillId="8" borderId="0" applyNumberFormat="0" applyBorder="0" applyAlignment="0" applyProtection="0"/>
    <xf numFmtId="0" fontId="13" fillId="8" borderId="0" applyNumberFormat="0" applyBorder="0" applyAlignment="0" applyProtection="0"/>
    <xf numFmtId="0" fontId="13" fillId="8" borderId="0" applyNumberFormat="0" applyBorder="0" applyAlignment="0" applyProtection="0"/>
    <xf numFmtId="0" fontId="13" fillId="8" borderId="0" applyNumberFormat="0" applyBorder="0" applyAlignment="0" applyProtection="0"/>
    <xf numFmtId="0" fontId="13" fillId="8" borderId="0" applyNumberFormat="0" applyBorder="0" applyAlignment="0" applyProtection="0"/>
    <xf numFmtId="0" fontId="13" fillId="8" borderId="0" applyNumberFormat="0" applyBorder="0" applyAlignment="0" applyProtection="0"/>
    <xf numFmtId="0" fontId="13" fillId="8" borderId="0" applyNumberFormat="0" applyBorder="0" applyAlignment="0" applyProtection="0"/>
    <xf numFmtId="0" fontId="13" fillId="8" borderId="0" applyNumberFormat="0" applyBorder="0" applyAlignment="0" applyProtection="0"/>
    <xf numFmtId="0" fontId="13" fillId="8" borderId="0" applyNumberFormat="0" applyBorder="0" applyAlignment="0" applyProtection="0"/>
    <xf numFmtId="0" fontId="13" fillId="8" borderId="0" applyNumberFormat="0" applyBorder="0" applyAlignment="0" applyProtection="0"/>
    <xf numFmtId="0" fontId="13" fillId="8" borderId="0" applyNumberFormat="0" applyBorder="0" applyAlignment="0" applyProtection="0"/>
    <xf numFmtId="0" fontId="13" fillId="8" borderId="0" applyNumberFormat="0" applyBorder="0" applyAlignment="0" applyProtection="0"/>
    <xf numFmtId="0" fontId="13" fillId="8" borderId="0" applyNumberFormat="0" applyBorder="0" applyAlignment="0" applyProtection="0"/>
    <xf numFmtId="0" fontId="13" fillId="8" borderId="0" applyNumberFormat="0" applyBorder="0" applyAlignment="0" applyProtection="0"/>
    <xf numFmtId="0" fontId="13" fillId="8" borderId="0" applyNumberFormat="0" applyBorder="0" applyAlignment="0" applyProtection="0"/>
    <xf numFmtId="0" fontId="13" fillId="8" borderId="0" applyNumberFormat="0" applyBorder="0" applyAlignment="0" applyProtection="0"/>
    <xf numFmtId="0" fontId="13" fillId="8" borderId="0" applyNumberFormat="0" applyBorder="0" applyAlignment="0" applyProtection="0"/>
    <xf numFmtId="0" fontId="13" fillId="8" borderId="0" applyNumberFormat="0" applyBorder="0" applyAlignment="0" applyProtection="0"/>
    <xf numFmtId="0" fontId="13" fillId="8"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4" fontId="76" fillId="0" borderId="12">
      <alignment horizontal="right" vertical="top"/>
    </xf>
    <xf numFmtId="0" fontId="14" fillId="15" borderId="0" applyNumberFormat="0" applyBorder="0" applyAlignment="0" applyProtection="0"/>
    <xf numFmtId="0" fontId="14" fillId="15" borderId="0" applyNumberFormat="0" applyBorder="0" applyAlignment="0" applyProtection="0"/>
    <xf numFmtId="0" fontId="14" fillId="15" borderId="0" applyNumberFormat="0" applyBorder="0" applyAlignment="0" applyProtection="0"/>
    <xf numFmtId="0" fontId="14" fillId="15" borderId="0" applyNumberFormat="0" applyBorder="0" applyAlignment="0" applyProtection="0"/>
    <xf numFmtId="0" fontId="14" fillId="15" borderId="0" applyNumberFormat="0" applyBorder="0" applyAlignment="0" applyProtection="0"/>
    <xf numFmtId="0" fontId="14" fillId="15" borderId="0" applyNumberFormat="0" applyBorder="0" applyAlignment="0" applyProtection="0"/>
    <xf numFmtId="0" fontId="14" fillId="15" borderId="0" applyNumberFormat="0" applyBorder="0" applyAlignment="0" applyProtection="0"/>
    <xf numFmtId="0" fontId="14" fillId="15" borderId="0" applyNumberFormat="0" applyBorder="0" applyAlignment="0" applyProtection="0"/>
    <xf numFmtId="0" fontId="14" fillId="15" borderId="0" applyNumberFormat="0" applyBorder="0" applyAlignment="0" applyProtection="0"/>
    <xf numFmtId="0" fontId="14" fillId="15" borderId="0" applyNumberFormat="0" applyBorder="0" applyAlignment="0" applyProtection="0"/>
    <xf numFmtId="0" fontId="14" fillId="15" borderId="0" applyNumberFormat="0" applyBorder="0" applyAlignment="0" applyProtection="0"/>
    <xf numFmtId="0" fontId="14" fillId="15" borderId="0" applyNumberFormat="0" applyBorder="0" applyAlignment="0" applyProtection="0"/>
    <xf numFmtId="0" fontId="14" fillId="12" borderId="0" applyNumberFormat="0" applyBorder="0" applyAlignment="0" applyProtection="0"/>
    <xf numFmtId="0" fontId="14" fillId="12" borderId="0" applyNumberFormat="0" applyBorder="0" applyAlignment="0" applyProtection="0"/>
    <xf numFmtId="0" fontId="14" fillId="12" borderId="0" applyNumberFormat="0" applyBorder="0" applyAlignment="0" applyProtection="0"/>
    <xf numFmtId="0" fontId="14" fillId="12" borderId="0" applyNumberFormat="0" applyBorder="0" applyAlignment="0" applyProtection="0"/>
    <xf numFmtId="0" fontId="14" fillId="12" borderId="0" applyNumberFormat="0" applyBorder="0" applyAlignment="0" applyProtection="0"/>
    <xf numFmtId="0" fontId="14" fillId="12" borderId="0" applyNumberFormat="0" applyBorder="0" applyAlignment="0" applyProtection="0"/>
    <xf numFmtId="0" fontId="14" fillId="12" borderId="0" applyNumberFormat="0" applyBorder="0" applyAlignment="0" applyProtection="0"/>
    <xf numFmtId="0" fontId="14" fillId="12" borderId="0" applyNumberFormat="0" applyBorder="0" applyAlignment="0" applyProtection="0"/>
    <xf numFmtId="0" fontId="14" fillId="12" borderId="0" applyNumberFormat="0" applyBorder="0" applyAlignment="0" applyProtection="0"/>
    <xf numFmtId="0" fontId="14" fillId="12" borderId="0" applyNumberFormat="0" applyBorder="0" applyAlignment="0" applyProtection="0"/>
    <xf numFmtId="0" fontId="14" fillId="12" borderId="0" applyNumberFormat="0" applyBorder="0" applyAlignment="0" applyProtection="0"/>
    <xf numFmtId="0" fontId="14" fillId="12" borderId="0" applyNumberFormat="0" applyBorder="0" applyAlignment="0" applyProtection="0"/>
    <xf numFmtId="0" fontId="14" fillId="13" borderId="0" applyNumberFormat="0" applyBorder="0" applyAlignment="0" applyProtection="0"/>
    <xf numFmtId="0" fontId="14" fillId="13" borderId="0" applyNumberFormat="0" applyBorder="0" applyAlignment="0" applyProtection="0"/>
    <xf numFmtId="0" fontId="14" fillId="13" borderId="0" applyNumberFormat="0" applyBorder="0" applyAlignment="0" applyProtection="0"/>
    <xf numFmtId="0" fontId="14" fillId="13" borderId="0" applyNumberFormat="0" applyBorder="0" applyAlignment="0" applyProtection="0"/>
    <xf numFmtId="0" fontId="14" fillId="13" borderId="0" applyNumberFormat="0" applyBorder="0" applyAlignment="0" applyProtection="0"/>
    <xf numFmtId="0" fontId="14" fillId="13" borderId="0" applyNumberFormat="0" applyBorder="0" applyAlignment="0" applyProtection="0"/>
    <xf numFmtId="0" fontId="14" fillId="13" borderId="0" applyNumberFormat="0" applyBorder="0" applyAlignment="0" applyProtection="0"/>
    <xf numFmtId="0" fontId="14" fillId="13" borderId="0" applyNumberFormat="0" applyBorder="0" applyAlignment="0" applyProtection="0"/>
    <xf numFmtId="0" fontId="14" fillId="13" borderId="0" applyNumberFormat="0" applyBorder="0" applyAlignment="0" applyProtection="0"/>
    <xf numFmtId="0" fontId="14" fillId="13" borderId="0" applyNumberFormat="0" applyBorder="0" applyAlignment="0" applyProtection="0"/>
    <xf numFmtId="0" fontId="14" fillId="13" borderId="0" applyNumberFormat="0" applyBorder="0" applyAlignment="0" applyProtection="0"/>
    <xf numFmtId="0" fontId="14" fillId="13" borderId="0" applyNumberFormat="0" applyBorder="0" applyAlignment="0" applyProtection="0"/>
    <xf numFmtId="0" fontId="14" fillId="16" borderId="0" applyNumberFormat="0" applyBorder="0" applyAlignment="0" applyProtection="0"/>
    <xf numFmtId="0" fontId="14" fillId="16" borderId="0" applyNumberFormat="0" applyBorder="0" applyAlignment="0" applyProtection="0"/>
    <xf numFmtId="0" fontId="14" fillId="16" borderId="0" applyNumberFormat="0" applyBorder="0" applyAlignment="0" applyProtection="0"/>
    <xf numFmtId="0" fontId="14" fillId="16" borderId="0" applyNumberFormat="0" applyBorder="0" applyAlignment="0" applyProtection="0"/>
    <xf numFmtId="0" fontId="14" fillId="16" borderId="0" applyNumberFormat="0" applyBorder="0" applyAlignment="0" applyProtection="0"/>
    <xf numFmtId="0" fontId="14" fillId="16" borderId="0" applyNumberFormat="0" applyBorder="0" applyAlignment="0" applyProtection="0"/>
    <xf numFmtId="0" fontId="14" fillId="16" borderId="0" applyNumberFormat="0" applyBorder="0" applyAlignment="0" applyProtection="0"/>
    <xf numFmtId="0" fontId="14" fillId="16" borderId="0" applyNumberFormat="0" applyBorder="0" applyAlignment="0" applyProtection="0"/>
    <xf numFmtId="0" fontId="14" fillId="16" borderId="0" applyNumberFormat="0" applyBorder="0" applyAlignment="0" applyProtection="0"/>
    <xf numFmtId="0" fontId="14" fillId="16" borderId="0" applyNumberFormat="0" applyBorder="0" applyAlignment="0" applyProtection="0"/>
    <xf numFmtId="0" fontId="14" fillId="16" borderId="0" applyNumberFormat="0" applyBorder="0" applyAlignment="0" applyProtection="0"/>
    <xf numFmtId="0" fontId="14" fillId="16" borderId="0" applyNumberFormat="0" applyBorder="0" applyAlignment="0" applyProtection="0"/>
    <xf numFmtId="0" fontId="14" fillId="17" borderId="0" applyNumberFormat="0" applyBorder="0" applyAlignment="0" applyProtection="0"/>
    <xf numFmtId="0" fontId="14" fillId="17" borderId="0" applyNumberFormat="0" applyBorder="0" applyAlignment="0" applyProtection="0"/>
    <xf numFmtId="0" fontId="14" fillId="17" borderId="0" applyNumberFormat="0" applyBorder="0" applyAlignment="0" applyProtection="0"/>
    <xf numFmtId="0" fontId="14" fillId="17" borderId="0" applyNumberFormat="0" applyBorder="0" applyAlignment="0" applyProtection="0"/>
    <xf numFmtId="0" fontId="14" fillId="17" borderId="0" applyNumberFormat="0" applyBorder="0" applyAlignment="0" applyProtection="0"/>
    <xf numFmtId="0" fontId="14" fillId="17" borderId="0" applyNumberFormat="0" applyBorder="0" applyAlignment="0" applyProtection="0"/>
    <xf numFmtId="0" fontId="14" fillId="17" borderId="0" applyNumberFormat="0" applyBorder="0" applyAlignment="0" applyProtection="0"/>
    <xf numFmtId="0" fontId="14" fillId="17" borderId="0" applyNumberFormat="0" applyBorder="0" applyAlignment="0" applyProtection="0"/>
    <xf numFmtId="0" fontId="14" fillId="17" borderId="0" applyNumberFormat="0" applyBorder="0" applyAlignment="0" applyProtection="0"/>
    <xf numFmtId="0" fontId="14" fillId="17" borderId="0" applyNumberFormat="0" applyBorder="0" applyAlignment="0" applyProtection="0"/>
    <xf numFmtId="0" fontId="14" fillId="17" borderId="0" applyNumberFormat="0" applyBorder="0" applyAlignment="0" applyProtection="0"/>
    <xf numFmtId="0" fontId="14" fillId="17" borderId="0" applyNumberFormat="0" applyBorder="0" applyAlignment="0" applyProtection="0"/>
    <xf numFmtId="0" fontId="14" fillId="18" borderId="0" applyNumberFormat="0" applyBorder="0" applyAlignment="0" applyProtection="0"/>
    <xf numFmtId="0" fontId="14" fillId="18" borderId="0" applyNumberFormat="0" applyBorder="0" applyAlignment="0" applyProtection="0"/>
    <xf numFmtId="0" fontId="14" fillId="18" borderId="0" applyNumberFormat="0" applyBorder="0" applyAlignment="0" applyProtection="0"/>
    <xf numFmtId="0" fontId="14" fillId="18" borderId="0" applyNumberFormat="0" applyBorder="0" applyAlignment="0" applyProtection="0"/>
    <xf numFmtId="0" fontId="14" fillId="18" borderId="0" applyNumberFormat="0" applyBorder="0" applyAlignment="0" applyProtection="0"/>
    <xf numFmtId="0" fontId="14" fillId="18" borderId="0" applyNumberFormat="0" applyBorder="0" applyAlignment="0" applyProtection="0"/>
    <xf numFmtId="0" fontId="14" fillId="18" borderId="0" applyNumberFormat="0" applyBorder="0" applyAlignment="0" applyProtection="0"/>
    <xf numFmtId="0" fontId="14" fillId="18" borderId="0" applyNumberFormat="0" applyBorder="0" applyAlignment="0" applyProtection="0"/>
    <xf numFmtId="0" fontId="14" fillId="18" borderId="0" applyNumberFormat="0" applyBorder="0" applyAlignment="0" applyProtection="0"/>
    <xf numFmtId="0" fontId="14" fillId="18" borderId="0" applyNumberFormat="0" applyBorder="0" applyAlignment="0" applyProtection="0"/>
    <xf numFmtId="0" fontId="14" fillId="18" borderId="0" applyNumberFormat="0" applyBorder="0" applyAlignment="0" applyProtection="0"/>
    <xf numFmtId="0" fontId="14" fillId="18" borderId="0" applyNumberFormat="0" applyBorder="0" applyAlignment="0" applyProtection="0"/>
    <xf numFmtId="0" fontId="14" fillId="15" borderId="0" applyNumberFormat="0" applyBorder="0" applyAlignment="0" applyProtection="0"/>
    <xf numFmtId="0" fontId="14" fillId="15" borderId="0" applyNumberFormat="0" applyBorder="0" applyAlignment="0" applyProtection="0"/>
    <xf numFmtId="0" fontId="14" fillId="15" borderId="0" applyNumberFormat="0" applyBorder="0" applyAlignment="0" applyProtection="0"/>
    <xf numFmtId="0" fontId="14" fillId="15" borderId="0" applyNumberFormat="0" applyBorder="0" applyAlignment="0" applyProtection="0"/>
    <xf numFmtId="0" fontId="14" fillId="15" borderId="0" applyNumberFormat="0" applyBorder="0" applyAlignment="0" applyProtection="0"/>
    <xf numFmtId="0" fontId="14" fillId="15" borderId="0" applyNumberFormat="0" applyBorder="0" applyAlignment="0" applyProtection="0"/>
    <xf numFmtId="0" fontId="14" fillId="15" borderId="0" applyNumberFormat="0" applyBorder="0" applyAlignment="0" applyProtection="0"/>
    <xf numFmtId="0" fontId="14" fillId="15" borderId="0" applyNumberFormat="0" applyBorder="0" applyAlignment="0" applyProtection="0"/>
    <xf numFmtId="0" fontId="14" fillId="15" borderId="0" applyNumberFormat="0" applyBorder="0" applyAlignment="0" applyProtection="0"/>
    <xf numFmtId="0" fontId="14" fillId="15" borderId="0" applyNumberFormat="0" applyBorder="0" applyAlignment="0" applyProtection="0"/>
    <xf numFmtId="0" fontId="14" fillId="15" borderId="0" applyNumberFormat="0" applyBorder="0" applyAlignment="0" applyProtection="0"/>
    <xf numFmtId="0" fontId="14" fillId="15" borderId="0" applyNumberFormat="0" applyBorder="0" applyAlignment="0" applyProtection="0"/>
    <xf numFmtId="0" fontId="14" fillId="15" borderId="0" applyNumberFormat="0" applyBorder="0" applyAlignment="0" applyProtection="0"/>
    <xf numFmtId="0" fontId="14" fillId="15" borderId="0" applyNumberFormat="0" applyBorder="0" applyAlignment="0" applyProtection="0"/>
    <xf numFmtId="0" fontId="14" fillId="15" borderId="0" applyNumberFormat="0" applyBorder="0" applyAlignment="0" applyProtection="0"/>
    <xf numFmtId="0" fontId="14" fillId="15" borderId="0" applyNumberFormat="0" applyBorder="0" applyAlignment="0" applyProtection="0"/>
    <xf numFmtId="0" fontId="14" fillId="15" borderId="0" applyNumberFormat="0" applyBorder="0" applyAlignment="0" applyProtection="0"/>
    <xf numFmtId="0" fontId="14" fillId="15" borderId="0" applyNumberFormat="0" applyBorder="0" applyAlignment="0" applyProtection="0"/>
    <xf numFmtId="0" fontId="14" fillId="15" borderId="0" applyNumberFormat="0" applyBorder="0" applyAlignment="0" applyProtection="0"/>
    <xf numFmtId="0" fontId="14" fillId="15" borderId="0" applyNumberFormat="0" applyBorder="0" applyAlignment="0" applyProtection="0"/>
    <xf numFmtId="0" fontId="14" fillId="15" borderId="0" applyNumberFormat="0" applyBorder="0" applyAlignment="0" applyProtection="0"/>
    <xf numFmtId="0" fontId="14" fillId="15" borderId="0" applyNumberFormat="0" applyBorder="0" applyAlignment="0" applyProtection="0"/>
    <xf numFmtId="0" fontId="14" fillId="15" borderId="0" applyNumberFormat="0" applyBorder="0" applyAlignment="0" applyProtection="0"/>
    <xf numFmtId="0" fontId="14" fillId="15" borderId="0" applyNumberFormat="0" applyBorder="0" applyAlignment="0" applyProtection="0"/>
    <xf numFmtId="0" fontId="14" fillId="15" borderId="0" applyNumberFormat="0" applyBorder="0" applyAlignment="0" applyProtection="0"/>
    <xf numFmtId="0" fontId="14" fillId="15" borderId="0" applyNumberFormat="0" applyBorder="0" applyAlignment="0" applyProtection="0"/>
    <xf numFmtId="0" fontId="14" fillId="15" borderId="0" applyNumberFormat="0" applyBorder="0" applyAlignment="0" applyProtection="0"/>
    <xf numFmtId="0" fontId="14" fillId="15" borderId="0" applyNumberFormat="0" applyBorder="0" applyAlignment="0" applyProtection="0"/>
    <xf numFmtId="0" fontId="14" fillId="15" borderId="0" applyNumberFormat="0" applyBorder="0" applyAlignment="0" applyProtection="0"/>
    <xf numFmtId="0" fontId="14" fillId="15" borderId="0" applyNumberFormat="0" applyBorder="0" applyAlignment="0" applyProtection="0"/>
    <xf numFmtId="0" fontId="14" fillId="15" borderId="0" applyNumberFormat="0" applyBorder="0" applyAlignment="0" applyProtection="0"/>
    <xf numFmtId="0" fontId="14" fillId="15" borderId="0" applyNumberFormat="0" applyBorder="0" applyAlignment="0" applyProtection="0"/>
    <xf numFmtId="0" fontId="14" fillId="15" borderId="0" applyNumberFormat="0" applyBorder="0" applyAlignment="0" applyProtection="0"/>
    <xf numFmtId="0" fontId="14" fillId="15" borderId="0" applyNumberFormat="0" applyBorder="0" applyAlignment="0" applyProtection="0"/>
    <xf numFmtId="0" fontId="14" fillId="15" borderId="0" applyNumberFormat="0" applyBorder="0" applyAlignment="0" applyProtection="0"/>
    <xf numFmtId="0" fontId="14" fillId="15" borderId="0" applyNumberFormat="0" applyBorder="0" applyAlignment="0" applyProtection="0"/>
    <xf numFmtId="0" fontId="14"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14" fillId="15" borderId="0" applyNumberFormat="0" applyBorder="0" applyAlignment="0" applyProtection="0"/>
    <xf numFmtId="0" fontId="14" fillId="15" borderId="0" applyNumberFormat="0" applyBorder="0" applyAlignment="0" applyProtection="0"/>
    <xf numFmtId="0" fontId="14" fillId="15" borderId="0" applyNumberFormat="0" applyBorder="0" applyAlignment="0" applyProtection="0"/>
    <xf numFmtId="0" fontId="14" fillId="15" borderId="0" applyNumberFormat="0" applyBorder="0" applyAlignment="0" applyProtection="0"/>
    <xf numFmtId="0" fontId="14" fillId="15" borderId="0" applyNumberFormat="0" applyBorder="0" applyAlignment="0" applyProtection="0"/>
    <xf numFmtId="0" fontId="14" fillId="15" borderId="0" applyNumberFormat="0" applyBorder="0" applyAlignment="0" applyProtection="0"/>
    <xf numFmtId="0" fontId="14" fillId="15" borderId="0" applyNumberFormat="0" applyBorder="0" applyAlignment="0" applyProtection="0"/>
    <xf numFmtId="0" fontId="14" fillId="15" borderId="0" applyNumberFormat="0" applyBorder="0" applyAlignment="0" applyProtection="0"/>
    <xf numFmtId="0" fontId="14" fillId="15" borderId="0" applyNumberFormat="0" applyBorder="0" applyAlignment="0" applyProtection="0"/>
    <xf numFmtId="0" fontId="14" fillId="15" borderId="0" applyNumberFormat="0" applyBorder="0" applyAlignment="0" applyProtection="0"/>
    <xf numFmtId="0" fontId="14" fillId="15" borderId="0" applyNumberFormat="0" applyBorder="0" applyAlignment="0" applyProtection="0"/>
    <xf numFmtId="0" fontId="14" fillId="15" borderId="0" applyNumberFormat="0" applyBorder="0" applyAlignment="0" applyProtection="0"/>
    <xf numFmtId="0" fontId="14" fillId="15" borderId="0" applyNumberFormat="0" applyBorder="0" applyAlignment="0" applyProtection="0"/>
    <xf numFmtId="0" fontId="14" fillId="15" borderId="0" applyNumberFormat="0" applyBorder="0" applyAlignment="0" applyProtection="0"/>
    <xf numFmtId="0" fontId="14" fillId="15" borderId="0" applyNumberFormat="0" applyBorder="0" applyAlignment="0" applyProtection="0"/>
    <xf numFmtId="0" fontId="14" fillId="15" borderId="0" applyNumberFormat="0" applyBorder="0" applyAlignment="0" applyProtection="0"/>
    <xf numFmtId="0" fontId="14" fillId="15" borderId="0" applyNumberFormat="0" applyBorder="0" applyAlignment="0" applyProtection="0"/>
    <xf numFmtId="0" fontId="14" fillId="15" borderId="0" applyNumberFormat="0" applyBorder="0" applyAlignment="0" applyProtection="0"/>
    <xf numFmtId="0" fontId="14" fillId="15" borderId="0" applyNumberFormat="0" applyBorder="0" applyAlignment="0" applyProtection="0"/>
    <xf numFmtId="0" fontId="14" fillId="15" borderId="0" applyNumberFormat="0" applyBorder="0" applyAlignment="0" applyProtection="0"/>
    <xf numFmtId="0" fontId="14" fillId="15" borderId="0" applyNumberFormat="0" applyBorder="0" applyAlignment="0" applyProtection="0"/>
    <xf numFmtId="0" fontId="14" fillId="15" borderId="0" applyNumberFormat="0" applyBorder="0" applyAlignment="0" applyProtection="0"/>
    <xf numFmtId="0" fontId="14" fillId="15" borderId="0" applyNumberFormat="0" applyBorder="0" applyAlignment="0" applyProtection="0"/>
    <xf numFmtId="0" fontId="14" fillId="15" borderId="0" applyNumberFormat="0" applyBorder="0" applyAlignment="0" applyProtection="0"/>
    <xf numFmtId="0" fontId="14" fillId="15" borderId="0" applyNumberFormat="0" applyBorder="0" applyAlignment="0" applyProtection="0"/>
    <xf numFmtId="0" fontId="14" fillId="15" borderId="0" applyNumberFormat="0" applyBorder="0" applyAlignment="0" applyProtection="0"/>
    <xf numFmtId="0" fontId="14" fillId="15" borderId="0" applyNumberFormat="0" applyBorder="0" applyAlignment="0" applyProtection="0"/>
    <xf numFmtId="0" fontId="14" fillId="15" borderId="0" applyNumberFormat="0" applyBorder="0" applyAlignment="0" applyProtection="0"/>
    <xf numFmtId="0" fontId="14" fillId="15" borderId="0" applyNumberFormat="0" applyBorder="0" applyAlignment="0" applyProtection="0"/>
    <xf numFmtId="0" fontId="14" fillId="15" borderId="0" applyNumberFormat="0" applyBorder="0" applyAlignment="0" applyProtection="0"/>
    <xf numFmtId="0" fontId="14" fillId="15" borderId="0" applyNumberFormat="0" applyBorder="0" applyAlignment="0" applyProtection="0"/>
    <xf numFmtId="0" fontId="14" fillId="15" borderId="0" applyNumberFormat="0" applyBorder="0" applyAlignment="0" applyProtection="0"/>
    <xf numFmtId="0" fontId="14" fillId="15" borderId="0" applyNumberFormat="0" applyBorder="0" applyAlignment="0" applyProtection="0"/>
    <xf numFmtId="0" fontId="14" fillId="15" borderId="0" applyNumberFormat="0" applyBorder="0" applyAlignment="0" applyProtection="0"/>
    <xf numFmtId="0" fontId="14" fillId="15" borderId="0" applyNumberFormat="0" applyBorder="0" applyAlignment="0" applyProtection="0"/>
    <xf numFmtId="0" fontId="14" fillId="15" borderId="0" applyNumberFormat="0" applyBorder="0" applyAlignment="0" applyProtection="0"/>
    <xf numFmtId="0" fontId="14" fillId="15" borderId="0" applyNumberFormat="0" applyBorder="0" applyAlignment="0" applyProtection="0"/>
    <xf numFmtId="0" fontId="14" fillId="15" borderId="0" applyNumberFormat="0" applyBorder="0" applyAlignment="0" applyProtection="0"/>
    <xf numFmtId="0" fontId="14" fillId="15" borderId="0" applyNumberFormat="0" applyBorder="0" applyAlignment="0" applyProtection="0"/>
    <xf numFmtId="0" fontId="14" fillId="12" borderId="0" applyNumberFormat="0" applyBorder="0" applyAlignment="0" applyProtection="0"/>
    <xf numFmtId="0" fontId="14" fillId="12" borderId="0" applyNumberFormat="0" applyBorder="0" applyAlignment="0" applyProtection="0"/>
    <xf numFmtId="0" fontId="14" fillId="12" borderId="0" applyNumberFormat="0" applyBorder="0" applyAlignment="0" applyProtection="0"/>
    <xf numFmtId="0" fontId="14" fillId="12" borderId="0" applyNumberFormat="0" applyBorder="0" applyAlignment="0" applyProtection="0"/>
    <xf numFmtId="0" fontId="14" fillId="12" borderId="0" applyNumberFormat="0" applyBorder="0" applyAlignment="0" applyProtection="0"/>
    <xf numFmtId="0" fontId="14" fillId="12" borderId="0" applyNumberFormat="0" applyBorder="0" applyAlignment="0" applyProtection="0"/>
    <xf numFmtId="0" fontId="14" fillId="12" borderId="0" applyNumberFormat="0" applyBorder="0" applyAlignment="0" applyProtection="0"/>
    <xf numFmtId="0" fontId="14" fillId="12" borderId="0" applyNumberFormat="0" applyBorder="0" applyAlignment="0" applyProtection="0"/>
    <xf numFmtId="0" fontId="14" fillId="12" borderId="0" applyNumberFormat="0" applyBorder="0" applyAlignment="0" applyProtection="0"/>
    <xf numFmtId="0" fontId="14" fillId="12" borderId="0" applyNumberFormat="0" applyBorder="0" applyAlignment="0" applyProtection="0"/>
    <xf numFmtId="0" fontId="14" fillId="12" borderId="0" applyNumberFormat="0" applyBorder="0" applyAlignment="0" applyProtection="0"/>
    <xf numFmtId="0" fontId="14" fillId="12" borderId="0" applyNumberFormat="0" applyBorder="0" applyAlignment="0" applyProtection="0"/>
    <xf numFmtId="0" fontId="14" fillId="12" borderId="0" applyNumberFormat="0" applyBorder="0" applyAlignment="0" applyProtection="0"/>
    <xf numFmtId="0" fontId="14" fillId="12" borderId="0" applyNumberFormat="0" applyBorder="0" applyAlignment="0" applyProtection="0"/>
    <xf numFmtId="0" fontId="14" fillId="12" borderId="0" applyNumberFormat="0" applyBorder="0" applyAlignment="0" applyProtection="0"/>
    <xf numFmtId="0" fontId="14" fillId="12" borderId="0" applyNumberFormat="0" applyBorder="0" applyAlignment="0" applyProtection="0"/>
    <xf numFmtId="0" fontId="14" fillId="12" borderId="0" applyNumberFormat="0" applyBorder="0" applyAlignment="0" applyProtection="0"/>
    <xf numFmtId="0" fontId="14" fillId="12" borderId="0" applyNumberFormat="0" applyBorder="0" applyAlignment="0" applyProtection="0"/>
    <xf numFmtId="0" fontId="14" fillId="12" borderId="0" applyNumberFormat="0" applyBorder="0" applyAlignment="0" applyProtection="0"/>
    <xf numFmtId="0" fontId="14" fillId="12" borderId="0" applyNumberFormat="0" applyBorder="0" applyAlignment="0" applyProtection="0"/>
    <xf numFmtId="0" fontId="14" fillId="12" borderId="0" applyNumberFormat="0" applyBorder="0" applyAlignment="0" applyProtection="0"/>
    <xf numFmtId="0" fontId="14" fillId="12" borderId="0" applyNumberFormat="0" applyBorder="0" applyAlignment="0" applyProtection="0"/>
    <xf numFmtId="0" fontId="14" fillId="12" borderId="0" applyNumberFormat="0" applyBorder="0" applyAlignment="0" applyProtection="0"/>
    <xf numFmtId="0" fontId="14" fillId="12" borderId="0" applyNumberFormat="0" applyBorder="0" applyAlignment="0" applyProtection="0"/>
    <xf numFmtId="0" fontId="14" fillId="12" borderId="0" applyNumberFormat="0" applyBorder="0" applyAlignment="0" applyProtection="0"/>
    <xf numFmtId="0" fontId="14" fillId="12" borderId="0" applyNumberFormat="0" applyBorder="0" applyAlignment="0" applyProtection="0"/>
    <xf numFmtId="0" fontId="14" fillId="12" borderId="0" applyNumberFormat="0" applyBorder="0" applyAlignment="0" applyProtection="0"/>
    <xf numFmtId="0" fontId="14" fillId="12" borderId="0" applyNumberFormat="0" applyBorder="0" applyAlignment="0" applyProtection="0"/>
    <xf numFmtId="0" fontId="14" fillId="12" borderId="0" applyNumberFormat="0" applyBorder="0" applyAlignment="0" applyProtection="0"/>
    <xf numFmtId="0" fontId="14" fillId="12" borderId="0" applyNumberFormat="0" applyBorder="0" applyAlignment="0" applyProtection="0"/>
    <xf numFmtId="0" fontId="14" fillId="12" borderId="0" applyNumberFormat="0" applyBorder="0" applyAlignment="0" applyProtection="0"/>
    <xf numFmtId="0" fontId="14" fillId="12" borderId="0" applyNumberFormat="0" applyBorder="0" applyAlignment="0" applyProtection="0"/>
    <xf numFmtId="0" fontId="14" fillId="12" borderId="0" applyNumberFormat="0" applyBorder="0" applyAlignment="0" applyProtection="0"/>
    <xf numFmtId="0" fontId="14" fillId="12" borderId="0" applyNumberFormat="0" applyBorder="0" applyAlignment="0" applyProtection="0"/>
    <xf numFmtId="0" fontId="14" fillId="12" borderId="0" applyNumberFormat="0" applyBorder="0" applyAlignment="0" applyProtection="0"/>
    <xf numFmtId="0" fontId="14" fillId="12" borderId="0" applyNumberFormat="0" applyBorder="0" applyAlignment="0" applyProtection="0"/>
    <xf numFmtId="0" fontId="14"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14" fillId="12" borderId="0" applyNumberFormat="0" applyBorder="0" applyAlignment="0" applyProtection="0"/>
    <xf numFmtId="0" fontId="14" fillId="12" borderId="0" applyNumberFormat="0" applyBorder="0" applyAlignment="0" applyProtection="0"/>
    <xf numFmtId="0" fontId="14" fillId="12" borderId="0" applyNumberFormat="0" applyBorder="0" applyAlignment="0" applyProtection="0"/>
    <xf numFmtId="0" fontId="14" fillId="12" borderId="0" applyNumberFormat="0" applyBorder="0" applyAlignment="0" applyProtection="0"/>
    <xf numFmtId="0" fontId="14" fillId="12" borderId="0" applyNumberFormat="0" applyBorder="0" applyAlignment="0" applyProtection="0"/>
    <xf numFmtId="0" fontId="14" fillId="12" borderId="0" applyNumberFormat="0" applyBorder="0" applyAlignment="0" applyProtection="0"/>
    <xf numFmtId="0" fontId="14" fillId="12" borderId="0" applyNumberFormat="0" applyBorder="0" applyAlignment="0" applyProtection="0"/>
    <xf numFmtId="0" fontId="14" fillId="12" borderId="0" applyNumberFormat="0" applyBorder="0" applyAlignment="0" applyProtection="0"/>
    <xf numFmtId="0" fontId="14" fillId="12" borderId="0" applyNumberFormat="0" applyBorder="0" applyAlignment="0" applyProtection="0"/>
    <xf numFmtId="0" fontId="14" fillId="12" borderId="0" applyNumberFormat="0" applyBorder="0" applyAlignment="0" applyProtection="0"/>
    <xf numFmtId="0" fontId="14" fillId="12" borderId="0" applyNumberFormat="0" applyBorder="0" applyAlignment="0" applyProtection="0"/>
    <xf numFmtId="0" fontId="14" fillId="12" borderId="0" applyNumberFormat="0" applyBorder="0" applyAlignment="0" applyProtection="0"/>
    <xf numFmtId="0" fontId="14" fillId="12" borderId="0" applyNumberFormat="0" applyBorder="0" applyAlignment="0" applyProtection="0"/>
    <xf numFmtId="0" fontId="14" fillId="12" borderId="0" applyNumberFormat="0" applyBorder="0" applyAlignment="0" applyProtection="0"/>
    <xf numFmtId="0" fontId="14" fillId="12" borderId="0" applyNumberFormat="0" applyBorder="0" applyAlignment="0" applyProtection="0"/>
    <xf numFmtId="0" fontId="14" fillId="12" borderId="0" applyNumberFormat="0" applyBorder="0" applyAlignment="0" applyProtection="0"/>
    <xf numFmtId="0" fontId="14" fillId="12" borderId="0" applyNumberFormat="0" applyBorder="0" applyAlignment="0" applyProtection="0"/>
    <xf numFmtId="0" fontId="14" fillId="12" borderId="0" applyNumberFormat="0" applyBorder="0" applyAlignment="0" applyProtection="0"/>
    <xf numFmtId="0" fontId="14" fillId="12" borderId="0" applyNumberFormat="0" applyBorder="0" applyAlignment="0" applyProtection="0"/>
    <xf numFmtId="0" fontId="14" fillId="12" borderId="0" applyNumberFormat="0" applyBorder="0" applyAlignment="0" applyProtection="0"/>
    <xf numFmtId="0" fontId="14" fillId="12" borderId="0" applyNumberFormat="0" applyBorder="0" applyAlignment="0" applyProtection="0"/>
    <xf numFmtId="0" fontId="14" fillId="12" borderId="0" applyNumberFormat="0" applyBorder="0" applyAlignment="0" applyProtection="0"/>
    <xf numFmtId="0" fontId="14" fillId="12" borderId="0" applyNumberFormat="0" applyBorder="0" applyAlignment="0" applyProtection="0"/>
    <xf numFmtId="0" fontId="14" fillId="12" borderId="0" applyNumberFormat="0" applyBorder="0" applyAlignment="0" applyProtection="0"/>
    <xf numFmtId="0" fontId="14" fillId="12" borderId="0" applyNumberFormat="0" applyBorder="0" applyAlignment="0" applyProtection="0"/>
    <xf numFmtId="0" fontId="14" fillId="12" borderId="0" applyNumberFormat="0" applyBorder="0" applyAlignment="0" applyProtection="0"/>
    <xf numFmtId="0" fontId="14" fillId="12" borderId="0" applyNumberFormat="0" applyBorder="0" applyAlignment="0" applyProtection="0"/>
    <xf numFmtId="0" fontId="14" fillId="12" borderId="0" applyNumberFormat="0" applyBorder="0" applyAlignment="0" applyProtection="0"/>
    <xf numFmtId="0" fontId="14" fillId="12" borderId="0" applyNumberFormat="0" applyBorder="0" applyAlignment="0" applyProtection="0"/>
    <xf numFmtId="0" fontId="14" fillId="12" borderId="0" applyNumberFormat="0" applyBorder="0" applyAlignment="0" applyProtection="0"/>
    <xf numFmtId="0" fontId="14" fillId="12" borderId="0" applyNumberFormat="0" applyBorder="0" applyAlignment="0" applyProtection="0"/>
    <xf numFmtId="0" fontId="14" fillId="12" borderId="0" applyNumberFormat="0" applyBorder="0" applyAlignment="0" applyProtection="0"/>
    <xf numFmtId="0" fontId="14" fillId="12" borderId="0" applyNumberFormat="0" applyBorder="0" applyAlignment="0" applyProtection="0"/>
    <xf numFmtId="0" fontId="14" fillId="12" borderId="0" applyNumberFormat="0" applyBorder="0" applyAlignment="0" applyProtection="0"/>
    <xf numFmtId="0" fontId="14" fillId="12" borderId="0" applyNumberFormat="0" applyBorder="0" applyAlignment="0" applyProtection="0"/>
    <xf numFmtId="0" fontId="14" fillId="12" borderId="0" applyNumberFormat="0" applyBorder="0" applyAlignment="0" applyProtection="0"/>
    <xf numFmtId="0" fontId="14" fillId="12" borderId="0" applyNumberFormat="0" applyBorder="0" applyAlignment="0" applyProtection="0"/>
    <xf numFmtId="0" fontId="14" fillId="12" borderId="0" applyNumberFormat="0" applyBorder="0" applyAlignment="0" applyProtection="0"/>
    <xf numFmtId="0" fontId="14" fillId="12" borderId="0" applyNumberFormat="0" applyBorder="0" applyAlignment="0" applyProtection="0"/>
    <xf numFmtId="0" fontId="14" fillId="13" borderId="0" applyNumberFormat="0" applyBorder="0" applyAlignment="0" applyProtection="0"/>
    <xf numFmtId="0" fontId="14" fillId="13" borderId="0" applyNumberFormat="0" applyBorder="0" applyAlignment="0" applyProtection="0"/>
    <xf numFmtId="0" fontId="14" fillId="13" borderId="0" applyNumberFormat="0" applyBorder="0" applyAlignment="0" applyProtection="0"/>
    <xf numFmtId="0" fontId="14" fillId="13" borderId="0" applyNumberFormat="0" applyBorder="0" applyAlignment="0" applyProtection="0"/>
    <xf numFmtId="0" fontId="14" fillId="13" borderId="0" applyNumberFormat="0" applyBorder="0" applyAlignment="0" applyProtection="0"/>
    <xf numFmtId="0" fontId="14" fillId="13" borderId="0" applyNumberFormat="0" applyBorder="0" applyAlignment="0" applyProtection="0"/>
    <xf numFmtId="0" fontId="14" fillId="13" borderId="0" applyNumberFormat="0" applyBorder="0" applyAlignment="0" applyProtection="0"/>
    <xf numFmtId="0" fontId="14" fillId="13" borderId="0" applyNumberFormat="0" applyBorder="0" applyAlignment="0" applyProtection="0"/>
    <xf numFmtId="0" fontId="14" fillId="13" borderId="0" applyNumberFormat="0" applyBorder="0" applyAlignment="0" applyProtection="0"/>
    <xf numFmtId="0" fontId="14" fillId="13" borderId="0" applyNumberFormat="0" applyBorder="0" applyAlignment="0" applyProtection="0"/>
    <xf numFmtId="0" fontId="14" fillId="13" borderId="0" applyNumberFormat="0" applyBorder="0" applyAlignment="0" applyProtection="0"/>
    <xf numFmtId="0" fontId="14" fillId="13" borderId="0" applyNumberFormat="0" applyBorder="0" applyAlignment="0" applyProtection="0"/>
    <xf numFmtId="0" fontId="14" fillId="13" borderId="0" applyNumberFormat="0" applyBorder="0" applyAlignment="0" applyProtection="0"/>
    <xf numFmtId="0" fontId="14" fillId="13" borderId="0" applyNumberFormat="0" applyBorder="0" applyAlignment="0" applyProtection="0"/>
    <xf numFmtId="0" fontId="14" fillId="13" borderId="0" applyNumberFormat="0" applyBorder="0" applyAlignment="0" applyProtection="0"/>
    <xf numFmtId="0" fontId="14" fillId="13" borderId="0" applyNumberFormat="0" applyBorder="0" applyAlignment="0" applyProtection="0"/>
    <xf numFmtId="0" fontId="14" fillId="13" borderId="0" applyNumberFormat="0" applyBorder="0" applyAlignment="0" applyProtection="0"/>
    <xf numFmtId="0" fontId="14" fillId="13" borderId="0" applyNumberFormat="0" applyBorder="0" applyAlignment="0" applyProtection="0"/>
    <xf numFmtId="0" fontId="14" fillId="13" borderId="0" applyNumberFormat="0" applyBorder="0" applyAlignment="0" applyProtection="0"/>
    <xf numFmtId="0" fontId="14" fillId="13" borderId="0" applyNumberFormat="0" applyBorder="0" applyAlignment="0" applyProtection="0"/>
    <xf numFmtId="0" fontId="14" fillId="13" borderId="0" applyNumberFormat="0" applyBorder="0" applyAlignment="0" applyProtection="0"/>
    <xf numFmtId="0" fontId="14" fillId="13" borderId="0" applyNumberFormat="0" applyBorder="0" applyAlignment="0" applyProtection="0"/>
    <xf numFmtId="0" fontId="14" fillId="13" borderId="0" applyNumberFormat="0" applyBorder="0" applyAlignment="0" applyProtection="0"/>
    <xf numFmtId="0" fontId="14" fillId="13" borderId="0" applyNumberFormat="0" applyBorder="0" applyAlignment="0" applyProtection="0"/>
    <xf numFmtId="0" fontId="14" fillId="13" borderId="0" applyNumberFormat="0" applyBorder="0" applyAlignment="0" applyProtection="0"/>
    <xf numFmtId="0" fontId="14" fillId="13" borderId="0" applyNumberFormat="0" applyBorder="0" applyAlignment="0" applyProtection="0"/>
    <xf numFmtId="0" fontId="14" fillId="13" borderId="0" applyNumberFormat="0" applyBorder="0" applyAlignment="0" applyProtection="0"/>
    <xf numFmtId="0" fontId="14" fillId="13" borderId="0" applyNumberFormat="0" applyBorder="0" applyAlignment="0" applyProtection="0"/>
    <xf numFmtId="0" fontId="14" fillId="13" borderId="0" applyNumberFormat="0" applyBorder="0" applyAlignment="0" applyProtection="0"/>
    <xf numFmtId="0" fontId="14" fillId="13" borderId="0" applyNumberFormat="0" applyBorder="0" applyAlignment="0" applyProtection="0"/>
    <xf numFmtId="0" fontId="14" fillId="13" borderId="0" applyNumberFormat="0" applyBorder="0" applyAlignment="0" applyProtection="0"/>
    <xf numFmtId="0" fontId="14" fillId="13" borderId="0" applyNumberFormat="0" applyBorder="0" applyAlignment="0" applyProtection="0"/>
    <xf numFmtId="0" fontId="14" fillId="13" borderId="0" applyNumberFormat="0" applyBorder="0" applyAlignment="0" applyProtection="0"/>
    <xf numFmtId="0" fontId="14" fillId="13" borderId="0" applyNumberFormat="0" applyBorder="0" applyAlignment="0" applyProtection="0"/>
    <xf numFmtId="0" fontId="14" fillId="13" borderId="0" applyNumberFormat="0" applyBorder="0" applyAlignment="0" applyProtection="0"/>
    <xf numFmtId="0" fontId="14" fillId="13" borderId="0" applyNumberFormat="0" applyBorder="0" applyAlignment="0" applyProtection="0"/>
    <xf numFmtId="0" fontId="14"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14" fillId="13" borderId="0" applyNumberFormat="0" applyBorder="0" applyAlignment="0" applyProtection="0"/>
    <xf numFmtId="0" fontId="14" fillId="13" borderId="0" applyNumberFormat="0" applyBorder="0" applyAlignment="0" applyProtection="0"/>
    <xf numFmtId="0" fontId="14" fillId="13" borderId="0" applyNumberFormat="0" applyBorder="0" applyAlignment="0" applyProtection="0"/>
    <xf numFmtId="0" fontId="14" fillId="13" borderId="0" applyNumberFormat="0" applyBorder="0" applyAlignment="0" applyProtection="0"/>
    <xf numFmtId="0" fontId="14" fillId="13" borderId="0" applyNumberFormat="0" applyBorder="0" applyAlignment="0" applyProtection="0"/>
    <xf numFmtId="0" fontId="14" fillId="13" borderId="0" applyNumberFormat="0" applyBorder="0" applyAlignment="0" applyProtection="0"/>
    <xf numFmtId="0" fontId="14" fillId="13" borderId="0" applyNumberFormat="0" applyBorder="0" applyAlignment="0" applyProtection="0"/>
    <xf numFmtId="0" fontId="14" fillId="13" borderId="0" applyNumberFormat="0" applyBorder="0" applyAlignment="0" applyProtection="0"/>
    <xf numFmtId="0" fontId="14" fillId="13" borderId="0" applyNumberFormat="0" applyBorder="0" applyAlignment="0" applyProtection="0"/>
    <xf numFmtId="0" fontId="14" fillId="13" borderId="0" applyNumberFormat="0" applyBorder="0" applyAlignment="0" applyProtection="0"/>
    <xf numFmtId="0" fontId="14" fillId="13" borderId="0" applyNumberFormat="0" applyBorder="0" applyAlignment="0" applyProtection="0"/>
    <xf numFmtId="0" fontId="14" fillId="13" borderId="0" applyNumberFormat="0" applyBorder="0" applyAlignment="0" applyProtection="0"/>
    <xf numFmtId="0" fontId="14" fillId="13" borderId="0" applyNumberFormat="0" applyBorder="0" applyAlignment="0" applyProtection="0"/>
    <xf numFmtId="0" fontId="14" fillId="13" borderId="0" applyNumberFormat="0" applyBorder="0" applyAlignment="0" applyProtection="0"/>
    <xf numFmtId="0" fontId="14" fillId="13" borderId="0" applyNumberFormat="0" applyBorder="0" applyAlignment="0" applyProtection="0"/>
    <xf numFmtId="0" fontId="14" fillId="13" borderId="0" applyNumberFormat="0" applyBorder="0" applyAlignment="0" applyProtection="0"/>
    <xf numFmtId="0" fontId="14" fillId="13" borderId="0" applyNumberFormat="0" applyBorder="0" applyAlignment="0" applyProtection="0"/>
    <xf numFmtId="0" fontId="14" fillId="13" borderId="0" applyNumberFormat="0" applyBorder="0" applyAlignment="0" applyProtection="0"/>
    <xf numFmtId="0" fontId="14" fillId="13" borderId="0" applyNumberFormat="0" applyBorder="0" applyAlignment="0" applyProtection="0"/>
    <xf numFmtId="0" fontId="14" fillId="13" borderId="0" applyNumberFormat="0" applyBorder="0" applyAlignment="0" applyProtection="0"/>
    <xf numFmtId="0" fontId="14" fillId="13" borderId="0" applyNumberFormat="0" applyBorder="0" applyAlignment="0" applyProtection="0"/>
    <xf numFmtId="0" fontId="14" fillId="13" borderId="0" applyNumberFormat="0" applyBorder="0" applyAlignment="0" applyProtection="0"/>
    <xf numFmtId="0" fontId="14" fillId="13" borderId="0" applyNumberFormat="0" applyBorder="0" applyAlignment="0" applyProtection="0"/>
    <xf numFmtId="0" fontId="14" fillId="13" borderId="0" applyNumberFormat="0" applyBorder="0" applyAlignment="0" applyProtection="0"/>
    <xf numFmtId="0" fontId="14" fillId="13" borderId="0" applyNumberFormat="0" applyBorder="0" applyAlignment="0" applyProtection="0"/>
    <xf numFmtId="0" fontId="14" fillId="13" borderId="0" applyNumberFormat="0" applyBorder="0" applyAlignment="0" applyProtection="0"/>
    <xf numFmtId="0" fontId="14" fillId="13" borderId="0" applyNumberFormat="0" applyBorder="0" applyAlignment="0" applyProtection="0"/>
    <xf numFmtId="0" fontId="14" fillId="13" borderId="0" applyNumberFormat="0" applyBorder="0" applyAlignment="0" applyProtection="0"/>
    <xf numFmtId="0" fontId="14" fillId="13" borderId="0" applyNumberFormat="0" applyBorder="0" applyAlignment="0" applyProtection="0"/>
    <xf numFmtId="0" fontId="14" fillId="13" borderId="0" applyNumberFormat="0" applyBorder="0" applyAlignment="0" applyProtection="0"/>
    <xf numFmtId="0" fontId="14" fillId="13" borderId="0" applyNumberFormat="0" applyBorder="0" applyAlignment="0" applyProtection="0"/>
    <xf numFmtId="0" fontId="14" fillId="13" borderId="0" applyNumberFormat="0" applyBorder="0" applyAlignment="0" applyProtection="0"/>
    <xf numFmtId="0" fontId="14" fillId="13" borderId="0" applyNumberFormat="0" applyBorder="0" applyAlignment="0" applyProtection="0"/>
    <xf numFmtId="0" fontId="14" fillId="13" borderId="0" applyNumberFormat="0" applyBorder="0" applyAlignment="0" applyProtection="0"/>
    <xf numFmtId="0" fontId="14" fillId="13" borderId="0" applyNumberFormat="0" applyBorder="0" applyAlignment="0" applyProtection="0"/>
    <xf numFmtId="0" fontId="14" fillId="13" borderId="0" applyNumberFormat="0" applyBorder="0" applyAlignment="0" applyProtection="0"/>
    <xf numFmtId="0" fontId="14" fillId="13" borderId="0" applyNumberFormat="0" applyBorder="0" applyAlignment="0" applyProtection="0"/>
    <xf numFmtId="0" fontId="14" fillId="13" borderId="0" applyNumberFormat="0" applyBorder="0" applyAlignment="0" applyProtection="0"/>
    <xf numFmtId="0" fontId="14" fillId="13" borderId="0" applyNumberFormat="0" applyBorder="0" applyAlignment="0" applyProtection="0"/>
    <xf numFmtId="0" fontId="14" fillId="16" borderId="0" applyNumberFormat="0" applyBorder="0" applyAlignment="0" applyProtection="0"/>
    <xf numFmtId="0" fontId="14" fillId="16" borderId="0" applyNumberFormat="0" applyBorder="0" applyAlignment="0" applyProtection="0"/>
    <xf numFmtId="0" fontId="14" fillId="16" borderId="0" applyNumberFormat="0" applyBorder="0" applyAlignment="0" applyProtection="0"/>
    <xf numFmtId="0" fontId="14" fillId="16" borderId="0" applyNumberFormat="0" applyBorder="0" applyAlignment="0" applyProtection="0"/>
    <xf numFmtId="0" fontId="14" fillId="16" borderId="0" applyNumberFormat="0" applyBorder="0" applyAlignment="0" applyProtection="0"/>
    <xf numFmtId="0" fontId="14" fillId="16" borderId="0" applyNumberFormat="0" applyBorder="0" applyAlignment="0" applyProtection="0"/>
    <xf numFmtId="0" fontId="14" fillId="16" borderId="0" applyNumberFormat="0" applyBorder="0" applyAlignment="0" applyProtection="0"/>
    <xf numFmtId="0" fontId="14" fillId="16" borderId="0" applyNumberFormat="0" applyBorder="0" applyAlignment="0" applyProtection="0"/>
    <xf numFmtId="0" fontId="14" fillId="16" borderId="0" applyNumberFormat="0" applyBorder="0" applyAlignment="0" applyProtection="0"/>
    <xf numFmtId="0" fontId="14" fillId="16" borderId="0" applyNumberFormat="0" applyBorder="0" applyAlignment="0" applyProtection="0"/>
    <xf numFmtId="0" fontId="14" fillId="16" borderId="0" applyNumberFormat="0" applyBorder="0" applyAlignment="0" applyProtection="0"/>
    <xf numFmtId="0" fontId="14" fillId="16" borderId="0" applyNumberFormat="0" applyBorder="0" applyAlignment="0" applyProtection="0"/>
    <xf numFmtId="0" fontId="14" fillId="16" borderId="0" applyNumberFormat="0" applyBorder="0" applyAlignment="0" applyProtection="0"/>
    <xf numFmtId="0" fontId="14" fillId="16" borderId="0" applyNumberFormat="0" applyBorder="0" applyAlignment="0" applyProtection="0"/>
    <xf numFmtId="0" fontId="14" fillId="16" borderId="0" applyNumberFormat="0" applyBorder="0" applyAlignment="0" applyProtection="0"/>
    <xf numFmtId="0" fontId="14" fillId="16" borderId="0" applyNumberFormat="0" applyBorder="0" applyAlignment="0" applyProtection="0"/>
    <xf numFmtId="0" fontId="14" fillId="16" borderId="0" applyNumberFormat="0" applyBorder="0" applyAlignment="0" applyProtection="0"/>
    <xf numFmtId="0" fontId="14" fillId="16" borderId="0" applyNumberFormat="0" applyBorder="0" applyAlignment="0" applyProtection="0"/>
    <xf numFmtId="0" fontId="14" fillId="16" borderId="0" applyNumberFormat="0" applyBorder="0" applyAlignment="0" applyProtection="0"/>
    <xf numFmtId="0" fontId="14" fillId="16" borderId="0" applyNumberFormat="0" applyBorder="0" applyAlignment="0" applyProtection="0"/>
    <xf numFmtId="0" fontId="14" fillId="16" borderId="0" applyNumberFormat="0" applyBorder="0" applyAlignment="0" applyProtection="0"/>
    <xf numFmtId="0" fontId="14" fillId="16" borderId="0" applyNumberFormat="0" applyBorder="0" applyAlignment="0" applyProtection="0"/>
    <xf numFmtId="0" fontId="14" fillId="16" borderId="0" applyNumberFormat="0" applyBorder="0" applyAlignment="0" applyProtection="0"/>
    <xf numFmtId="0" fontId="14" fillId="16" borderId="0" applyNumberFormat="0" applyBorder="0" applyAlignment="0" applyProtection="0"/>
    <xf numFmtId="0" fontId="14" fillId="16" borderId="0" applyNumberFormat="0" applyBorder="0" applyAlignment="0" applyProtection="0"/>
    <xf numFmtId="0" fontId="14" fillId="16" borderId="0" applyNumberFormat="0" applyBorder="0" applyAlignment="0" applyProtection="0"/>
    <xf numFmtId="0" fontId="14" fillId="16" borderId="0" applyNumberFormat="0" applyBorder="0" applyAlignment="0" applyProtection="0"/>
    <xf numFmtId="0" fontId="14" fillId="16" borderId="0" applyNumberFormat="0" applyBorder="0" applyAlignment="0" applyProtection="0"/>
    <xf numFmtId="0" fontId="14" fillId="16" borderId="0" applyNumberFormat="0" applyBorder="0" applyAlignment="0" applyProtection="0"/>
    <xf numFmtId="0" fontId="14" fillId="16" borderId="0" applyNumberFormat="0" applyBorder="0" applyAlignment="0" applyProtection="0"/>
    <xf numFmtId="0" fontId="14" fillId="16" borderId="0" applyNumberFormat="0" applyBorder="0" applyAlignment="0" applyProtection="0"/>
    <xf numFmtId="0" fontId="14" fillId="16" borderId="0" applyNumberFormat="0" applyBorder="0" applyAlignment="0" applyProtection="0"/>
    <xf numFmtId="0" fontId="14" fillId="16" borderId="0" applyNumberFormat="0" applyBorder="0" applyAlignment="0" applyProtection="0"/>
    <xf numFmtId="0" fontId="14" fillId="16" borderId="0" applyNumberFormat="0" applyBorder="0" applyAlignment="0" applyProtection="0"/>
    <xf numFmtId="0" fontId="14" fillId="16" borderId="0" applyNumberFormat="0" applyBorder="0" applyAlignment="0" applyProtection="0"/>
    <xf numFmtId="0" fontId="14" fillId="16" borderId="0" applyNumberFormat="0" applyBorder="0" applyAlignment="0" applyProtection="0"/>
    <xf numFmtId="0" fontId="14"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14" fillId="16" borderId="0" applyNumberFormat="0" applyBorder="0" applyAlignment="0" applyProtection="0"/>
    <xf numFmtId="0" fontId="14" fillId="16" borderId="0" applyNumberFormat="0" applyBorder="0" applyAlignment="0" applyProtection="0"/>
    <xf numFmtId="0" fontId="14" fillId="16" borderId="0" applyNumberFormat="0" applyBorder="0" applyAlignment="0" applyProtection="0"/>
    <xf numFmtId="0" fontId="14" fillId="16" borderId="0" applyNumberFormat="0" applyBorder="0" applyAlignment="0" applyProtection="0"/>
    <xf numFmtId="0" fontId="14" fillId="16" borderId="0" applyNumberFormat="0" applyBorder="0" applyAlignment="0" applyProtection="0"/>
    <xf numFmtId="0" fontId="14" fillId="16" borderId="0" applyNumberFormat="0" applyBorder="0" applyAlignment="0" applyProtection="0"/>
    <xf numFmtId="0" fontId="14" fillId="16" borderId="0" applyNumberFormat="0" applyBorder="0" applyAlignment="0" applyProtection="0"/>
    <xf numFmtId="0" fontId="14" fillId="16" borderId="0" applyNumberFormat="0" applyBorder="0" applyAlignment="0" applyProtection="0"/>
    <xf numFmtId="0" fontId="14" fillId="16" borderId="0" applyNumberFormat="0" applyBorder="0" applyAlignment="0" applyProtection="0"/>
    <xf numFmtId="0" fontId="14" fillId="16" borderId="0" applyNumberFormat="0" applyBorder="0" applyAlignment="0" applyProtection="0"/>
    <xf numFmtId="0" fontId="14" fillId="16" borderId="0" applyNumberFormat="0" applyBorder="0" applyAlignment="0" applyProtection="0"/>
    <xf numFmtId="0" fontId="14" fillId="16" borderId="0" applyNumberFormat="0" applyBorder="0" applyAlignment="0" applyProtection="0"/>
    <xf numFmtId="0" fontId="14" fillId="16" borderId="0" applyNumberFormat="0" applyBorder="0" applyAlignment="0" applyProtection="0"/>
    <xf numFmtId="0" fontId="14" fillId="16" borderId="0" applyNumberFormat="0" applyBorder="0" applyAlignment="0" applyProtection="0"/>
    <xf numFmtId="0" fontId="14" fillId="16" borderId="0" applyNumberFormat="0" applyBorder="0" applyAlignment="0" applyProtection="0"/>
    <xf numFmtId="0" fontId="14" fillId="16" borderId="0" applyNumberFormat="0" applyBorder="0" applyAlignment="0" applyProtection="0"/>
    <xf numFmtId="0" fontId="14" fillId="16" borderId="0" applyNumberFormat="0" applyBorder="0" applyAlignment="0" applyProtection="0"/>
    <xf numFmtId="0" fontId="14" fillId="16" borderId="0" applyNumberFormat="0" applyBorder="0" applyAlignment="0" applyProtection="0"/>
    <xf numFmtId="0" fontId="14" fillId="16" borderId="0" applyNumberFormat="0" applyBorder="0" applyAlignment="0" applyProtection="0"/>
    <xf numFmtId="0" fontId="14" fillId="16" borderId="0" applyNumberFormat="0" applyBorder="0" applyAlignment="0" applyProtection="0"/>
    <xf numFmtId="0" fontId="14" fillId="16" borderId="0" applyNumberFormat="0" applyBorder="0" applyAlignment="0" applyProtection="0"/>
    <xf numFmtId="0" fontId="14" fillId="16" borderId="0" applyNumberFormat="0" applyBorder="0" applyAlignment="0" applyProtection="0"/>
    <xf numFmtId="0" fontId="14" fillId="16" borderId="0" applyNumberFormat="0" applyBorder="0" applyAlignment="0" applyProtection="0"/>
    <xf numFmtId="0" fontId="14" fillId="16" borderId="0" applyNumberFormat="0" applyBorder="0" applyAlignment="0" applyProtection="0"/>
    <xf numFmtId="0" fontId="14" fillId="16" borderId="0" applyNumberFormat="0" applyBorder="0" applyAlignment="0" applyProtection="0"/>
    <xf numFmtId="0" fontId="14" fillId="16" borderId="0" applyNumberFormat="0" applyBorder="0" applyAlignment="0" applyProtection="0"/>
    <xf numFmtId="0" fontId="14" fillId="16" borderId="0" applyNumberFormat="0" applyBorder="0" applyAlignment="0" applyProtection="0"/>
    <xf numFmtId="0" fontId="14" fillId="16" borderId="0" applyNumberFormat="0" applyBorder="0" applyAlignment="0" applyProtection="0"/>
    <xf numFmtId="0" fontId="14" fillId="16" borderId="0" applyNumberFormat="0" applyBorder="0" applyAlignment="0" applyProtection="0"/>
    <xf numFmtId="0" fontId="14" fillId="16" borderId="0" applyNumberFormat="0" applyBorder="0" applyAlignment="0" applyProtection="0"/>
    <xf numFmtId="0" fontId="14" fillId="16" borderId="0" applyNumberFormat="0" applyBorder="0" applyAlignment="0" applyProtection="0"/>
    <xf numFmtId="0" fontId="14" fillId="16" borderId="0" applyNumberFormat="0" applyBorder="0" applyAlignment="0" applyProtection="0"/>
    <xf numFmtId="0" fontId="14" fillId="16" borderId="0" applyNumberFormat="0" applyBorder="0" applyAlignment="0" applyProtection="0"/>
    <xf numFmtId="0" fontId="14" fillId="16" borderId="0" applyNumberFormat="0" applyBorder="0" applyAlignment="0" applyProtection="0"/>
    <xf numFmtId="0" fontId="14" fillId="16" borderId="0" applyNumberFormat="0" applyBorder="0" applyAlignment="0" applyProtection="0"/>
    <xf numFmtId="0" fontId="14" fillId="16" borderId="0" applyNumberFormat="0" applyBorder="0" applyAlignment="0" applyProtection="0"/>
    <xf numFmtId="0" fontId="14" fillId="16" borderId="0" applyNumberFormat="0" applyBorder="0" applyAlignment="0" applyProtection="0"/>
    <xf numFmtId="0" fontId="14" fillId="16" borderId="0" applyNumberFormat="0" applyBorder="0" applyAlignment="0" applyProtection="0"/>
    <xf numFmtId="0" fontId="14" fillId="16" borderId="0" applyNumberFormat="0" applyBorder="0" applyAlignment="0" applyProtection="0"/>
    <xf numFmtId="0" fontId="14" fillId="17" borderId="0" applyNumberFormat="0" applyBorder="0" applyAlignment="0" applyProtection="0"/>
    <xf numFmtId="0" fontId="14" fillId="17" borderId="0" applyNumberFormat="0" applyBorder="0" applyAlignment="0" applyProtection="0"/>
    <xf numFmtId="0" fontId="14" fillId="17" borderId="0" applyNumberFormat="0" applyBorder="0" applyAlignment="0" applyProtection="0"/>
    <xf numFmtId="0" fontId="14" fillId="17" borderId="0" applyNumberFormat="0" applyBorder="0" applyAlignment="0" applyProtection="0"/>
    <xf numFmtId="0" fontId="14" fillId="17" borderId="0" applyNumberFormat="0" applyBorder="0" applyAlignment="0" applyProtection="0"/>
    <xf numFmtId="0" fontId="14" fillId="17" borderId="0" applyNumberFormat="0" applyBorder="0" applyAlignment="0" applyProtection="0"/>
    <xf numFmtId="0" fontId="14" fillId="17" borderId="0" applyNumberFormat="0" applyBorder="0" applyAlignment="0" applyProtection="0"/>
    <xf numFmtId="0" fontId="14" fillId="17" borderId="0" applyNumberFormat="0" applyBorder="0" applyAlignment="0" applyProtection="0"/>
    <xf numFmtId="0" fontId="14" fillId="17" borderId="0" applyNumberFormat="0" applyBorder="0" applyAlignment="0" applyProtection="0"/>
    <xf numFmtId="0" fontId="14" fillId="17" borderId="0" applyNumberFormat="0" applyBorder="0" applyAlignment="0" applyProtection="0"/>
    <xf numFmtId="0" fontId="14" fillId="17" borderId="0" applyNumberFormat="0" applyBorder="0" applyAlignment="0" applyProtection="0"/>
    <xf numFmtId="0" fontId="14" fillId="17" borderId="0" applyNumberFormat="0" applyBorder="0" applyAlignment="0" applyProtection="0"/>
    <xf numFmtId="0" fontId="14" fillId="17" borderId="0" applyNumberFormat="0" applyBorder="0" applyAlignment="0" applyProtection="0"/>
    <xf numFmtId="0" fontId="14" fillId="17" borderId="0" applyNumberFormat="0" applyBorder="0" applyAlignment="0" applyProtection="0"/>
    <xf numFmtId="0" fontId="14" fillId="17" borderId="0" applyNumberFormat="0" applyBorder="0" applyAlignment="0" applyProtection="0"/>
    <xf numFmtId="0" fontId="14" fillId="17" borderId="0" applyNumberFormat="0" applyBorder="0" applyAlignment="0" applyProtection="0"/>
    <xf numFmtId="0" fontId="14" fillId="17" borderId="0" applyNumberFormat="0" applyBorder="0" applyAlignment="0" applyProtection="0"/>
    <xf numFmtId="0" fontId="14" fillId="17" borderId="0" applyNumberFormat="0" applyBorder="0" applyAlignment="0" applyProtection="0"/>
    <xf numFmtId="0" fontId="14" fillId="17" borderId="0" applyNumberFormat="0" applyBorder="0" applyAlignment="0" applyProtection="0"/>
    <xf numFmtId="0" fontId="14" fillId="17" borderId="0" applyNumberFormat="0" applyBorder="0" applyAlignment="0" applyProtection="0"/>
    <xf numFmtId="0" fontId="14" fillId="17" borderId="0" applyNumberFormat="0" applyBorder="0" applyAlignment="0" applyProtection="0"/>
    <xf numFmtId="0" fontId="14" fillId="17" borderId="0" applyNumberFormat="0" applyBorder="0" applyAlignment="0" applyProtection="0"/>
    <xf numFmtId="0" fontId="14" fillId="17" borderId="0" applyNumberFormat="0" applyBorder="0" applyAlignment="0" applyProtection="0"/>
    <xf numFmtId="0" fontId="14" fillId="17" borderId="0" applyNumberFormat="0" applyBorder="0" applyAlignment="0" applyProtection="0"/>
    <xf numFmtId="0" fontId="14" fillId="17" borderId="0" applyNumberFormat="0" applyBorder="0" applyAlignment="0" applyProtection="0"/>
    <xf numFmtId="0" fontId="14" fillId="17" borderId="0" applyNumberFormat="0" applyBorder="0" applyAlignment="0" applyProtection="0"/>
    <xf numFmtId="0" fontId="14" fillId="17" borderId="0" applyNumberFormat="0" applyBorder="0" applyAlignment="0" applyProtection="0"/>
    <xf numFmtId="0" fontId="14" fillId="17" borderId="0" applyNumberFormat="0" applyBorder="0" applyAlignment="0" applyProtection="0"/>
    <xf numFmtId="0" fontId="14" fillId="17" borderId="0" applyNumberFormat="0" applyBorder="0" applyAlignment="0" applyProtection="0"/>
    <xf numFmtId="0" fontId="14" fillId="17" borderId="0" applyNumberFormat="0" applyBorder="0" applyAlignment="0" applyProtection="0"/>
    <xf numFmtId="0" fontId="14" fillId="17" borderId="0" applyNumberFormat="0" applyBorder="0" applyAlignment="0" applyProtection="0"/>
    <xf numFmtId="0" fontId="14" fillId="17" borderId="0" applyNumberFormat="0" applyBorder="0" applyAlignment="0" applyProtection="0"/>
    <xf numFmtId="0" fontId="14" fillId="17" borderId="0" applyNumberFormat="0" applyBorder="0" applyAlignment="0" applyProtection="0"/>
    <xf numFmtId="0" fontId="14" fillId="17" borderId="0" applyNumberFormat="0" applyBorder="0" applyAlignment="0" applyProtection="0"/>
    <xf numFmtId="0" fontId="14" fillId="17" borderId="0" applyNumberFormat="0" applyBorder="0" applyAlignment="0" applyProtection="0"/>
    <xf numFmtId="0" fontId="14" fillId="17" borderId="0" applyNumberFormat="0" applyBorder="0" applyAlignment="0" applyProtection="0"/>
    <xf numFmtId="0" fontId="14"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14" fillId="17" borderId="0" applyNumberFormat="0" applyBorder="0" applyAlignment="0" applyProtection="0"/>
    <xf numFmtId="0" fontId="14" fillId="17" borderId="0" applyNumberFormat="0" applyBorder="0" applyAlignment="0" applyProtection="0"/>
    <xf numFmtId="0" fontId="14" fillId="17" borderId="0" applyNumberFormat="0" applyBorder="0" applyAlignment="0" applyProtection="0"/>
    <xf numFmtId="0" fontId="14" fillId="17" borderId="0" applyNumberFormat="0" applyBorder="0" applyAlignment="0" applyProtection="0"/>
    <xf numFmtId="0" fontId="14" fillId="17" borderId="0" applyNumberFormat="0" applyBorder="0" applyAlignment="0" applyProtection="0"/>
    <xf numFmtId="0" fontId="14" fillId="17" borderId="0" applyNumberFormat="0" applyBorder="0" applyAlignment="0" applyProtection="0"/>
    <xf numFmtId="0" fontId="14" fillId="17" borderId="0" applyNumberFormat="0" applyBorder="0" applyAlignment="0" applyProtection="0"/>
    <xf numFmtId="0" fontId="14" fillId="17" borderId="0" applyNumberFormat="0" applyBorder="0" applyAlignment="0" applyProtection="0"/>
    <xf numFmtId="0" fontId="14" fillId="17" borderId="0" applyNumberFormat="0" applyBorder="0" applyAlignment="0" applyProtection="0"/>
    <xf numFmtId="0" fontId="14" fillId="17" borderId="0" applyNumberFormat="0" applyBorder="0" applyAlignment="0" applyProtection="0"/>
    <xf numFmtId="0" fontId="14" fillId="17" borderId="0" applyNumberFormat="0" applyBorder="0" applyAlignment="0" applyProtection="0"/>
    <xf numFmtId="0" fontId="14" fillId="17" borderId="0" applyNumberFormat="0" applyBorder="0" applyAlignment="0" applyProtection="0"/>
    <xf numFmtId="0" fontId="14" fillId="17" borderId="0" applyNumberFormat="0" applyBorder="0" applyAlignment="0" applyProtection="0"/>
    <xf numFmtId="0" fontId="14" fillId="17" borderId="0" applyNumberFormat="0" applyBorder="0" applyAlignment="0" applyProtection="0"/>
    <xf numFmtId="0" fontId="14" fillId="17" borderId="0" applyNumberFormat="0" applyBorder="0" applyAlignment="0" applyProtection="0"/>
    <xf numFmtId="0" fontId="14" fillId="17" borderId="0" applyNumberFormat="0" applyBorder="0" applyAlignment="0" applyProtection="0"/>
    <xf numFmtId="0" fontId="14" fillId="17" borderId="0" applyNumberFormat="0" applyBorder="0" applyAlignment="0" applyProtection="0"/>
    <xf numFmtId="0" fontId="14" fillId="17" borderId="0" applyNumberFormat="0" applyBorder="0" applyAlignment="0" applyProtection="0"/>
    <xf numFmtId="0" fontId="14" fillId="17" borderId="0" applyNumberFormat="0" applyBorder="0" applyAlignment="0" applyProtection="0"/>
    <xf numFmtId="0" fontId="14" fillId="17" borderId="0" applyNumberFormat="0" applyBorder="0" applyAlignment="0" applyProtection="0"/>
    <xf numFmtId="0" fontId="14" fillId="17" borderId="0" applyNumberFormat="0" applyBorder="0" applyAlignment="0" applyProtection="0"/>
    <xf numFmtId="0" fontId="14" fillId="17" borderId="0" applyNumberFormat="0" applyBorder="0" applyAlignment="0" applyProtection="0"/>
    <xf numFmtId="0" fontId="14" fillId="17" borderId="0" applyNumberFormat="0" applyBorder="0" applyAlignment="0" applyProtection="0"/>
    <xf numFmtId="0" fontId="14" fillId="17" borderId="0" applyNumberFormat="0" applyBorder="0" applyAlignment="0" applyProtection="0"/>
    <xf numFmtId="0" fontId="14" fillId="17" borderId="0" applyNumberFormat="0" applyBorder="0" applyAlignment="0" applyProtection="0"/>
    <xf numFmtId="0" fontId="14" fillId="17" borderId="0" applyNumberFormat="0" applyBorder="0" applyAlignment="0" applyProtection="0"/>
    <xf numFmtId="0" fontId="14" fillId="17" borderId="0" applyNumberFormat="0" applyBorder="0" applyAlignment="0" applyProtection="0"/>
    <xf numFmtId="0" fontId="14" fillId="17" borderId="0" applyNumberFormat="0" applyBorder="0" applyAlignment="0" applyProtection="0"/>
    <xf numFmtId="0" fontId="14" fillId="17" borderId="0" applyNumberFormat="0" applyBorder="0" applyAlignment="0" applyProtection="0"/>
    <xf numFmtId="0" fontId="14" fillId="17" borderId="0" applyNumberFormat="0" applyBorder="0" applyAlignment="0" applyProtection="0"/>
    <xf numFmtId="0" fontId="14" fillId="17" borderId="0" applyNumberFormat="0" applyBorder="0" applyAlignment="0" applyProtection="0"/>
    <xf numFmtId="0" fontId="14" fillId="17" borderId="0" applyNumberFormat="0" applyBorder="0" applyAlignment="0" applyProtection="0"/>
    <xf numFmtId="0" fontId="14" fillId="17" borderId="0" applyNumberFormat="0" applyBorder="0" applyAlignment="0" applyProtection="0"/>
    <xf numFmtId="0" fontId="14" fillId="17" borderId="0" applyNumberFormat="0" applyBorder="0" applyAlignment="0" applyProtection="0"/>
    <xf numFmtId="0" fontId="14" fillId="17" borderId="0" applyNumberFormat="0" applyBorder="0" applyAlignment="0" applyProtection="0"/>
    <xf numFmtId="0" fontId="14" fillId="17" borderId="0" applyNumberFormat="0" applyBorder="0" applyAlignment="0" applyProtection="0"/>
    <xf numFmtId="0" fontId="14" fillId="17" borderId="0" applyNumberFormat="0" applyBorder="0" applyAlignment="0" applyProtection="0"/>
    <xf numFmtId="0" fontId="14" fillId="17" borderId="0" applyNumberFormat="0" applyBorder="0" applyAlignment="0" applyProtection="0"/>
    <xf numFmtId="0" fontId="14" fillId="17" borderId="0" applyNumberFormat="0" applyBorder="0" applyAlignment="0" applyProtection="0"/>
    <xf numFmtId="0" fontId="14" fillId="18" borderId="0" applyNumberFormat="0" applyBorder="0" applyAlignment="0" applyProtection="0"/>
    <xf numFmtId="0" fontId="14" fillId="18" borderId="0" applyNumberFormat="0" applyBorder="0" applyAlignment="0" applyProtection="0"/>
    <xf numFmtId="0" fontId="14" fillId="18" borderId="0" applyNumberFormat="0" applyBorder="0" applyAlignment="0" applyProtection="0"/>
    <xf numFmtId="0" fontId="14" fillId="18" borderId="0" applyNumberFormat="0" applyBorder="0" applyAlignment="0" applyProtection="0"/>
    <xf numFmtId="0" fontId="14" fillId="18" borderId="0" applyNumberFormat="0" applyBorder="0" applyAlignment="0" applyProtection="0"/>
    <xf numFmtId="0" fontId="14" fillId="18" borderId="0" applyNumberFormat="0" applyBorder="0" applyAlignment="0" applyProtection="0"/>
    <xf numFmtId="0" fontId="14" fillId="18" borderId="0" applyNumberFormat="0" applyBorder="0" applyAlignment="0" applyProtection="0"/>
    <xf numFmtId="0" fontId="14" fillId="18" borderId="0" applyNumberFormat="0" applyBorder="0" applyAlignment="0" applyProtection="0"/>
    <xf numFmtId="0" fontId="14" fillId="18" borderId="0" applyNumberFormat="0" applyBorder="0" applyAlignment="0" applyProtection="0"/>
    <xf numFmtId="0" fontId="14" fillId="18" borderId="0" applyNumberFormat="0" applyBorder="0" applyAlignment="0" applyProtection="0"/>
    <xf numFmtId="0" fontId="14" fillId="18" borderId="0" applyNumberFormat="0" applyBorder="0" applyAlignment="0" applyProtection="0"/>
    <xf numFmtId="0" fontId="14" fillId="18" borderId="0" applyNumberFormat="0" applyBorder="0" applyAlignment="0" applyProtection="0"/>
    <xf numFmtId="0" fontId="14" fillId="18" borderId="0" applyNumberFormat="0" applyBorder="0" applyAlignment="0" applyProtection="0"/>
    <xf numFmtId="0" fontId="14" fillId="18" borderId="0" applyNumberFormat="0" applyBorder="0" applyAlignment="0" applyProtection="0"/>
    <xf numFmtId="0" fontId="14" fillId="18" borderId="0" applyNumberFormat="0" applyBorder="0" applyAlignment="0" applyProtection="0"/>
    <xf numFmtId="0" fontId="14" fillId="18" borderId="0" applyNumberFormat="0" applyBorder="0" applyAlignment="0" applyProtection="0"/>
    <xf numFmtId="0" fontId="14" fillId="18" borderId="0" applyNumberFormat="0" applyBorder="0" applyAlignment="0" applyProtection="0"/>
    <xf numFmtId="0" fontId="14" fillId="18" borderId="0" applyNumberFormat="0" applyBorder="0" applyAlignment="0" applyProtection="0"/>
    <xf numFmtId="0" fontId="14" fillId="18" borderId="0" applyNumberFormat="0" applyBorder="0" applyAlignment="0" applyProtection="0"/>
    <xf numFmtId="0" fontId="14" fillId="18" borderId="0" applyNumberFormat="0" applyBorder="0" applyAlignment="0" applyProtection="0"/>
    <xf numFmtId="0" fontId="14" fillId="18" borderId="0" applyNumberFormat="0" applyBorder="0" applyAlignment="0" applyProtection="0"/>
    <xf numFmtId="0" fontId="14" fillId="18" borderId="0" applyNumberFormat="0" applyBorder="0" applyAlignment="0" applyProtection="0"/>
    <xf numFmtId="0" fontId="14" fillId="18" borderId="0" applyNumberFormat="0" applyBorder="0" applyAlignment="0" applyProtection="0"/>
    <xf numFmtId="0" fontId="14" fillId="18" borderId="0" applyNumberFormat="0" applyBorder="0" applyAlignment="0" applyProtection="0"/>
    <xf numFmtId="0" fontId="14" fillId="18" borderId="0" applyNumberFormat="0" applyBorder="0" applyAlignment="0" applyProtection="0"/>
    <xf numFmtId="0" fontId="14" fillId="18" borderId="0" applyNumberFormat="0" applyBorder="0" applyAlignment="0" applyProtection="0"/>
    <xf numFmtId="0" fontId="14" fillId="18" borderId="0" applyNumberFormat="0" applyBorder="0" applyAlignment="0" applyProtection="0"/>
    <xf numFmtId="0" fontId="14" fillId="18" borderId="0" applyNumberFormat="0" applyBorder="0" applyAlignment="0" applyProtection="0"/>
    <xf numFmtId="0" fontId="14" fillId="18" borderId="0" applyNumberFormat="0" applyBorder="0" applyAlignment="0" applyProtection="0"/>
    <xf numFmtId="0" fontId="14" fillId="18" borderId="0" applyNumberFormat="0" applyBorder="0" applyAlignment="0" applyProtection="0"/>
    <xf numFmtId="0" fontId="14" fillId="18" borderId="0" applyNumberFormat="0" applyBorder="0" applyAlignment="0" applyProtection="0"/>
    <xf numFmtId="0" fontId="14" fillId="18" borderId="0" applyNumberFormat="0" applyBorder="0" applyAlignment="0" applyProtection="0"/>
    <xf numFmtId="0" fontId="14" fillId="18" borderId="0" applyNumberFormat="0" applyBorder="0" applyAlignment="0" applyProtection="0"/>
    <xf numFmtId="0" fontId="14" fillId="18" borderId="0" applyNumberFormat="0" applyBorder="0" applyAlignment="0" applyProtection="0"/>
    <xf numFmtId="0" fontId="14" fillId="18" borderId="0" applyNumberFormat="0" applyBorder="0" applyAlignment="0" applyProtection="0"/>
    <xf numFmtId="0" fontId="14" fillId="18" borderId="0" applyNumberFormat="0" applyBorder="0" applyAlignment="0" applyProtection="0"/>
    <xf numFmtId="0" fontId="14"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14" fillId="18" borderId="0" applyNumberFormat="0" applyBorder="0" applyAlignment="0" applyProtection="0"/>
    <xf numFmtId="0" fontId="14" fillId="18" borderId="0" applyNumberFormat="0" applyBorder="0" applyAlignment="0" applyProtection="0"/>
    <xf numFmtId="0" fontId="14" fillId="18" borderId="0" applyNumberFormat="0" applyBorder="0" applyAlignment="0" applyProtection="0"/>
    <xf numFmtId="0" fontId="14" fillId="18" borderId="0" applyNumberFormat="0" applyBorder="0" applyAlignment="0" applyProtection="0"/>
    <xf numFmtId="0" fontId="14" fillId="18" borderId="0" applyNumberFormat="0" applyBorder="0" applyAlignment="0" applyProtection="0"/>
    <xf numFmtId="0" fontId="14" fillId="18" borderId="0" applyNumberFormat="0" applyBorder="0" applyAlignment="0" applyProtection="0"/>
    <xf numFmtId="0" fontId="14" fillId="18" borderId="0" applyNumberFormat="0" applyBorder="0" applyAlignment="0" applyProtection="0"/>
    <xf numFmtId="0" fontId="14" fillId="18" borderId="0" applyNumberFormat="0" applyBorder="0" applyAlignment="0" applyProtection="0"/>
    <xf numFmtId="0" fontId="14" fillId="18" borderId="0" applyNumberFormat="0" applyBorder="0" applyAlignment="0" applyProtection="0"/>
    <xf numFmtId="0" fontId="14" fillId="18" borderId="0" applyNumberFormat="0" applyBorder="0" applyAlignment="0" applyProtection="0"/>
    <xf numFmtId="0" fontId="14" fillId="18" borderId="0" applyNumberFormat="0" applyBorder="0" applyAlignment="0" applyProtection="0"/>
    <xf numFmtId="0" fontId="14" fillId="18" borderId="0" applyNumberFormat="0" applyBorder="0" applyAlignment="0" applyProtection="0"/>
    <xf numFmtId="0" fontId="14" fillId="18" borderId="0" applyNumberFormat="0" applyBorder="0" applyAlignment="0" applyProtection="0"/>
    <xf numFmtId="0" fontId="14" fillId="18" borderId="0" applyNumberFormat="0" applyBorder="0" applyAlignment="0" applyProtection="0"/>
    <xf numFmtId="0" fontId="14" fillId="18" borderId="0" applyNumberFormat="0" applyBorder="0" applyAlignment="0" applyProtection="0"/>
    <xf numFmtId="0" fontId="14" fillId="18" borderId="0" applyNumberFormat="0" applyBorder="0" applyAlignment="0" applyProtection="0"/>
    <xf numFmtId="0" fontId="14" fillId="18" borderId="0" applyNumberFormat="0" applyBorder="0" applyAlignment="0" applyProtection="0"/>
    <xf numFmtId="0" fontId="14" fillId="18" borderId="0" applyNumberFormat="0" applyBorder="0" applyAlignment="0" applyProtection="0"/>
    <xf numFmtId="0" fontId="14" fillId="18" borderId="0" applyNumberFormat="0" applyBorder="0" applyAlignment="0" applyProtection="0"/>
    <xf numFmtId="0" fontId="14" fillId="18" borderId="0" applyNumberFormat="0" applyBorder="0" applyAlignment="0" applyProtection="0"/>
    <xf numFmtId="0" fontId="14" fillId="18" borderId="0" applyNumberFormat="0" applyBorder="0" applyAlignment="0" applyProtection="0"/>
    <xf numFmtId="0" fontId="14" fillId="18" borderId="0" applyNumberFormat="0" applyBorder="0" applyAlignment="0" applyProtection="0"/>
    <xf numFmtId="0" fontId="14" fillId="18" borderId="0" applyNumberFormat="0" applyBorder="0" applyAlignment="0" applyProtection="0"/>
    <xf numFmtId="0" fontId="14" fillId="18" borderId="0" applyNumberFormat="0" applyBorder="0" applyAlignment="0" applyProtection="0"/>
    <xf numFmtId="0" fontId="14" fillId="18" borderId="0" applyNumberFormat="0" applyBorder="0" applyAlignment="0" applyProtection="0"/>
    <xf numFmtId="0" fontId="14" fillId="18" borderId="0" applyNumberFormat="0" applyBorder="0" applyAlignment="0" applyProtection="0"/>
    <xf numFmtId="0" fontId="14" fillId="18" borderId="0" applyNumberFormat="0" applyBorder="0" applyAlignment="0" applyProtection="0"/>
    <xf numFmtId="0" fontId="14" fillId="18" borderId="0" applyNumberFormat="0" applyBorder="0" applyAlignment="0" applyProtection="0"/>
    <xf numFmtId="0" fontId="14" fillId="18" borderId="0" applyNumberFormat="0" applyBorder="0" applyAlignment="0" applyProtection="0"/>
    <xf numFmtId="0" fontId="14" fillId="18" borderId="0" applyNumberFormat="0" applyBorder="0" applyAlignment="0" applyProtection="0"/>
    <xf numFmtId="0" fontId="14" fillId="18" borderId="0" applyNumberFormat="0" applyBorder="0" applyAlignment="0" applyProtection="0"/>
    <xf numFmtId="0" fontId="14" fillId="18" borderId="0" applyNumberFormat="0" applyBorder="0" applyAlignment="0" applyProtection="0"/>
    <xf numFmtId="0" fontId="14" fillId="18" borderId="0" applyNumberFormat="0" applyBorder="0" applyAlignment="0" applyProtection="0"/>
    <xf numFmtId="0" fontId="14" fillId="18" borderId="0" applyNumberFormat="0" applyBorder="0" applyAlignment="0" applyProtection="0"/>
    <xf numFmtId="0" fontId="14" fillId="18" borderId="0" applyNumberFormat="0" applyBorder="0" applyAlignment="0" applyProtection="0"/>
    <xf numFmtId="0" fontId="14" fillId="18" borderId="0" applyNumberFormat="0" applyBorder="0" applyAlignment="0" applyProtection="0"/>
    <xf numFmtId="0" fontId="14" fillId="18" borderId="0" applyNumberFormat="0" applyBorder="0" applyAlignment="0" applyProtection="0"/>
    <xf numFmtId="0" fontId="14" fillId="18" borderId="0" applyNumberFormat="0" applyBorder="0" applyAlignment="0" applyProtection="0"/>
    <xf numFmtId="0" fontId="14" fillId="18" borderId="0" applyNumberFormat="0" applyBorder="0" applyAlignment="0" applyProtection="0"/>
    <xf numFmtId="4" fontId="76" fillId="0" borderId="12">
      <alignment horizontal="right" vertical="top"/>
    </xf>
    <xf numFmtId="0" fontId="77" fillId="53" borderId="0" applyNumberFormat="0" applyBorder="0" applyAlignment="0" applyProtection="0"/>
    <xf numFmtId="0" fontId="77" fillId="54" borderId="0" applyNumberFormat="0" applyBorder="0" applyAlignment="0" applyProtection="0"/>
    <xf numFmtId="0" fontId="78" fillId="55" borderId="0" applyNumberFormat="0" applyBorder="0" applyAlignment="0" applyProtection="0"/>
    <xf numFmtId="0" fontId="14" fillId="19" borderId="0" applyNumberFormat="0" applyBorder="0" applyAlignment="0" applyProtection="0"/>
    <xf numFmtId="0" fontId="14" fillId="19" borderId="0" applyNumberFormat="0" applyBorder="0" applyAlignment="0" applyProtection="0"/>
    <xf numFmtId="0" fontId="14" fillId="19" borderId="0" applyNumberFormat="0" applyBorder="0" applyAlignment="0" applyProtection="0"/>
    <xf numFmtId="0" fontId="14" fillId="19" borderId="0" applyNumberFormat="0" applyBorder="0" applyAlignment="0" applyProtection="0"/>
    <xf numFmtId="0" fontId="14" fillId="19" borderId="0" applyNumberFormat="0" applyBorder="0" applyAlignment="0" applyProtection="0"/>
    <xf numFmtId="0" fontId="14" fillId="19" borderId="0" applyNumberFormat="0" applyBorder="0" applyAlignment="0" applyProtection="0"/>
    <xf numFmtId="0" fontId="14" fillId="19" borderId="0" applyNumberFormat="0" applyBorder="0" applyAlignment="0" applyProtection="0"/>
    <xf numFmtId="0" fontId="14" fillId="19" borderId="0" applyNumberFormat="0" applyBorder="0" applyAlignment="0" applyProtection="0"/>
    <xf numFmtId="0" fontId="14" fillId="19" borderId="0" applyNumberFormat="0" applyBorder="0" applyAlignment="0" applyProtection="0"/>
    <xf numFmtId="0" fontId="14" fillId="19" borderId="0" applyNumberFormat="0" applyBorder="0" applyAlignment="0" applyProtection="0"/>
    <xf numFmtId="0" fontId="14" fillId="19" borderId="0" applyNumberFormat="0" applyBorder="0" applyAlignment="0" applyProtection="0"/>
    <xf numFmtId="0" fontId="14" fillId="19" borderId="0" applyNumberFormat="0" applyBorder="0" applyAlignment="0" applyProtection="0"/>
    <xf numFmtId="0" fontId="77" fillId="56" borderId="0" applyNumberFormat="0" applyBorder="0" applyAlignment="0" applyProtection="0"/>
    <xf numFmtId="0" fontId="77" fillId="57" borderId="0" applyNumberFormat="0" applyBorder="0" applyAlignment="0" applyProtection="0"/>
    <xf numFmtId="0" fontId="78" fillId="58" borderId="0" applyNumberFormat="0" applyBorder="0" applyAlignment="0" applyProtection="0"/>
    <xf numFmtId="0" fontId="14" fillId="20" borderId="0" applyNumberFormat="0" applyBorder="0" applyAlignment="0" applyProtection="0"/>
    <xf numFmtId="0" fontId="14" fillId="20" borderId="0" applyNumberFormat="0" applyBorder="0" applyAlignment="0" applyProtection="0"/>
    <xf numFmtId="0" fontId="14" fillId="20" borderId="0" applyNumberFormat="0" applyBorder="0" applyAlignment="0" applyProtection="0"/>
    <xf numFmtId="0" fontId="14" fillId="20" borderId="0" applyNumberFormat="0" applyBorder="0" applyAlignment="0" applyProtection="0"/>
    <xf numFmtId="0" fontId="14" fillId="20" borderId="0" applyNumberFormat="0" applyBorder="0" applyAlignment="0" applyProtection="0"/>
    <xf numFmtId="0" fontId="14" fillId="20" borderId="0" applyNumberFormat="0" applyBorder="0" applyAlignment="0" applyProtection="0"/>
    <xf numFmtId="0" fontId="14" fillId="20" borderId="0" applyNumberFormat="0" applyBorder="0" applyAlignment="0" applyProtection="0"/>
    <xf numFmtId="0" fontId="14" fillId="20" borderId="0" applyNumberFormat="0" applyBorder="0" applyAlignment="0" applyProtection="0"/>
    <xf numFmtId="0" fontId="14" fillId="20" borderId="0" applyNumberFormat="0" applyBorder="0" applyAlignment="0" applyProtection="0"/>
    <xf numFmtId="0" fontId="14" fillId="20" borderId="0" applyNumberFormat="0" applyBorder="0" applyAlignment="0" applyProtection="0"/>
    <xf numFmtId="0" fontId="14" fillId="20" borderId="0" applyNumberFormat="0" applyBorder="0" applyAlignment="0" applyProtection="0"/>
    <xf numFmtId="0" fontId="14" fillId="20" borderId="0" applyNumberFormat="0" applyBorder="0" applyAlignment="0" applyProtection="0"/>
    <xf numFmtId="0" fontId="77" fillId="59" borderId="0" applyNumberFormat="0" applyBorder="0" applyAlignment="0" applyProtection="0"/>
    <xf numFmtId="0" fontId="77" fillId="60" borderId="0" applyNumberFormat="0" applyBorder="0" applyAlignment="0" applyProtection="0"/>
    <xf numFmtId="0" fontId="78" fillId="61" borderId="0" applyNumberFormat="0" applyBorder="0" applyAlignment="0" applyProtection="0"/>
    <xf numFmtId="0" fontId="14" fillId="21" borderId="0" applyNumberFormat="0" applyBorder="0" applyAlignment="0" applyProtection="0"/>
    <xf numFmtId="0" fontId="14" fillId="21" borderId="0" applyNumberFormat="0" applyBorder="0" applyAlignment="0" applyProtection="0"/>
    <xf numFmtId="0" fontId="14" fillId="21" borderId="0" applyNumberFormat="0" applyBorder="0" applyAlignment="0" applyProtection="0"/>
    <xf numFmtId="0" fontId="14" fillId="21" borderId="0" applyNumberFormat="0" applyBorder="0" applyAlignment="0" applyProtection="0"/>
    <xf numFmtId="0" fontId="14" fillId="21" borderId="0" applyNumberFormat="0" applyBorder="0" applyAlignment="0" applyProtection="0"/>
    <xf numFmtId="0" fontId="14" fillId="21" borderId="0" applyNumberFormat="0" applyBorder="0" applyAlignment="0" applyProtection="0"/>
    <xf numFmtId="0" fontId="14" fillId="21" borderId="0" applyNumberFormat="0" applyBorder="0" applyAlignment="0" applyProtection="0"/>
    <xf numFmtId="0" fontId="14" fillId="21" borderId="0" applyNumberFormat="0" applyBorder="0" applyAlignment="0" applyProtection="0"/>
    <xf numFmtId="0" fontId="14" fillId="21" borderId="0" applyNumberFormat="0" applyBorder="0" applyAlignment="0" applyProtection="0"/>
    <xf numFmtId="0" fontId="14" fillId="21" borderId="0" applyNumberFormat="0" applyBorder="0" applyAlignment="0" applyProtection="0"/>
    <xf numFmtId="0" fontId="14" fillId="21" borderId="0" applyNumberFormat="0" applyBorder="0" applyAlignment="0" applyProtection="0"/>
    <xf numFmtId="0" fontId="14" fillId="21" borderId="0" applyNumberFormat="0" applyBorder="0" applyAlignment="0" applyProtection="0"/>
    <xf numFmtId="0" fontId="77" fillId="60" borderId="0" applyNumberFormat="0" applyBorder="0" applyAlignment="0" applyProtection="0"/>
    <xf numFmtId="0" fontId="77" fillId="61" borderId="0" applyNumberFormat="0" applyBorder="0" applyAlignment="0" applyProtection="0"/>
    <xf numFmtId="0" fontId="78" fillId="61" borderId="0" applyNumberFormat="0" applyBorder="0" applyAlignment="0" applyProtection="0"/>
    <xf numFmtId="0" fontId="14" fillId="16" borderId="0" applyNumberFormat="0" applyBorder="0" applyAlignment="0" applyProtection="0"/>
    <xf numFmtId="0" fontId="14" fillId="16" borderId="0" applyNumberFormat="0" applyBorder="0" applyAlignment="0" applyProtection="0"/>
    <xf numFmtId="0" fontId="14" fillId="16" borderId="0" applyNumberFormat="0" applyBorder="0" applyAlignment="0" applyProtection="0"/>
    <xf numFmtId="0" fontId="14" fillId="16" borderId="0" applyNumberFormat="0" applyBorder="0" applyAlignment="0" applyProtection="0"/>
    <xf numFmtId="0" fontId="14" fillId="16" borderId="0" applyNumberFormat="0" applyBorder="0" applyAlignment="0" applyProtection="0"/>
    <xf numFmtId="0" fontId="14" fillId="16" borderId="0" applyNumberFormat="0" applyBorder="0" applyAlignment="0" applyProtection="0"/>
    <xf numFmtId="0" fontId="14" fillId="16" borderId="0" applyNumberFormat="0" applyBorder="0" applyAlignment="0" applyProtection="0"/>
    <xf numFmtId="0" fontId="14" fillId="16" borderId="0" applyNumberFormat="0" applyBorder="0" applyAlignment="0" applyProtection="0"/>
    <xf numFmtId="0" fontId="14" fillId="16" borderId="0" applyNumberFormat="0" applyBorder="0" applyAlignment="0" applyProtection="0"/>
    <xf numFmtId="0" fontId="14" fillId="16" borderId="0" applyNumberFormat="0" applyBorder="0" applyAlignment="0" applyProtection="0"/>
    <xf numFmtId="0" fontId="14" fillId="16" borderId="0" applyNumberFormat="0" applyBorder="0" applyAlignment="0" applyProtection="0"/>
    <xf numFmtId="0" fontId="14" fillId="16" borderId="0" applyNumberFormat="0" applyBorder="0" applyAlignment="0" applyProtection="0"/>
    <xf numFmtId="0" fontId="77" fillId="53" borderId="0" applyNumberFormat="0" applyBorder="0" applyAlignment="0" applyProtection="0"/>
    <xf numFmtId="0" fontId="77" fillId="54" borderId="0" applyNumberFormat="0" applyBorder="0" applyAlignment="0" applyProtection="0"/>
    <xf numFmtId="0" fontId="78" fillId="54" borderId="0" applyNumberFormat="0" applyBorder="0" applyAlignment="0" applyProtection="0"/>
    <xf numFmtId="0" fontId="14" fillId="17" borderId="0" applyNumberFormat="0" applyBorder="0" applyAlignment="0" applyProtection="0"/>
    <xf numFmtId="0" fontId="14" fillId="17" borderId="0" applyNumberFormat="0" applyBorder="0" applyAlignment="0" applyProtection="0"/>
    <xf numFmtId="0" fontId="14" fillId="17" borderId="0" applyNumberFormat="0" applyBorder="0" applyAlignment="0" applyProtection="0"/>
    <xf numFmtId="0" fontId="14" fillId="17" borderId="0" applyNumberFormat="0" applyBorder="0" applyAlignment="0" applyProtection="0"/>
    <xf numFmtId="0" fontId="14" fillId="17" borderId="0" applyNumberFormat="0" applyBorder="0" applyAlignment="0" applyProtection="0"/>
    <xf numFmtId="0" fontId="14" fillId="17" borderId="0" applyNumberFormat="0" applyBorder="0" applyAlignment="0" applyProtection="0"/>
    <xf numFmtId="0" fontId="14" fillId="17" borderId="0" applyNumberFormat="0" applyBorder="0" applyAlignment="0" applyProtection="0"/>
    <xf numFmtId="0" fontId="14" fillId="17" borderId="0" applyNumberFormat="0" applyBorder="0" applyAlignment="0" applyProtection="0"/>
    <xf numFmtId="0" fontId="14" fillId="17" borderId="0" applyNumberFormat="0" applyBorder="0" applyAlignment="0" applyProtection="0"/>
    <xf numFmtId="0" fontId="14" fillId="17" borderId="0" applyNumberFormat="0" applyBorder="0" applyAlignment="0" applyProtection="0"/>
    <xf numFmtId="0" fontId="14" fillId="17" borderId="0" applyNumberFormat="0" applyBorder="0" applyAlignment="0" applyProtection="0"/>
    <xf numFmtId="0" fontId="14" fillId="17" borderId="0" applyNumberFormat="0" applyBorder="0" applyAlignment="0" applyProtection="0"/>
    <xf numFmtId="0" fontId="77" fillId="62" borderId="0" applyNumberFormat="0" applyBorder="0" applyAlignment="0" applyProtection="0"/>
    <xf numFmtId="0" fontId="77" fillId="57" borderId="0" applyNumberFormat="0" applyBorder="0" applyAlignment="0" applyProtection="0"/>
    <xf numFmtId="0" fontId="78" fillId="63" borderId="0" applyNumberFormat="0" applyBorder="0" applyAlignment="0" applyProtection="0"/>
    <xf numFmtId="0" fontId="14" fillId="22" borderId="0" applyNumberFormat="0" applyBorder="0" applyAlignment="0" applyProtection="0"/>
    <xf numFmtId="0" fontId="14" fillId="22" borderId="0" applyNumberFormat="0" applyBorder="0" applyAlignment="0" applyProtection="0"/>
    <xf numFmtId="0" fontId="14" fillId="22" borderId="0" applyNumberFormat="0" applyBorder="0" applyAlignment="0" applyProtection="0"/>
    <xf numFmtId="0" fontId="14" fillId="22" borderId="0" applyNumberFormat="0" applyBorder="0" applyAlignment="0" applyProtection="0"/>
    <xf numFmtId="0" fontId="14" fillId="22" borderId="0" applyNumberFormat="0" applyBorder="0" applyAlignment="0" applyProtection="0"/>
    <xf numFmtId="0" fontId="14" fillId="22" borderId="0" applyNumberFormat="0" applyBorder="0" applyAlignment="0" applyProtection="0"/>
    <xf numFmtId="0" fontId="14" fillId="22" borderId="0" applyNumberFormat="0" applyBorder="0" applyAlignment="0" applyProtection="0"/>
    <xf numFmtId="0" fontId="14" fillId="22" borderId="0" applyNumberFormat="0" applyBorder="0" applyAlignment="0" applyProtection="0"/>
    <xf numFmtId="0" fontId="14" fillId="22" borderId="0" applyNumberFormat="0" applyBorder="0" applyAlignment="0" applyProtection="0"/>
    <xf numFmtId="0" fontId="14" fillId="22" borderId="0" applyNumberFormat="0" applyBorder="0" applyAlignment="0" applyProtection="0"/>
    <xf numFmtId="0" fontId="14" fillId="22" borderId="0" applyNumberFormat="0" applyBorder="0" applyAlignment="0" applyProtection="0"/>
    <xf numFmtId="0" fontId="14" fillId="22" borderId="0" applyNumberFormat="0" applyBorder="0" applyAlignment="0" applyProtection="0"/>
    <xf numFmtId="178" fontId="79" fillId="64" borderId="0">
      <alignment horizontal="center" vertical="center"/>
    </xf>
    <xf numFmtId="179" fontId="80" fillId="0" borderId="35" applyFont="0" applyFill="0">
      <alignment horizontal="right" vertical="center"/>
      <protection locked="0"/>
    </xf>
    <xf numFmtId="179" fontId="80" fillId="0" borderId="0" applyFont="0" applyBorder="0" applyProtection="0">
      <alignment vertical="center"/>
    </xf>
    <xf numFmtId="178" fontId="19" fillId="0" borderId="0" applyNumberFormat="0" applyFont="0" applyAlignment="0">
      <alignment horizontal="center" vertical="center"/>
    </xf>
    <xf numFmtId="39" fontId="81" fillId="46" borderId="0" applyNumberFormat="0" applyBorder="0">
      <alignment vertical="center"/>
    </xf>
    <xf numFmtId="0" fontId="15" fillId="6" borderId="0" applyNumberFormat="0" applyBorder="0" applyAlignment="0" applyProtection="0"/>
    <xf numFmtId="0" fontId="15" fillId="6" borderId="0" applyNumberFormat="0" applyBorder="0" applyAlignment="0" applyProtection="0"/>
    <xf numFmtId="0" fontId="15" fillId="6" borderId="0" applyNumberFormat="0" applyBorder="0" applyAlignment="0" applyProtection="0"/>
    <xf numFmtId="0" fontId="15" fillId="6" borderId="0" applyNumberFormat="0" applyBorder="0" applyAlignment="0" applyProtection="0"/>
    <xf numFmtId="0" fontId="15" fillId="6" borderId="0" applyNumberFormat="0" applyBorder="0" applyAlignment="0" applyProtection="0"/>
    <xf numFmtId="0" fontId="15" fillId="6" borderId="0" applyNumberFormat="0" applyBorder="0" applyAlignment="0" applyProtection="0"/>
    <xf numFmtId="0" fontId="15" fillId="6" borderId="0" applyNumberFormat="0" applyBorder="0" applyAlignment="0" applyProtection="0"/>
    <xf numFmtId="0" fontId="15" fillId="6" borderId="0" applyNumberFormat="0" applyBorder="0" applyAlignment="0" applyProtection="0"/>
    <xf numFmtId="0" fontId="15" fillId="6" borderId="0" applyNumberFormat="0" applyBorder="0" applyAlignment="0" applyProtection="0"/>
    <xf numFmtId="0" fontId="15" fillId="6" borderId="0" applyNumberFormat="0" applyBorder="0" applyAlignment="0" applyProtection="0"/>
    <xf numFmtId="0" fontId="15" fillId="6" borderId="0" applyNumberFormat="0" applyBorder="0" applyAlignment="0" applyProtection="0"/>
    <xf numFmtId="0" fontId="15" fillId="6" borderId="0" applyNumberFormat="0" applyBorder="0" applyAlignment="0" applyProtection="0"/>
    <xf numFmtId="0" fontId="8" fillId="0" borderId="0">
      <alignment horizontal="left"/>
    </xf>
    <xf numFmtId="180" fontId="82" fillId="65" borderId="12">
      <alignment vertical="center"/>
    </xf>
    <xf numFmtId="0" fontId="16" fillId="23" borderId="36" applyNumberFormat="0" applyAlignment="0" applyProtection="0"/>
    <xf numFmtId="0" fontId="16" fillId="23" borderId="36" applyNumberFormat="0" applyAlignment="0" applyProtection="0"/>
    <xf numFmtId="0" fontId="16" fillId="23" borderId="36" applyNumberFormat="0" applyAlignment="0" applyProtection="0"/>
    <xf numFmtId="0" fontId="16" fillId="23" borderId="36" applyNumberFormat="0" applyAlignment="0" applyProtection="0"/>
    <xf numFmtId="0" fontId="16" fillId="23" borderId="36" applyNumberFormat="0" applyAlignment="0" applyProtection="0"/>
    <xf numFmtId="0" fontId="16" fillId="23" borderId="36" applyNumberFormat="0" applyAlignment="0" applyProtection="0"/>
    <xf numFmtId="0" fontId="16" fillId="23" borderId="36" applyNumberFormat="0" applyAlignment="0" applyProtection="0"/>
    <xf numFmtId="0" fontId="16" fillId="23" borderId="36" applyNumberFormat="0" applyAlignment="0" applyProtection="0"/>
    <xf numFmtId="0" fontId="16" fillId="23" borderId="36" applyNumberFormat="0" applyAlignment="0" applyProtection="0"/>
    <xf numFmtId="0" fontId="16" fillId="23" borderId="36" applyNumberFormat="0" applyAlignment="0" applyProtection="0"/>
    <xf numFmtId="0" fontId="16" fillId="23" borderId="36" applyNumberFormat="0" applyAlignment="0" applyProtection="0"/>
    <xf numFmtId="0" fontId="16" fillId="23" borderId="36" applyNumberFormat="0" applyAlignment="0" applyProtection="0"/>
    <xf numFmtId="0" fontId="16" fillId="23" borderId="36" applyNumberFormat="0" applyAlignment="0" applyProtection="0"/>
    <xf numFmtId="37" fontId="83" fillId="34" borderId="12">
      <alignment horizontal="center" vertical="center"/>
    </xf>
    <xf numFmtId="0" fontId="17" fillId="24" borderId="15" applyNumberFormat="0" applyAlignment="0" applyProtection="0"/>
    <xf numFmtId="0" fontId="17" fillId="24" borderId="15" applyNumberFormat="0" applyAlignment="0" applyProtection="0"/>
    <xf numFmtId="0" fontId="17" fillId="24" borderId="15" applyNumberFormat="0" applyAlignment="0" applyProtection="0"/>
    <xf numFmtId="0" fontId="17" fillId="24" borderId="15" applyNumberFormat="0" applyAlignment="0" applyProtection="0"/>
    <xf numFmtId="0" fontId="17" fillId="24" borderId="15" applyNumberFormat="0" applyAlignment="0" applyProtection="0"/>
    <xf numFmtId="0" fontId="17" fillId="24" borderId="15" applyNumberFormat="0" applyAlignment="0" applyProtection="0"/>
    <xf numFmtId="0" fontId="17" fillId="24" borderId="15" applyNumberFormat="0" applyAlignment="0" applyProtection="0"/>
    <xf numFmtId="0" fontId="17" fillId="24" borderId="15" applyNumberFormat="0" applyAlignment="0" applyProtection="0"/>
    <xf numFmtId="0" fontId="17" fillId="24" borderId="15" applyNumberFormat="0" applyAlignment="0" applyProtection="0"/>
    <xf numFmtId="0" fontId="17" fillId="24" borderId="15" applyNumberFormat="0" applyAlignment="0" applyProtection="0"/>
    <xf numFmtId="0" fontId="17" fillId="24" borderId="15" applyNumberFormat="0" applyAlignment="0" applyProtection="0"/>
    <xf numFmtId="0" fontId="17" fillId="24" borderId="15" applyNumberFormat="0" applyAlignment="0" applyProtection="0"/>
    <xf numFmtId="0" fontId="17" fillId="24" borderId="15" applyNumberFormat="0" applyAlignment="0" applyProtection="0"/>
    <xf numFmtId="168" fontId="13" fillId="0" borderId="0" applyFont="0" applyFill="0" applyBorder="0" applyAlignment="0" applyProtection="0"/>
    <xf numFmtId="3" fontId="84" fillId="0" borderId="0" applyFont="0" applyFill="0" applyBorder="0" applyAlignment="0" applyProtection="0"/>
    <xf numFmtId="182" fontId="84" fillId="0" borderId="0" applyFont="0" applyFill="0" applyBorder="0" applyAlignment="0" applyProtection="0"/>
    <xf numFmtId="14" fontId="30" fillId="0" borderId="0" applyFont="0" applyBorder="0">
      <alignment vertical="top"/>
    </xf>
    <xf numFmtId="14" fontId="46" fillId="0" borderId="0">
      <alignment vertical="top"/>
    </xf>
    <xf numFmtId="38" fontId="2" fillId="0" borderId="0">
      <alignment vertical="top"/>
    </xf>
    <xf numFmtId="0" fontId="85" fillId="66" borderId="0" applyNumberFormat="0" applyBorder="0" applyAlignment="0" applyProtection="0"/>
    <xf numFmtId="0" fontId="85" fillId="67" borderId="0" applyNumberFormat="0" applyBorder="0" applyAlignment="0" applyProtection="0"/>
    <xf numFmtId="0" fontId="85" fillId="68" borderId="0" applyNumberFormat="0" applyBorder="0" applyAlignment="0" applyProtection="0"/>
    <xf numFmtId="171" fontId="3" fillId="0" borderId="0" applyFon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2" fontId="84" fillId="0" borderId="0" applyFont="0" applyFill="0" applyBorder="0" applyAlignment="0" applyProtection="0"/>
    <xf numFmtId="0" fontId="19" fillId="0" borderId="0" applyNumberFormat="0" applyFont="0">
      <alignment wrapText="1"/>
    </xf>
    <xf numFmtId="183" fontId="8" fillId="40" borderId="12" applyBorder="0">
      <alignment horizontal="center" vertical="center"/>
    </xf>
    <xf numFmtId="0" fontId="22" fillId="7" borderId="0" applyNumberFormat="0" applyBorder="0" applyAlignment="0" applyProtection="0"/>
    <xf numFmtId="0" fontId="22" fillId="7" borderId="0" applyNumberFormat="0" applyBorder="0" applyAlignment="0" applyProtection="0"/>
    <xf numFmtId="0" fontId="22" fillId="7" borderId="0" applyNumberFormat="0" applyBorder="0" applyAlignment="0" applyProtection="0"/>
    <xf numFmtId="0" fontId="22" fillId="7" borderId="0" applyNumberFormat="0" applyBorder="0" applyAlignment="0" applyProtection="0"/>
    <xf numFmtId="0" fontId="22" fillId="7" borderId="0" applyNumberFormat="0" applyBorder="0" applyAlignment="0" applyProtection="0"/>
    <xf numFmtId="0" fontId="22" fillId="7" borderId="0" applyNumberFormat="0" applyBorder="0" applyAlignment="0" applyProtection="0"/>
    <xf numFmtId="0" fontId="22" fillId="7" borderId="0" applyNumberFormat="0" applyBorder="0" applyAlignment="0" applyProtection="0"/>
    <xf numFmtId="0" fontId="22" fillId="7" borderId="0" applyNumberFormat="0" applyBorder="0" applyAlignment="0" applyProtection="0"/>
    <xf numFmtId="0" fontId="22" fillId="7" borderId="0" applyNumberFormat="0" applyBorder="0" applyAlignment="0" applyProtection="0"/>
    <xf numFmtId="0" fontId="22" fillId="7" borderId="0" applyNumberFormat="0" applyBorder="0" applyAlignment="0" applyProtection="0"/>
    <xf numFmtId="0" fontId="22" fillId="7" borderId="0" applyNumberFormat="0" applyBorder="0" applyAlignment="0" applyProtection="0"/>
    <xf numFmtId="0" fontId="22" fillId="7" borderId="0" applyNumberFormat="0" applyBorder="0" applyAlignment="0" applyProtection="0"/>
    <xf numFmtId="0" fontId="2" fillId="0" borderId="0">
      <alignment vertical="top"/>
    </xf>
    <xf numFmtId="0" fontId="23" fillId="0" borderId="16" applyNumberFormat="0" applyFill="0" applyAlignment="0" applyProtection="0"/>
    <xf numFmtId="0" fontId="23" fillId="0" borderId="16" applyNumberFormat="0" applyFill="0" applyAlignment="0" applyProtection="0"/>
    <xf numFmtId="0" fontId="23" fillId="0" borderId="16" applyNumberFormat="0" applyFill="0" applyAlignment="0" applyProtection="0"/>
    <xf numFmtId="0" fontId="23" fillId="0" borderId="16" applyNumberFormat="0" applyFill="0" applyAlignment="0" applyProtection="0"/>
    <xf numFmtId="0" fontId="23" fillId="0" borderId="16" applyNumberFormat="0" applyFill="0" applyAlignment="0" applyProtection="0"/>
    <xf numFmtId="0" fontId="23" fillId="0" borderId="16" applyNumberFormat="0" applyFill="0" applyAlignment="0" applyProtection="0"/>
    <xf numFmtId="0" fontId="23" fillId="0" borderId="16" applyNumberFormat="0" applyFill="0" applyAlignment="0" applyProtection="0"/>
    <xf numFmtId="0" fontId="23" fillId="0" borderId="16" applyNumberFormat="0" applyFill="0" applyAlignment="0" applyProtection="0"/>
    <xf numFmtId="0" fontId="23" fillId="0" borderId="16" applyNumberFormat="0" applyFill="0" applyAlignment="0" applyProtection="0"/>
    <xf numFmtId="0" fontId="23" fillId="0" borderId="16" applyNumberFormat="0" applyFill="0" applyAlignment="0" applyProtection="0"/>
    <xf numFmtId="0" fontId="23" fillId="0" borderId="16" applyNumberFormat="0" applyFill="0" applyAlignment="0" applyProtection="0"/>
    <xf numFmtId="0" fontId="23" fillId="0" borderId="16" applyNumberFormat="0" applyFill="0" applyAlignment="0" applyProtection="0"/>
    <xf numFmtId="0" fontId="23" fillId="0" borderId="16" applyNumberFormat="0" applyFill="0" applyAlignment="0" applyProtection="0"/>
    <xf numFmtId="0" fontId="24" fillId="0" borderId="17" applyNumberFormat="0" applyFill="0" applyAlignment="0" applyProtection="0"/>
    <xf numFmtId="0" fontId="24" fillId="0" borderId="17" applyNumberFormat="0" applyFill="0" applyAlignment="0" applyProtection="0"/>
    <xf numFmtId="0" fontId="24" fillId="0" borderId="17" applyNumberFormat="0" applyFill="0" applyAlignment="0" applyProtection="0"/>
    <xf numFmtId="0" fontId="24" fillId="0" borderId="17" applyNumberFormat="0" applyFill="0" applyAlignment="0" applyProtection="0"/>
    <xf numFmtId="0" fontId="24" fillId="0" borderId="17" applyNumberFormat="0" applyFill="0" applyAlignment="0" applyProtection="0"/>
    <xf numFmtId="0" fontId="24" fillId="0" borderId="17" applyNumberFormat="0" applyFill="0" applyAlignment="0" applyProtection="0"/>
    <xf numFmtId="0" fontId="24" fillId="0" borderId="17" applyNumberFormat="0" applyFill="0" applyAlignment="0" applyProtection="0"/>
    <xf numFmtId="0" fontId="24" fillId="0" borderId="17" applyNumberFormat="0" applyFill="0" applyAlignment="0" applyProtection="0"/>
    <xf numFmtId="0" fontId="24" fillId="0" borderId="17" applyNumberFormat="0" applyFill="0" applyAlignment="0" applyProtection="0"/>
    <xf numFmtId="0" fontId="24" fillId="0" borderId="17" applyNumberFormat="0" applyFill="0" applyAlignment="0" applyProtection="0"/>
    <xf numFmtId="0" fontId="24" fillId="0" borderId="17" applyNumberFormat="0" applyFill="0" applyAlignment="0" applyProtection="0"/>
    <xf numFmtId="0" fontId="24" fillId="0" borderId="17" applyNumberFormat="0" applyFill="0" applyAlignment="0" applyProtection="0"/>
    <xf numFmtId="0" fontId="24" fillId="0" borderId="17" applyNumberFormat="0" applyFill="0" applyAlignment="0" applyProtection="0"/>
    <xf numFmtId="0" fontId="25" fillId="0" borderId="18" applyNumberFormat="0" applyFill="0" applyAlignment="0" applyProtection="0"/>
    <xf numFmtId="0" fontId="25" fillId="0" borderId="18" applyNumberFormat="0" applyFill="0" applyAlignment="0" applyProtection="0"/>
    <xf numFmtId="0" fontId="25" fillId="0" borderId="18" applyNumberFormat="0" applyFill="0" applyAlignment="0" applyProtection="0"/>
    <xf numFmtId="0" fontId="25" fillId="0" borderId="18" applyNumberFormat="0" applyFill="0" applyAlignment="0" applyProtection="0"/>
    <xf numFmtId="0" fontId="25" fillId="0" borderId="18" applyNumberFormat="0" applyFill="0" applyAlignment="0" applyProtection="0"/>
    <xf numFmtId="0" fontId="25" fillId="0" borderId="18" applyNumberFormat="0" applyFill="0" applyAlignment="0" applyProtection="0"/>
    <xf numFmtId="0" fontId="25" fillId="0" borderId="18" applyNumberFormat="0" applyFill="0" applyAlignment="0" applyProtection="0"/>
    <xf numFmtId="0" fontId="25" fillId="0" borderId="18" applyNumberFormat="0" applyFill="0" applyAlignment="0" applyProtection="0"/>
    <xf numFmtId="0" fontId="25" fillId="0" borderId="18" applyNumberFormat="0" applyFill="0" applyAlignment="0" applyProtection="0"/>
    <xf numFmtId="0" fontId="25" fillId="0" borderId="18" applyNumberFormat="0" applyFill="0" applyAlignment="0" applyProtection="0"/>
    <xf numFmtId="0" fontId="25" fillId="0" borderId="18" applyNumberFormat="0" applyFill="0" applyAlignment="0" applyProtection="0"/>
    <xf numFmtId="0" fontId="25" fillId="0" borderId="18" applyNumberFormat="0" applyFill="0" applyAlignment="0" applyProtection="0"/>
    <xf numFmtId="0" fontId="25" fillId="0" borderId="18" applyNumberFormat="0" applyFill="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38" fontId="2" fillId="0" borderId="0">
      <alignment vertical="top"/>
    </xf>
    <xf numFmtId="0" fontId="81" fillId="69" borderId="12">
      <alignment horizontal="center" vertical="center" wrapText="1"/>
      <protection locked="0"/>
    </xf>
    <xf numFmtId="0" fontId="26" fillId="10" borderId="36" applyNumberFormat="0" applyAlignment="0" applyProtection="0"/>
    <xf numFmtId="0" fontId="26" fillId="10" borderId="36" applyNumberFormat="0" applyAlignment="0" applyProtection="0"/>
    <xf numFmtId="0" fontId="26" fillId="10" borderId="36" applyNumberFormat="0" applyAlignment="0" applyProtection="0"/>
    <xf numFmtId="0" fontId="26" fillId="10" borderId="36" applyNumberFormat="0" applyAlignment="0" applyProtection="0"/>
    <xf numFmtId="0" fontId="26" fillId="10" borderId="36" applyNumberFormat="0" applyAlignment="0" applyProtection="0"/>
    <xf numFmtId="0" fontId="26" fillId="10" borderId="36" applyNumberFormat="0" applyAlignment="0" applyProtection="0"/>
    <xf numFmtId="0" fontId="26" fillId="10" borderId="36" applyNumberFormat="0" applyAlignment="0" applyProtection="0"/>
    <xf numFmtId="0" fontId="26" fillId="10" borderId="36" applyNumberFormat="0" applyAlignment="0" applyProtection="0"/>
    <xf numFmtId="0" fontId="26" fillId="10" borderId="36" applyNumberFormat="0" applyAlignment="0" applyProtection="0"/>
    <xf numFmtId="0" fontId="26" fillId="10" borderId="36" applyNumberFormat="0" applyAlignment="0" applyProtection="0"/>
    <xf numFmtId="0" fontId="26" fillId="10" borderId="36" applyNumberFormat="0" applyAlignment="0" applyProtection="0"/>
    <xf numFmtId="0" fontId="26" fillId="10" borderId="36" applyNumberFormat="0" applyAlignment="0" applyProtection="0"/>
    <xf numFmtId="0" fontId="26" fillId="10" borderId="36" applyNumberFormat="0" applyAlignment="0" applyProtection="0"/>
    <xf numFmtId="183" fontId="8" fillId="70" borderId="12">
      <alignment horizontal="center" vertical="center"/>
      <protection locked="0"/>
    </xf>
    <xf numFmtId="180" fontId="19" fillId="71" borderId="12">
      <alignment vertical="center"/>
    </xf>
    <xf numFmtId="178" fontId="86" fillId="44" borderId="37" applyBorder="0" applyAlignment="0">
      <alignment horizontal="left" indent="1"/>
    </xf>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8" fillId="25" borderId="0" applyNumberFormat="0" applyBorder="0" applyAlignment="0" applyProtection="0"/>
    <xf numFmtId="0" fontId="28" fillId="25" borderId="0" applyNumberFormat="0" applyBorder="0" applyAlignment="0" applyProtection="0"/>
    <xf numFmtId="0" fontId="28" fillId="25" borderId="0" applyNumberFormat="0" applyBorder="0" applyAlignment="0" applyProtection="0"/>
    <xf numFmtId="0" fontId="28" fillId="25" borderId="0" applyNumberFormat="0" applyBorder="0" applyAlignment="0" applyProtection="0"/>
    <xf numFmtId="0" fontId="28" fillId="25" borderId="0" applyNumberFormat="0" applyBorder="0" applyAlignment="0" applyProtection="0"/>
    <xf numFmtId="0" fontId="28" fillId="25" borderId="0" applyNumberFormat="0" applyBorder="0" applyAlignment="0" applyProtection="0"/>
    <xf numFmtId="0" fontId="28" fillId="25" borderId="0" applyNumberFormat="0" applyBorder="0" applyAlignment="0" applyProtection="0"/>
    <xf numFmtId="0" fontId="28" fillId="25" borderId="0" applyNumberFormat="0" applyBorder="0" applyAlignment="0" applyProtection="0"/>
    <xf numFmtId="0" fontId="28" fillId="25" borderId="0" applyNumberFormat="0" applyBorder="0" applyAlignment="0" applyProtection="0"/>
    <xf numFmtId="0" fontId="28" fillId="25" borderId="0" applyNumberFormat="0" applyBorder="0" applyAlignment="0" applyProtection="0"/>
    <xf numFmtId="0" fontId="28" fillId="25" borderId="0" applyNumberFormat="0" applyBorder="0" applyAlignment="0" applyProtection="0"/>
    <xf numFmtId="0" fontId="28" fillId="25" borderId="0" applyNumberFormat="0" applyBorder="0" applyAlignment="0" applyProtection="0"/>
    <xf numFmtId="0" fontId="10" fillId="46" borderId="12" applyFont="0" applyBorder="0" applyAlignment="0">
      <alignment horizontal="center" vertical="center"/>
    </xf>
    <xf numFmtId="0" fontId="59" fillId="0" borderId="38"/>
    <xf numFmtId="0" fontId="19" fillId="0" borderId="0"/>
    <xf numFmtId="0" fontId="19" fillId="0" borderId="0"/>
    <xf numFmtId="0" fontId="19" fillId="0" borderId="0"/>
    <xf numFmtId="0" fontId="19" fillId="0" borderId="0"/>
    <xf numFmtId="0" fontId="87" fillId="0" borderId="0"/>
    <xf numFmtId="0" fontId="87" fillId="0" borderId="0"/>
    <xf numFmtId="0" fontId="1" fillId="0" borderId="0"/>
    <xf numFmtId="0" fontId="1" fillId="0" borderId="0"/>
    <xf numFmtId="0" fontId="1" fillId="0" borderId="0"/>
    <xf numFmtId="0" fontId="13" fillId="0" borderId="0"/>
    <xf numFmtId="0" fontId="88" fillId="0" borderId="0"/>
    <xf numFmtId="0" fontId="19" fillId="0" borderId="0"/>
    <xf numFmtId="0" fontId="89" fillId="0" borderId="0"/>
    <xf numFmtId="0" fontId="89" fillId="0" borderId="0"/>
    <xf numFmtId="0" fontId="19" fillId="0" borderId="0"/>
    <xf numFmtId="0" fontId="19" fillId="0" borderId="0"/>
    <xf numFmtId="0" fontId="51" fillId="0" borderId="0"/>
    <xf numFmtId="0" fontId="52" fillId="0" borderId="0"/>
    <xf numFmtId="0" fontId="2" fillId="26" borderId="39" applyNumberFormat="0" applyFont="0" applyAlignment="0" applyProtection="0"/>
    <xf numFmtId="0" fontId="13" fillId="26" borderId="39" applyNumberFormat="0" applyFont="0" applyAlignment="0" applyProtection="0"/>
    <xf numFmtId="0" fontId="13" fillId="26" borderId="39" applyNumberFormat="0" applyFont="0" applyAlignment="0" applyProtection="0"/>
    <xf numFmtId="0" fontId="13" fillId="26" borderId="39" applyNumberFormat="0" applyFont="0" applyAlignment="0" applyProtection="0"/>
    <xf numFmtId="0" fontId="13" fillId="26" borderId="39" applyNumberFormat="0" applyFont="0" applyAlignment="0" applyProtection="0"/>
    <xf numFmtId="0" fontId="2" fillId="26" borderId="39" applyNumberFormat="0" applyFont="0" applyAlignment="0" applyProtection="0"/>
    <xf numFmtId="0" fontId="2" fillId="26" borderId="39" applyNumberFormat="0" applyFont="0" applyAlignment="0" applyProtection="0"/>
    <xf numFmtId="0" fontId="13" fillId="26" borderId="39" applyNumberFormat="0" applyFont="0" applyAlignment="0" applyProtection="0"/>
    <xf numFmtId="0" fontId="13" fillId="26" borderId="39" applyNumberFormat="0" applyFont="0" applyAlignment="0" applyProtection="0"/>
    <xf numFmtId="0" fontId="13" fillId="26" borderId="39" applyNumberFormat="0" applyFont="0" applyAlignment="0" applyProtection="0"/>
    <xf numFmtId="0" fontId="13" fillId="26" borderId="39" applyNumberFormat="0" applyFont="0" applyAlignment="0" applyProtection="0"/>
    <xf numFmtId="0" fontId="13" fillId="26" borderId="39" applyNumberFormat="0" applyFont="0" applyAlignment="0" applyProtection="0"/>
    <xf numFmtId="0" fontId="13" fillId="26" borderId="39" applyNumberFormat="0" applyFont="0" applyAlignment="0" applyProtection="0"/>
    <xf numFmtId="0" fontId="13" fillId="26" borderId="39" applyNumberFormat="0" applyFont="0" applyAlignment="0" applyProtection="0"/>
    <xf numFmtId="0" fontId="29" fillId="23" borderId="40" applyNumberFormat="0" applyAlignment="0" applyProtection="0"/>
    <xf numFmtId="0" fontId="29" fillId="23" borderId="40" applyNumberFormat="0" applyAlignment="0" applyProtection="0"/>
    <xf numFmtId="0" fontId="29" fillId="23" borderId="40" applyNumberFormat="0" applyAlignment="0" applyProtection="0"/>
    <xf numFmtId="0" fontId="29" fillId="23" borderId="40" applyNumberFormat="0" applyAlignment="0" applyProtection="0"/>
    <xf numFmtId="0" fontId="29" fillId="23" borderId="40" applyNumberFormat="0" applyAlignment="0" applyProtection="0"/>
    <xf numFmtId="0" fontId="29" fillId="23" borderId="40" applyNumberFormat="0" applyAlignment="0" applyProtection="0"/>
    <xf numFmtId="0" fontId="29" fillId="23" borderId="40" applyNumberFormat="0" applyAlignment="0" applyProtection="0"/>
    <xf numFmtId="0" fontId="29" fillId="23" borderId="40" applyNumberFormat="0" applyAlignment="0" applyProtection="0"/>
    <xf numFmtId="0" fontId="29" fillId="23" borderId="40" applyNumberFormat="0" applyAlignment="0" applyProtection="0"/>
    <xf numFmtId="0" fontId="29" fillId="23" borderId="40" applyNumberFormat="0" applyAlignment="0" applyProtection="0"/>
    <xf numFmtId="0" fontId="29" fillId="23" borderId="40" applyNumberFormat="0" applyAlignment="0" applyProtection="0"/>
    <xf numFmtId="0" fontId="29" fillId="23" borderId="40" applyNumberFormat="0" applyAlignment="0" applyProtection="0"/>
    <xf numFmtId="0" fontId="29" fillId="23" borderId="40" applyNumberFormat="0" applyAlignment="0" applyProtection="0"/>
    <xf numFmtId="0" fontId="29" fillId="23" borderId="40" applyNumberFormat="0" applyAlignment="0" applyProtection="0"/>
    <xf numFmtId="0" fontId="90" fillId="46" borderId="0">
      <alignment vertical="center"/>
    </xf>
    <xf numFmtId="9" fontId="13" fillId="0" borderId="0" applyFont="0" applyFill="0" applyBorder="0" applyAlignment="0" applyProtection="0"/>
    <xf numFmtId="9" fontId="61"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88" fillId="0" borderId="0" applyFont="0" applyFill="0" applyBorder="0" applyAlignment="0" applyProtection="0"/>
    <xf numFmtId="9" fontId="77" fillId="0" borderId="0" applyFont="0" applyFill="0" applyBorder="0" applyAlignment="0" applyProtection="0"/>
    <xf numFmtId="180" fontId="91" fillId="71" borderId="12">
      <alignment horizontal="center" vertical="center" wrapText="1"/>
      <protection locked="0"/>
    </xf>
    <xf numFmtId="0" fontId="19" fillId="0" borderId="0">
      <alignment vertical="center"/>
    </xf>
    <xf numFmtId="0" fontId="92" fillId="27" borderId="0">
      <alignment horizontal="right" vertical="center"/>
    </xf>
    <xf numFmtId="4" fontId="61" fillId="29" borderId="40" applyNumberFormat="0" applyProtection="0">
      <alignment vertical="center"/>
    </xf>
    <xf numFmtId="4" fontId="62" fillId="29" borderId="40" applyNumberFormat="0" applyProtection="0">
      <alignment vertical="center"/>
    </xf>
    <xf numFmtId="4" fontId="61" fillId="29" borderId="40" applyNumberFormat="0" applyProtection="0">
      <alignment horizontal="left" vertical="center" indent="1"/>
    </xf>
    <xf numFmtId="4" fontId="61" fillId="29" borderId="40" applyNumberFormat="0" applyProtection="0">
      <alignment horizontal="left" vertical="center" indent="1"/>
    </xf>
    <xf numFmtId="0" fontId="19" fillId="31" borderId="40" applyNumberFormat="0" applyProtection="0">
      <alignment horizontal="left" vertical="center" indent="1"/>
    </xf>
    <xf numFmtId="0" fontId="19" fillId="31" borderId="40" applyNumberFormat="0" applyProtection="0">
      <alignment horizontal="left" vertical="center" indent="1"/>
    </xf>
    <xf numFmtId="0" fontId="19" fillId="31" borderId="40" applyNumberFormat="0" applyProtection="0">
      <alignment horizontal="left" vertical="center" indent="1"/>
    </xf>
    <xf numFmtId="4" fontId="61" fillId="32" borderId="40" applyNumberFormat="0" applyProtection="0">
      <alignment horizontal="right" vertical="center"/>
    </xf>
    <xf numFmtId="4" fontId="61" fillId="33" borderId="40" applyNumberFormat="0" applyProtection="0">
      <alignment horizontal="right" vertical="center"/>
    </xf>
    <xf numFmtId="4" fontId="61" fillId="34" borderId="40" applyNumberFormat="0" applyProtection="0">
      <alignment horizontal="right" vertical="center"/>
    </xf>
    <xf numFmtId="4" fontId="61" fillId="35" borderId="40" applyNumberFormat="0" applyProtection="0">
      <alignment horizontal="right" vertical="center"/>
    </xf>
    <xf numFmtId="4" fontId="61" fillId="36" borderId="40" applyNumberFormat="0" applyProtection="0">
      <alignment horizontal="right" vertical="center"/>
    </xf>
    <xf numFmtId="4" fontId="61" fillId="37" borderId="40" applyNumberFormat="0" applyProtection="0">
      <alignment horizontal="right" vertical="center"/>
    </xf>
    <xf numFmtId="4" fontId="61" fillId="38" borderId="40" applyNumberFormat="0" applyProtection="0">
      <alignment horizontal="right" vertical="center"/>
    </xf>
    <xf numFmtId="4" fontId="61" fillId="39" borderId="40" applyNumberFormat="0" applyProtection="0">
      <alignment horizontal="right" vertical="center"/>
    </xf>
    <xf numFmtId="4" fontId="61" fillId="40" borderId="40" applyNumberFormat="0" applyProtection="0">
      <alignment horizontal="right" vertical="center"/>
    </xf>
    <xf numFmtId="4" fontId="63" fillId="41" borderId="40" applyNumberFormat="0" applyProtection="0">
      <alignment horizontal="left" vertical="center" indent="1"/>
    </xf>
    <xf numFmtId="4" fontId="61" fillId="42" borderId="41" applyNumberFormat="0" applyProtection="0">
      <alignment horizontal="left" vertical="center" indent="1"/>
    </xf>
    <xf numFmtId="0" fontId="19" fillId="31" borderId="40" applyNumberFormat="0" applyProtection="0">
      <alignment horizontal="left" vertical="center" indent="1"/>
    </xf>
    <xf numFmtId="0" fontId="19" fillId="31" borderId="40" applyNumberFormat="0" applyProtection="0">
      <alignment horizontal="left" vertical="center" indent="1"/>
    </xf>
    <xf numFmtId="0" fontId="19" fillId="31" borderId="40" applyNumberFormat="0" applyProtection="0">
      <alignment horizontal="left" vertical="center" indent="1"/>
    </xf>
    <xf numFmtId="4" fontId="30" fillId="42" borderId="40" applyNumberFormat="0" applyProtection="0">
      <alignment horizontal="left" vertical="center" indent="1"/>
    </xf>
    <xf numFmtId="4" fontId="30" fillId="44" borderId="40" applyNumberFormat="0" applyProtection="0">
      <alignment horizontal="left" vertical="center" indent="1"/>
    </xf>
    <xf numFmtId="0" fontId="19" fillId="44" borderId="40" applyNumberFormat="0" applyProtection="0">
      <alignment horizontal="left" vertical="center" indent="1"/>
    </xf>
    <xf numFmtId="0" fontId="19" fillId="44" borderId="40" applyNumberFormat="0" applyProtection="0">
      <alignment horizontal="left" vertical="center" indent="1"/>
    </xf>
    <xf numFmtId="0" fontId="19" fillId="44" borderId="40" applyNumberFormat="0" applyProtection="0">
      <alignment horizontal="left" vertical="center" indent="1"/>
    </xf>
    <xf numFmtId="0" fontId="19" fillId="44" borderId="40" applyNumberFormat="0" applyProtection="0">
      <alignment horizontal="left" vertical="center" indent="1"/>
    </xf>
    <xf numFmtId="0" fontId="19" fillId="44" borderId="40" applyNumberFormat="0" applyProtection="0">
      <alignment horizontal="left" vertical="center" indent="1"/>
    </xf>
    <xf numFmtId="0" fontId="19" fillId="44" borderId="40" applyNumberFormat="0" applyProtection="0">
      <alignment horizontal="left" vertical="center" indent="1"/>
    </xf>
    <xf numFmtId="0" fontId="19" fillId="45" borderId="40" applyNumberFormat="0" applyProtection="0">
      <alignment horizontal="left" vertical="center" indent="1"/>
    </xf>
    <xf numFmtId="0" fontId="19" fillId="45" borderId="40" applyNumberFormat="0" applyProtection="0">
      <alignment horizontal="left" vertical="center" indent="1"/>
    </xf>
    <xf numFmtId="0" fontId="19" fillId="45" borderId="40" applyNumberFormat="0" applyProtection="0">
      <alignment horizontal="left" vertical="center" indent="1"/>
    </xf>
    <xf numFmtId="0" fontId="19" fillId="45" borderId="40" applyNumberFormat="0" applyProtection="0">
      <alignment horizontal="left" vertical="center" indent="1"/>
    </xf>
    <xf numFmtId="0" fontId="19" fillId="45" borderId="40" applyNumberFormat="0" applyProtection="0">
      <alignment horizontal="left" vertical="center" indent="1"/>
    </xf>
    <xf numFmtId="0" fontId="19" fillId="45" borderId="40" applyNumberFormat="0" applyProtection="0">
      <alignment horizontal="left" vertical="center" indent="1"/>
    </xf>
    <xf numFmtId="0" fontId="19" fillId="46" borderId="40" applyNumberFormat="0" applyProtection="0">
      <alignment horizontal="left" vertical="center" indent="1"/>
    </xf>
    <xf numFmtId="0" fontId="19" fillId="46" borderId="40" applyNumberFormat="0" applyProtection="0">
      <alignment horizontal="left" vertical="center" indent="1"/>
    </xf>
    <xf numFmtId="0" fontId="19" fillId="46" borderId="40" applyNumberFormat="0" applyProtection="0">
      <alignment horizontal="left" vertical="center" indent="1"/>
    </xf>
    <xf numFmtId="0" fontId="19" fillId="46" borderId="40" applyNumberFormat="0" applyProtection="0">
      <alignment horizontal="left" vertical="center" indent="1"/>
    </xf>
    <xf numFmtId="0" fontId="19" fillId="46" borderId="40" applyNumberFormat="0" applyProtection="0">
      <alignment horizontal="left" vertical="center" indent="1"/>
    </xf>
    <xf numFmtId="0" fontId="19" fillId="46" borderId="40" applyNumberFormat="0" applyProtection="0">
      <alignment horizontal="left" vertical="center" indent="1"/>
    </xf>
    <xf numFmtId="0" fontId="19" fillId="31" borderId="40" applyNumberFormat="0" applyProtection="0">
      <alignment horizontal="left" vertical="center" indent="1"/>
    </xf>
    <xf numFmtId="0" fontId="19" fillId="31" borderId="40" applyNumberFormat="0" applyProtection="0">
      <alignment horizontal="left" vertical="center" indent="1"/>
    </xf>
    <xf numFmtId="0" fontId="19" fillId="31" borderId="40" applyNumberFormat="0" applyProtection="0">
      <alignment horizontal="left" vertical="center" indent="1"/>
    </xf>
    <xf numFmtId="0" fontId="19" fillId="31" borderId="40" applyNumberFormat="0" applyProtection="0">
      <alignment horizontal="left" vertical="center" indent="1"/>
    </xf>
    <xf numFmtId="0" fontId="19" fillId="31" borderId="40" applyNumberFormat="0" applyProtection="0">
      <alignment horizontal="left" vertical="center" indent="1"/>
    </xf>
    <xf numFmtId="0" fontId="19" fillId="31" borderId="40" applyNumberFormat="0" applyProtection="0">
      <alignment horizontal="left" vertical="center" indent="1"/>
    </xf>
    <xf numFmtId="0" fontId="19" fillId="27" borderId="12" applyNumberFormat="0">
      <protection locked="0"/>
    </xf>
    <xf numFmtId="4" fontId="61" fillId="47" borderId="40" applyNumberFormat="0" applyProtection="0">
      <alignment vertical="center"/>
    </xf>
    <xf numFmtId="4" fontId="62" fillId="47" borderId="40" applyNumberFormat="0" applyProtection="0">
      <alignment vertical="center"/>
    </xf>
    <xf numFmtId="4" fontId="61" fillId="47" borderId="40" applyNumberFormat="0" applyProtection="0">
      <alignment horizontal="left" vertical="center" indent="1"/>
    </xf>
    <xf numFmtId="4" fontId="61" fillId="47" borderId="40" applyNumberFormat="0" applyProtection="0">
      <alignment horizontal="left" vertical="center" indent="1"/>
    </xf>
    <xf numFmtId="4" fontId="61" fillId="42" borderId="40" applyNumberFormat="0" applyProtection="0">
      <alignment horizontal="right" vertical="center"/>
    </xf>
    <xf numFmtId="4" fontId="62" fillId="42" borderId="40" applyNumberFormat="0" applyProtection="0">
      <alignment horizontal="right" vertical="center"/>
    </xf>
    <xf numFmtId="0" fontId="19" fillId="31" borderId="40" applyNumberFormat="0" applyProtection="0">
      <alignment horizontal="left" vertical="center" indent="1"/>
    </xf>
    <xf numFmtId="0" fontId="19" fillId="31" borderId="40" applyNumberFormat="0" applyProtection="0">
      <alignment horizontal="left" vertical="center" indent="1"/>
    </xf>
    <xf numFmtId="0" fontId="19" fillId="31" borderId="40" applyNumberFormat="0" applyProtection="0">
      <alignment horizontal="left" vertical="center" indent="1"/>
    </xf>
    <xf numFmtId="0" fontId="19" fillId="31" borderId="40" applyNumberFormat="0" applyProtection="0">
      <alignment horizontal="left" vertical="center" indent="1"/>
    </xf>
    <xf numFmtId="0" fontId="19" fillId="31" borderId="40" applyNumberFormat="0" applyProtection="0">
      <alignment horizontal="left" vertical="center" indent="1"/>
    </xf>
    <xf numFmtId="0" fontId="19" fillId="31" borderId="40" applyNumberFormat="0" applyProtection="0">
      <alignment horizontal="left" vertical="center" indent="1"/>
    </xf>
    <xf numFmtId="4" fontId="66" fillId="42" borderId="40" applyNumberFormat="0" applyProtection="0">
      <alignment horizontal="right" vertical="center"/>
    </xf>
    <xf numFmtId="0" fontId="93" fillId="72" borderId="0"/>
    <xf numFmtId="49" fontId="94" fillId="72" borderId="0"/>
    <xf numFmtId="49" fontId="95" fillId="72" borderId="42"/>
    <xf numFmtId="49" fontId="95" fillId="72" borderId="0"/>
    <xf numFmtId="0" fontId="93" fillId="51" borderId="42">
      <protection locked="0"/>
    </xf>
    <xf numFmtId="0" fontId="93" fillId="72" borderId="0"/>
    <xf numFmtId="0" fontId="95" fillId="73" borderId="0"/>
    <xf numFmtId="0" fontId="95" fillId="40" borderId="0"/>
    <xf numFmtId="0" fontId="95" fillId="35" borderId="0"/>
    <xf numFmtId="0" fontId="96" fillId="0" borderId="0" applyNumberFormat="0" applyFill="0" applyBorder="0" applyAlignment="0" applyProtection="0"/>
    <xf numFmtId="184" fontId="19" fillId="64" borderId="12">
      <alignment vertical="center"/>
    </xf>
    <xf numFmtId="0" fontId="52" fillId="0" borderId="0"/>
    <xf numFmtId="180" fontId="19" fillId="51" borderId="43" applyNumberFormat="0" applyFont="0" applyAlignment="0">
      <alignment horizontal="left"/>
    </xf>
    <xf numFmtId="38" fontId="2" fillId="74" borderId="0">
      <alignment horizontal="right" vertical="top"/>
    </xf>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49" fontId="97" fillId="46" borderId="12" applyNumberFormat="0" applyBorder="0">
      <alignment horizontal="center" vertical="center" wrapText="1"/>
    </xf>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180" fontId="98" fillId="34" borderId="6">
      <alignment horizontal="center" vertical="center"/>
    </xf>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99" fillId="75" borderId="38">
      <alignment vertical="center"/>
      <protection locked="0"/>
    </xf>
    <xf numFmtId="185" fontId="19" fillId="0" borderId="0" applyFont="0" applyFill="0" applyBorder="0" applyAlignment="0" applyProtection="0"/>
    <xf numFmtId="186" fontId="19" fillId="0" borderId="0" applyFont="0" applyFill="0" applyBorder="0" applyAlignment="0" applyProtection="0"/>
    <xf numFmtId="180" fontId="19" fillId="76" borderId="12" applyNumberFormat="0" applyFill="0" applyBorder="0" applyProtection="0">
      <alignment vertical="center"/>
      <protection locked="0"/>
    </xf>
    <xf numFmtId="0" fontId="14" fillId="19" borderId="0" applyNumberFormat="0" applyBorder="0" applyAlignment="0" applyProtection="0"/>
    <xf numFmtId="0" fontId="14" fillId="19" borderId="0" applyNumberFormat="0" applyBorder="0" applyAlignment="0" applyProtection="0"/>
    <xf numFmtId="0" fontId="14" fillId="19" borderId="0" applyNumberFormat="0" applyBorder="0" applyAlignment="0" applyProtection="0"/>
    <xf numFmtId="0" fontId="14" fillId="19" borderId="0" applyNumberFormat="0" applyBorder="0" applyAlignment="0" applyProtection="0"/>
    <xf numFmtId="0" fontId="14" fillId="19" borderId="0" applyNumberFormat="0" applyBorder="0" applyAlignment="0" applyProtection="0"/>
    <xf numFmtId="0" fontId="14" fillId="19" borderId="0" applyNumberFormat="0" applyBorder="0" applyAlignment="0" applyProtection="0"/>
    <xf numFmtId="0" fontId="14" fillId="19" borderId="0" applyNumberFormat="0" applyBorder="0" applyAlignment="0" applyProtection="0"/>
    <xf numFmtId="0" fontId="14" fillId="19" borderId="0" applyNumberFormat="0" applyBorder="0" applyAlignment="0" applyProtection="0"/>
    <xf numFmtId="0" fontId="14" fillId="19" borderId="0" applyNumberFormat="0" applyBorder="0" applyAlignment="0" applyProtection="0"/>
    <xf numFmtId="0" fontId="14" fillId="19" borderId="0" applyNumberFormat="0" applyBorder="0" applyAlignment="0" applyProtection="0"/>
    <xf numFmtId="0" fontId="14" fillId="19" borderId="0" applyNumberFormat="0" applyBorder="0" applyAlignment="0" applyProtection="0"/>
    <xf numFmtId="0" fontId="14" fillId="19" borderId="0" applyNumberFormat="0" applyBorder="0" applyAlignment="0" applyProtection="0"/>
    <xf numFmtId="0" fontId="14" fillId="19" borderId="0" applyNumberFormat="0" applyBorder="0" applyAlignment="0" applyProtection="0"/>
    <xf numFmtId="0" fontId="14" fillId="19" borderId="0" applyNumberFormat="0" applyBorder="0" applyAlignment="0" applyProtection="0"/>
    <xf numFmtId="0" fontId="14" fillId="19" borderId="0" applyNumberFormat="0" applyBorder="0" applyAlignment="0" applyProtection="0"/>
    <xf numFmtId="0" fontId="14" fillId="19" borderId="0" applyNumberFormat="0" applyBorder="0" applyAlignment="0" applyProtection="0"/>
    <xf numFmtId="0" fontId="14" fillId="19" borderId="0" applyNumberFormat="0" applyBorder="0" applyAlignment="0" applyProtection="0"/>
    <xf numFmtId="0" fontId="14" fillId="19" borderId="0" applyNumberFormat="0" applyBorder="0" applyAlignment="0" applyProtection="0"/>
    <xf numFmtId="0" fontId="14" fillId="19" borderId="0" applyNumberFormat="0" applyBorder="0" applyAlignment="0" applyProtection="0"/>
    <xf numFmtId="0" fontId="14" fillId="19" borderId="0" applyNumberFormat="0" applyBorder="0" applyAlignment="0" applyProtection="0"/>
    <xf numFmtId="0" fontId="14" fillId="19" borderId="0" applyNumberFormat="0" applyBorder="0" applyAlignment="0" applyProtection="0"/>
    <xf numFmtId="0" fontId="14" fillId="19" borderId="0" applyNumberFormat="0" applyBorder="0" applyAlignment="0" applyProtection="0"/>
    <xf numFmtId="0" fontId="14" fillId="19" borderId="0" applyNumberFormat="0" applyBorder="0" applyAlignment="0" applyProtection="0"/>
    <xf numFmtId="0" fontId="14" fillId="19" borderId="0" applyNumberFormat="0" applyBorder="0" applyAlignment="0" applyProtection="0"/>
    <xf numFmtId="0" fontId="14" fillId="19" borderId="0" applyNumberFormat="0" applyBorder="0" applyAlignment="0" applyProtection="0"/>
    <xf numFmtId="0" fontId="14" fillId="19" borderId="0" applyNumberFormat="0" applyBorder="0" applyAlignment="0" applyProtection="0"/>
    <xf numFmtId="0" fontId="14" fillId="19" borderId="0" applyNumberFormat="0" applyBorder="0" applyAlignment="0" applyProtection="0"/>
    <xf numFmtId="0" fontId="14" fillId="19" borderId="0" applyNumberFormat="0" applyBorder="0" applyAlignment="0" applyProtection="0"/>
    <xf numFmtId="0" fontId="14" fillId="19" borderId="0" applyNumberFormat="0" applyBorder="0" applyAlignment="0" applyProtection="0"/>
    <xf numFmtId="0" fontId="14" fillId="19" borderId="0" applyNumberFormat="0" applyBorder="0" applyAlignment="0" applyProtection="0"/>
    <xf numFmtId="0" fontId="14" fillId="19" borderId="0" applyNumberFormat="0" applyBorder="0" applyAlignment="0" applyProtection="0"/>
    <xf numFmtId="0" fontId="14" fillId="19" borderId="0" applyNumberFormat="0" applyBorder="0" applyAlignment="0" applyProtection="0"/>
    <xf numFmtId="0" fontId="14" fillId="19" borderId="0" applyNumberFormat="0" applyBorder="0" applyAlignment="0" applyProtection="0"/>
    <xf numFmtId="0" fontId="14" fillId="19" borderId="0" applyNumberFormat="0" applyBorder="0" applyAlignment="0" applyProtection="0"/>
    <xf numFmtId="0" fontId="14" fillId="19" borderId="0" applyNumberFormat="0" applyBorder="0" applyAlignment="0" applyProtection="0"/>
    <xf numFmtId="0" fontId="14" fillId="19" borderId="0" applyNumberFormat="0" applyBorder="0" applyAlignment="0" applyProtection="0"/>
    <xf numFmtId="0" fontId="14"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14" fillId="19" borderId="0" applyNumberFormat="0" applyBorder="0" applyAlignment="0" applyProtection="0"/>
    <xf numFmtId="0" fontId="14" fillId="19" borderId="0" applyNumberFormat="0" applyBorder="0" applyAlignment="0" applyProtection="0"/>
    <xf numFmtId="0" fontId="14" fillId="19" borderId="0" applyNumberFormat="0" applyBorder="0" applyAlignment="0" applyProtection="0"/>
    <xf numFmtId="0" fontId="14" fillId="19" borderId="0" applyNumberFormat="0" applyBorder="0" applyAlignment="0" applyProtection="0"/>
    <xf numFmtId="0" fontId="14" fillId="19" borderId="0" applyNumberFormat="0" applyBorder="0" applyAlignment="0" applyProtection="0"/>
    <xf numFmtId="0" fontId="14" fillId="19" borderId="0" applyNumberFormat="0" applyBorder="0" applyAlignment="0" applyProtection="0"/>
    <xf numFmtId="0" fontId="14" fillId="19" borderId="0" applyNumberFormat="0" applyBorder="0" applyAlignment="0" applyProtection="0"/>
    <xf numFmtId="0" fontId="14" fillId="19" borderId="0" applyNumberFormat="0" applyBorder="0" applyAlignment="0" applyProtection="0"/>
    <xf numFmtId="0" fontId="14" fillId="19" borderId="0" applyNumberFormat="0" applyBorder="0" applyAlignment="0" applyProtection="0"/>
    <xf numFmtId="0" fontId="14" fillId="19" borderId="0" applyNumberFormat="0" applyBorder="0" applyAlignment="0" applyProtection="0"/>
    <xf numFmtId="0" fontId="14" fillId="19" borderId="0" applyNumberFormat="0" applyBorder="0" applyAlignment="0" applyProtection="0"/>
    <xf numFmtId="0" fontId="14" fillId="19" borderId="0" applyNumberFormat="0" applyBorder="0" applyAlignment="0" applyProtection="0"/>
    <xf numFmtId="0" fontId="14" fillId="19" borderId="0" applyNumberFormat="0" applyBorder="0" applyAlignment="0" applyProtection="0"/>
    <xf numFmtId="0" fontId="14" fillId="19" borderId="0" applyNumberFormat="0" applyBorder="0" applyAlignment="0" applyProtection="0"/>
    <xf numFmtId="0" fontId="14" fillId="19" borderId="0" applyNumberFormat="0" applyBorder="0" applyAlignment="0" applyProtection="0"/>
    <xf numFmtId="0" fontId="14" fillId="19" borderId="0" applyNumberFormat="0" applyBorder="0" applyAlignment="0" applyProtection="0"/>
    <xf numFmtId="0" fontId="14" fillId="19" borderId="0" applyNumberFormat="0" applyBorder="0" applyAlignment="0" applyProtection="0"/>
    <xf numFmtId="0" fontId="14" fillId="19" borderId="0" applyNumberFormat="0" applyBorder="0" applyAlignment="0" applyProtection="0"/>
    <xf numFmtId="0" fontId="14" fillId="19" borderId="0" applyNumberFormat="0" applyBorder="0" applyAlignment="0" applyProtection="0"/>
    <xf numFmtId="0" fontId="14" fillId="19" borderId="0" applyNumberFormat="0" applyBorder="0" applyAlignment="0" applyProtection="0"/>
    <xf numFmtId="0" fontId="14" fillId="19" borderId="0" applyNumberFormat="0" applyBorder="0" applyAlignment="0" applyProtection="0"/>
    <xf numFmtId="0" fontId="14" fillId="19" borderId="0" applyNumberFormat="0" applyBorder="0" applyAlignment="0" applyProtection="0"/>
    <xf numFmtId="0" fontId="14" fillId="19" borderId="0" applyNumberFormat="0" applyBorder="0" applyAlignment="0" applyProtection="0"/>
    <xf numFmtId="0" fontId="14" fillId="19" borderId="0" applyNumberFormat="0" applyBorder="0" applyAlignment="0" applyProtection="0"/>
    <xf numFmtId="0" fontId="14" fillId="19" borderId="0" applyNumberFormat="0" applyBorder="0" applyAlignment="0" applyProtection="0"/>
    <xf numFmtId="0" fontId="14" fillId="19" borderId="0" applyNumberFormat="0" applyBorder="0" applyAlignment="0" applyProtection="0"/>
    <xf numFmtId="0" fontId="14" fillId="19" borderId="0" applyNumberFormat="0" applyBorder="0" applyAlignment="0" applyProtection="0"/>
    <xf numFmtId="0" fontId="14" fillId="19" borderId="0" applyNumberFormat="0" applyBorder="0" applyAlignment="0" applyProtection="0"/>
    <xf numFmtId="0" fontId="14" fillId="19" borderId="0" applyNumberFormat="0" applyBorder="0" applyAlignment="0" applyProtection="0"/>
    <xf numFmtId="0" fontId="14" fillId="19" borderId="0" applyNumberFormat="0" applyBorder="0" applyAlignment="0" applyProtection="0"/>
    <xf numFmtId="0" fontId="14" fillId="19" borderId="0" applyNumberFormat="0" applyBorder="0" applyAlignment="0" applyProtection="0"/>
    <xf numFmtId="0" fontId="14" fillId="19" borderId="0" applyNumberFormat="0" applyBorder="0" applyAlignment="0" applyProtection="0"/>
    <xf numFmtId="0" fontId="14" fillId="19" borderId="0" applyNumberFormat="0" applyBorder="0" applyAlignment="0" applyProtection="0"/>
    <xf numFmtId="0" fontId="14" fillId="19" borderId="0" applyNumberFormat="0" applyBorder="0" applyAlignment="0" applyProtection="0"/>
    <xf numFmtId="0" fontId="14" fillId="19" borderId="0" applyNumberFormat="0" applyBorder="0" applyAlignment="0" applyProtection="0"/>
    <xf numFmtId="0" fontId="14" fillId="19" borderId="0" applyNumberFormat="0" applyBorder="0" applyAlignment="0" applyProtection="0"/>
    <xf numFmtId="0" fontId="14" fillId="19" borderId="0" applyNumberFormat="0" applyBorder="0" applyAlignment="0" applyProtection="0"/>
    <xf numFmtId="0" fontId="14" fillId="19" borderId="0" applyNumberFormat="0" applyBorder="0" applyAlignment="0" applyProtection="0"/>
    <xf numFmtId="0" fontId="14" fillId="19" borderId="0" applyNumberFormat="0" applyBorder="0" applyAlignment="0" applyProtection="0"/>
    <xf numFmtId="0" fontId="14" fillId="20" borderId="0" applyNumberFormat="0" applyBorder="0" applyAlignment="0" applyProtection="0"/>
    <xf numFmtId="0" fontId="14" fillId="20" borderId="0" applyNumberFormat="0" applyBorder="0" applyAlignment="0" applyProtection="0"/>
    <xf numFmtId="0" fontId="14" fillId="20" borderId="0" applyNumberFormat="0" applyBorder="0" applyAlignment="0" applyProtection="0"/>
    <xf numFmtId="0" fontId="14" fillId="20" borderId="0" applyNumberFormat="0" applyBorder="0" applyAlignment="0" applyProtection="0"/>
    <xf numFmtId="0" fontId="14" fillId="20" borderId="0" applyNumberFormat="0" applyBorder="0" applyAlignment="0" applyProtection="0"/>
    <xf numFmtId="0" fontId="14" fillId="20" borderId="0" applyNumberFormat="0" applyBorder="0" applyAlignment="0" applyProtection="0"/>
    <xf numFmtId="0" fontId="14" fillId="20" borderId="0" applyNumberFormat="0" applyBorder="0" applyAlignment="0" applyProtection="0"/>
    <xf numFmtId="0" fontId="14" fillId="20" borderId="0" applyNumberFormat="0" applyBorder="0" applyAlignment="0" applyProtection="0"/>
    <xf numFmtId="0" fontId="14" fillId="20" borderId="0" applyNumberFormat="0" applyBorder="0" applyAlignment="0" applyProtection="0"/>
    <xf numFmtId="0" fontId="14" fillId="20" borderId="0" applyNumberFormat="0" applyBorder="0" applyAlignment="0" applyProtection="0"/>
    <xf numFmtId="0" fontId="14" fillId="20" borderId="0" applyNumberFormat="0" applyBorder="0" applyAlignment="0" applyProtection="0"/>
    <xf numFmtId="0" fontId="14" fillId="20" borderId="0" applyNumberFormat="0" applyBorder="0" applyAlignment="0" applyProtection="0"/>
    <xf numFmtId="0" fontId="14" fillId="20" borderId="0" applyNumberFormat="0" applyBorder="0" applyAlignment="0" applyProtection="0"/>
    <xf numFmtId="0" fontId="14" fillId="20" borderId="0" applyNumberFormat="0" applyBorder="0" applyAlignment="0" applyProtection="0"/>
    <xf numFmtId="0" fontId="14" fillId="20" borderId="0" applyNumberFormat="0" applyBorder="0" applyAlignment="0" applyProtection="0"/>
    <xf numFmtId="0" fontId="14" fillId="20" borderId="0" applyNumberFormat="0" applyBorder="0" applyAlignment="0" applyProtection="0"/>
    <xf numFmtId="0" fontId="14" fillId="20" borderId="0" applyNumberFormat="0" applyBorder="0" applyAlignment="0" applyProtection="0"/>
    <xf numFmtId="0" fontId="14" fillId="20" borderId="0" applyNumberFormat="0" applyBorder="0" applyAlignment="0" applyProtection="0"/>
    <xf numFmtId="0" fontId="14" fillId="20" borderId="0" applyNumberFormat="0" applyBorder="0" applyAlignment="0" applyProtection="0"/>
    <xf numFmtId="0" fontId="14" fillId="20" borderId="0" applyNumberFormat="0" applyBorder="0" applyAlignment="0" applyProtection="0"/>
    <xf numFmtId="0" fontId="14" fillId="20" borderId="0" applyNumberFormat="0" applyBorder="0" applyAlignment="0" applyProtection="0"/>
    <xf numFmtId="0" fontId="14" fillId="20" borderId="0" applyNumberFormat="0" applyBorder="0" applyAlignment="0" applyProtection="0"/>
    <xf numFmtId="0" fontId="14" fillId="20" borderId="0" applyNumberFormat="0" applyBorder="0" applyAlignment="0" applyProtection="0"/>
    <xf numFmtId="0" fontId="14" fillId="20" borderId="0" applyNumberFormat="0" applyBorder="0" applyAlignment="0" applyProtection="0"/>
    <xf numFmtId="0" fontId="14" fillId="20" borderId="0" applyNumberFormat="0" applyBorder="0" applyAlignment="0" applyProtection="0"/>
    <xf numFmtId="0" fontId="14" fillId="20" borderId="0" applyNumberFormat="0" applyBorder="0" applyAlignment="0" applyProtection="0"/>
    <xf numFmtId="0" fontId="14" fillId="20" borderId="0" applyNumberFormat="0" applyBorder="0" applyAlignment="0" applyProtection="0"/>
    <xf numFmtId="0" fontId="14" fillId="20" borderId="0" applyNumberFormat="0" applyBorder="0" applyAlignment="0" applyProtection="0"/>
    <xf numFmtId="0" fontId="14" fillId="20" borderId="0" applyNumberFormat="0" applyBorder="0" applyAlignment="0" applyProtection="0"/>
    <xf numFmtId="0" fontId="14" fillId="20" borderId="0" applyNumberFormat="0" applyBorder="0" applyAlignment="0" applyProtection="0"/>
    <xf numFmtId="0" fontId="14" fillId="20" borderId="0" applyNumberFormat="0" applyBorder="0" applyAlignment="0" applyProtection="0"/>
    <xf numFmtId="0" fontId="14" fillId="20" borderId="0" applyNumberFormat="0" applyBorder="0" applyAlignment="0" applyProtection="0"/>
    <xf numFmtId="0" fontId="14" fillId="20" borderId="0" applyNumberFormat="0" applyBorder="0" applyAlignment="0" applyProtection="0"/>
    <xf numFmtId="0" fontId="14" fillId="20" borderId="0" applyNumberFormat="0" applyBorder="0" applyAlignment="0" applyProtection="0"/>
    <xf numFmtId="0" fontId="14" fillId="20" borderId="0" applyNumberFormat="0" applyBorder="0" applyAlignment="0" applyProtection="0"/>
    <xf numFmtId="0" fontId="14" fillId="20" borderId="0" applyNumberFormat="0" applyBorder="0" applyAlignment="0" applyProtection="0"/>
    <xf numFmtId="0" fontId="14"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14" fillId="20" borderId="0" applyNumberFormat="0" applyBorder="0" applyAlignment="0" applyProtection="0"/>
    <xf numFmtId="0" fontId="14" fillId="20" borderId="0" applyNumberFormat="0" applyBorder="0" applyAlignment="0" applyProtection="0"/>
    <xf numFmtId="0" fontId="14" fillId="20" borderId="0" applyNumberFormat="0" applyBorder="0" applyAlignment="0" applyProtection="0"/>
    <xf numFmtId="0" fontId="14" fillId="20" borderId="0" applyNumberFormat="0" applyBorder="0" applyAlignment="0" applyProtection="0"/>
    <xf numFmtId="0" fontId="14" fillId="20" borderId="0" applyNumberFormat="0" applyBorder="0" applyAlignment="0" applyProtection="0"/>
    <xf numFmtId="0" fontId="14" fillId="20" borderId="0" applyNumberFormat="0" applyBorder="0" applyAlignment="0" applyProtection="0"/>
    <xf numFmtId="0" fontId="14" fillId="20" borderId="0" applyNumberFormat="0" applyBorder="0" applyAlignment="0" applyProtection="0"/>
    <xf numFmtId="0" fontId="14" fillId="20" borderId="0" applyNumberFormat="0" applyBorder="0" applyAlignment="0" applyProtection="0"/>
    <xf numFmtId="0" fontId="14" fillId="20" borderId="0" applyNumberFormat="0" applyBorder="0" applyAlignment="0" applyProtection="0"/>
    <xf numFmtId="0" fontId="14" fillId="20" borderId="0" applyNumberFormat="0" applyBorder="0" applyAlignment="0" applyProtection="0"/>
    <xf numFmtId="0" fontId="14" fillId="20" borderId="0" applyNumberFormat="0" applyBorder="0" applyAlignment="0" applyProtection="0"/>
    <xf numFmtId="0" fontId="14" fillId="20" borderId="0" applyNumberFormat="0" applyBorder="0" applyAlignment="0" applyProtection="0"/>
    <xf numFmtId="0" fontId="14" fillId="20" borderId="0" applyNumberFormat="0" applyBorder="0" applyAlignment="0" applyProtection="0"/>
    <xf numFmtId="0" fontId="14" fillId="20" borderId="0" applyNumberFormat="0" applyBorder="0" applyAlignment="0" applyProtection="0"/>
    <xf numFmtId="0" fontId="14" fillId="20" borderId="0" applyNumberFormat="0" applyBorder="0" applyAlignment="0" applyProtection="0"/>
    <xf numFmtId="0" fontId="14" fillId="20" borderId="0" applyNumberFormat="0" applyBorder="0" applyAlignment="0" applyProtection="0"/>
    <xf numFmtId="0" fontId="14" fillId="20" borderId="0" applyNumberFormat="0" applyBorder="0" applyAlignment="0" applyProtection="0"/>
    <xf numFmtId="0" fontId="14" fillId="20" borderId="0" applyNumberFormat="0" applyBorder="0" applyAlignment="0" applyProtection="0"/>
    <xf numFmtId="0" fontId="14" fillId="20" borderId="0" applyNumberFormat="0" applyBorder="0" applyAlignment="0" applyProtection="0"/>
    <xf numFmtId="0" fontId="14" fillId="20" borderId="0" applyNumberFormat="0" applyBorder="0" applyAlignment="0" applyProtection="0"/>
    <xf numFmtId="0" fontId="14" fillId="20" borderId="0" applyNumberFormat="0" applyBorder="0" applyAlignment="0" applyProtection="0"/>
    <xf numFmtId="0" fontId="14" fillId="20" borderId="0" applyNumberFormat="0" applyBorder="0" applyAlignment="0" applyProtection="0"/>
    <xf numFmtId="0" fontId="14" fillId="20" borderId="0" applyNumberFormat="0" applyBorder="0" applyAlignment="0" applyProtection="0"/>
    <xf numFmtId="0" fontId="14" fillId="20" borderId="0" applyNumberFormat="0" applyBorder="0" applyAlignment="0" applyProtection="0"/>
    <xf numFmtId="0" fontId="14" fillId="20" borderId="0" applyNumberFormat="0" applyBorder="0" applyAlignment="0" applyProtection="0"/>
    <xf numFmtId="0" fontId="14" fillId="20" borderId="0" applyNumberFormat="0" applyBorder="0" applyAlignment="0" applyProtection="0"/>
    <xf numFmtId="0" fontId="14" fillId="20" borderId="0" applyNumberFormat="0" applyBorder="0" applyAlignment="0" applyProtection="0"/>
    <xf numFmtId="0" fontId="14" fillId="20" borderId="0" applyNumberFormat="0" applyBorder="0" applyAlignment="0" applyProtection="0"/>
    <xf numFmtId="0" fontId="14" fillId="20" borderId="0" applyNumberFormat="0" applyBorder="0" applyAlignment="0" applyProtection="0"/>
    <xf numFmtId="0" fontId="14" fillId="20" borderId="0" applyNumberFormat="0" applyBorder="0" applyAlignment="0" applyProtection="0"/>
    <xf numFmtId="0" fontId="14" fillId="20" borderId="0" applyNumberFormat="0" applyBorder="0" applyAlignment="0" applyProtection="0"/>
    <xf numFmtId="0" fontId="14" fillId="20" borderId="0" applyNumberFormat="0" applyBorder="0" applyAlignment="0" applyProtection="0"/>
    <xf numFmtId="0" fontId="14" fillId="20" borderId="0" applyNumberFormat="0" applyBorder="0" applyAlignment="0" applyProtection="0"/>
    <xf numFmtId="0" fontId="14" fillId="20" borderId="0" applyNumberFormat="0" applyBorder="0" applyAlignment="0" applyProtection="0"/>
    <xf numFmtId="0" fontId="14" fillId="20" borderId="0" applyNumberFormat="0" applyBorder="0" applyAlignment="0" applyProtection="0"/>
    <xf numFmtId="0" fontId="14" fillId="20" borderId="0" applyNumberFormat="0" applyBorder="0" applyAlignment="0" applyProtection="0"/>
    <xf numFmtId="0" fontId="14" fillId="20" borderId="0" applyNumberFormat="0" applyBorder="0" applyAlignment="0" applyProtection="0"/>
    <xf numFmtId="0" fontId="14" fillId="20" borderId="0" applyNumberFormat="0" applyBorder="0" applyAlignment="0" applyProtection="0"/>
    <xf numFmtId="0" fontId="14" fillId="20" borderId="0" applyNumberFormat="0" applyBorder="0" applyAlignment="0" applyProtection="0"/>
    <xf numFmtId="0" fontId="14" fillId="21" borderId="0" applyNumberFormat="0" applyBorder="0" applyAlignment="0" applyProtection="0"/>
    <xf numFmtId="0" fontId="14" fillId="21" borderId="0" applyNumberFormat="0" applyBorder="0" applyAlignment="0" applyProtection="0"/>
    <xf numFmtId="0" fontId="14" fillId="21" borderId="0" applyNumberFormat="0" applyBorder="0" applyAlignment="0" applyProtection="0"/>
    <xf numFmtId="0" fontId="14" fillId="21" borderId="0" applyNumberFormat="0" applyBorder="0" applyAlignment="0" applyProtection="0"/>
    <xf numFmtId="0" fontId="14" fillId="21" borderId="0" applyNumberFormat="0" applyBorder="0" applyAlignment="0" applyProtection="0"/>
    <xf numFmtId="0" fontId="14" fillId="21" borderId="0" applyNumberFormat="0" applyBorder="0" applyAlignment="0" applyProtection="0"/>
    <xf numFmtId="0" fontId="14" fillId="21" borderId="0" applyNumberFormat="0" applyBorder="0" applyAlignment="0" applyProtection="0"/>
    <xf numFmtId="0" fontId="14" fillId="21" borderId="0" applyNumberFormat="0" applyBorder="0" applyAlignment="0" applyProtection="0"/>
    <xf numFmtId="0" fontId="14" fillId="21" borderId="0" applyNumberFormat="0" applyBorder="0" applyAlignment="0" applyProtection="0"/>
    <xf numFmtId="0" fontId="14" fillId="21" borderId="0" applyNumberFormat="0" applyBorder="0" applyAlignment="0" applyProtection="0"/>
    <xf numFmtId="0" fontId="14" fillId="21" borderId="0" applyNumberFormat="0" applyBorder="0" applyAlignment="0" applyProtection="0"/>
    <xf numFmtId="0" fontId="14" fillId="21" borderId="0" applyNumberFormat="0" applyBorder="0" applyAlignment="0" applyProtection="0"/>
    <xf numFmtId="0" fontId="14" fillId="21" borderId="0" applyNumberFormat="0" applyBorder="0" applyAlignment="0" applyProtection="0"/>
    <xf numFmtId="0" fontId="14" fillId="21" borderId="0" applyNumberFormat="0" applyBorder="0" applyAlignment="0" applyProtection="0"/>
    <xf numFmtId="0" fontId="14" fillId="21" borderId="0" applyNumberFormat="0" applyBorder="0" applyAlignment="0" applyProtection="0"/>
    <xf numFmtId="0" fontId="14" fillId="21" borderId="0" applyNumberFormat="0" applyBorder="0" applyAlignment="0" applyProtection="0"/>
    <xf numFmtId="0" fontId="14" fillId="21" borderId="0" applyNumberFormat="0" applyBorder="0" applyAlignment="0" applyProtection="0"/>
    <xf numFmtId="0" fontId="14" fillId="21" borderId="0" applyNumberFormat="0" applyBorder="0" applyAlignment="0" applyProtection="0"/>
    <xf numFmtId="0" fontId="14" fillId="21" borderId="0" applyNumberFormat="0" applyBorder="0" applyAlignment="0" applyProtection="0"/>
    <xf numFmtId="0" fontId="14" fillId="21" borderId="0" applyNumberFormat="0" applyBorder="0" applyAlignment="0" applyProtection="0"/>
    <xf numFmtId="0" fontId="14" fillId="21" borderId="0" applyNumberFormat="0" applyBorder="0" applyAlignment="0" applyProtection="0"/>
    <xf numFmtId="0" fontId="14" fillId="21" borderId="0" applyNumberFormat="0" applyBorder="0" applyAlignment="0" applyProtection="0"/>
    <xf numFmtId="0" fontId="14" fillId="21" borderId="0" applyNumberFormat="0" applyBorder="0" applyAlignment="0" applyProtection="0"/>
    <xf numFmtId="0" fontId="14" fillId="21" borderId="0" applyNumberFormat="0" applyBorder="0" applyAlignment="0" applyProtection="0"/>
    <xf numFmtId="0" fontId="14" fillId="21" borderId="0" applyNumberFormat="0" applyBorder="0" applyAlignment="0" applyProtection="0"/>
    <xf numFmtId="0" fontId="14" fillId="21" borderId="0" applyNumberFormat="0" applyBorder="0" applyAlignment="0" applyProtection="0"/>
    <xf numFmtId="0" fontId="14" fillId="21" borderId="0" applyNumberFormat="0" applyBorder="0" applyAlignment="0" applyProtection="0"/>
    <xf numFmtId="0" fontId="14" fillId="21" borderId="0" applyNumberFormat="0" applyBorder="0" applyAlignment="0" applyProtection="0"/>
    <xf numFmtId="0" fontId="14" fillId="21" borderId="0" applyNumberFormat="0" applyBorder="0" applyAlignment="0" applyProtection="0"/>
    <xf numFmtId="0" fontId="14" fillId="21" borderId="0" applyNumberFormat="0" applyBorder="0" applyAlignment="0" applyProtection="0"/>
    <xf numFmtId="0" fontId="14" fillId="21" borderId="0" applyNumberFormat="0" applyBorder="0" applyAlignment="0" applyProtection="0"/>
    <xf numFmtId="0" fontId="14" fillId="21" borderId="0" applyNumberFormat="0" applyBorder="0" applyAlignment="0" applyProtection="0"/>
    <xf numFmtId="0" fontId="14" fillId="21" borderId="0" applyNumberFormat="0" applyBorder="0" applyAlignment="0" applyProtection="0"/>
    <xf numFmtId="0" fontId="14" fillId="21" borderId="0" applyNumberFormat="0" applyBorder="0" applyAlignment="0" applyProtection="0"/>
    <xf numFmtId="0" fontId="14" fillId="21" borderId="0" applyNumberFormat="0" applyBorder="0" applyAlignment="0" applyProtection="0"/>
    <xf numFmtId="0" fontId="14" fillId="21" borderId="0" applyNumberFormat="0" applyBorder="0" applyAlignment="0" applyProtection="0"/>
    <xf numFmtId="0" fontId="14"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14" fillId="21" borderId="0" applyNumberFormat="0" applyBorder="0" applyAlignment="0" applyProtection="0"/>
    <xf numFmtId="0" fontId="14" fillId="21" borderId="0" applyNumberFormat="0" applyBorder="0" applyAlignment="0" applyProtection="0"/>
    <xf numFmtId="0" fontId="14" fillId="21" borderId="0" applyNumberFormat="0" applyBorder="0" applyAlignment="0" applyProtection="0"/>
    <xf numFmtId="0" fontId="14" fillId="21" borderId="0" applyNumberFormat="0" applyBorder="0" applyAlignment="0" applyProtection="0"/>
    <xf numFmtId="0" fontId="14" fillId="21" borderId="0" applyNumberFormat="0" applyBorder="0" applyAlignment="0" applyProtection="0"/>
    <xf numFmtId="0" fontId="14" fillId="21" borderId="0" applyNumberFormat="0" applyBorder="0" applyAlignment="0" applyProtection="0"/>
    <xf numFmtId="0" fontId="14" fillId="21" borderId="0" applyNumberFormat="0" applyBorder="0" applyAlignment="0" applyProtection="0"/>
    <xf numFmtId="0" fontId="14" fillId="21" borderId="0" applyNumberFormat="0" applyBorder="0" applyAlignment="0" applyProtection="0"/>
    <xf numFmtId="0" fontId="14" fillId="21" borderId="0" applyNumberFormat="0" applyBorder="0" applyAlignment="0" applyProtection="0"/>
    <xf numFmtId="0" fontId="14" fillId="21" borderId="0" applyNumberFormat="0" applyBorder="0" applyAlignment="0" applyProtection="0"/>
    <xf numFmtId="0" fontId="14" fillId="21" borderId="0" applyNumberFormat="0" applyBorder="0" applyAlignment="0" applyProtection="0"/>
    <xf numFmtId="0" fontId="14" fillId="21" borderId="0" applyNumberFormat="0" applyBorder="0" applyAlignment="0" applyProtection="0"/>
    <xf numFmtId="0" fontId="14" fillId="21" borderId="0" applyNumberFormat="0" applyBorder="0" applyAlignment="0" applyProtection="0"/>
    <xf numFmtId="0" fontId="14" fillId="21" borderId="0" applyNumberFormat="0" applyBorder="0" applyAlignment="0" applyProtection="0"/>
    <xf numFmtId="0" fontId="14" fillId="21" borderId="0" applyNumberFormat="0" applyBorder="0" applyAlignment="0" applyProtection="0"/>
    <xf numFmtId="0" fontId="14" fillId="21" borderId="0" applyNumberFormat="0" applyBorder="0" applyAlignment="0" applyProtection="0"/>
    <xf numFmtId="0" fontId="14" fillId="21" borderId="0" applyNumberFormat="0" applyBorder="0" applyAlignment="0" applyProtection="0"/>
    <xf numFmtId="0" fontId="14" fillId="21" borderId="0" applyNumberFormat="0" applyBorder="0" applyAlignment="0" applyProtection="0"/>
    <xf numFmtId="0" fontId="14" fillId="21" borderId="0" applyNumberFormat="0" applyBorder="0" applyAlignment="0" applyProtection="0"/>
    <xf numFmtId="0" fontId="14" fillId="21" borderId="0" applyNumberFormat="0" applyBorder="0" applyAlignment="0" applyProtection="0"/>
    <xf numFmtId="0" fontId="14" fillId="21" borderId="0" applyNumberFormat="0" applyBorder="0" applyAlignment="0" applyProtection="0"/>
    <xf numFmtId="0" fontId="14" fillId="21" borderId="0" applyNumberFormat="0" applyBorder="0" applyAlignment="0" applyProtection="0"/>
    <xf numFmtId="0" fontId="14" fillId="21" borderId="0" applyNumberFormat="0" applyBorder="0" applyAlignment="0" applyProtection="0"/>
    <xf numFmtId="0" fontId="14" fillId="21" borderId="0" applyNumberFormat="0" applyBorder="0" applyAlignment="0" applyProtection="0"/>
    <xf numFmtId="0" fontId="14" fillId="21" borderId="0" applyNumberFormat="0" applyBorder="0" applyAlignment="0" applyProtection="0"/>
    <xf numFmtId="0" fontId="14" fillId="21" borderId="0" applyNumberFormat="0" applyBorder="0" applyAlignment="0" applyProtection="0"/>
    <xf numFmtId="0" fontId="14" fillId="21" borderId="0" applyNumberFormat="0" applyBorder="0" applyAlignment="0" applyProtection="0"/>
    <xf numFmtId="0" fontId="14" fillId="21" borderId="0" applyNumberFormat="0" applyBorder="0" applyAlignment="0" applyProtection="0"/>
    <xf numFmtId="0" fontId="14" fillId="21" borderId="0" applyNumberFormat="0" applyBorder="0" applyAlignment="0" applyProtection="0"/>
    <xf numFmtId="0" fontId="14" fillId="21" borderId="0" applyNumberFormat="0" applyBorder="0" applyAlignment="0" applyProtection="0"/>
    <xf numFmtId="0" fontId="14" fillId="21" borderId="0" applyNumberFormat="0" applyBorder="0" applyAlignment="0" applyProtection="0"/>
    <xf numFmtId="0" fontId="14" fillId="21" borderId="0" applyNumberFormat="0" applyBorder="0" applyAlignment="0" applyProtection="0"/>
    <xf numFmtId="0" fontId="14" fillId="21" borderId="0" applyNumberFormat="0" applyBorder="0" applyAlignment="0" applyProtection="0"/>
    <xf numFmtId="0" fontId="14" fillId="21" borderId="0" applyNumberFormat="0" applyBorder="0" applyAlignment="0" applyProtection="0"/>
    <xf numFmtId="0" fontId="14" fillId="21" borderId="0" applyNumberFormat="0" applyBorder="0" applyAlignment="0" applyProtection="0"/>
    <xf numFmtId="0" fontId="14" fillId="21" borderId="0" applyNumberFormat="0" applyBorder="0" applyAlignment="0" applyProtection="0"/>
    <xf numFmtId="0" fontId="14" fillId="21" borderId="0" applyNumberFormat="0" applyBorder="0" applyAlignment="0" applyProtection="0"/>
    <xf numFmtId="0" fontId="14" fillId="21" borderId="0" applyNumberFormat="0" applyBorder="0" applyAlignment="0" applyProtection="0"/>
    <xf numFmtId="0" fontId="14" fillId="21" borderId="0" applyNumberFormat="0" applyBorder="0" applyAlignment="0" applyProtection="0"/>
    <xf numFmtId="0" fontId="14" fillId="16" borderId="0" applyNumberFormat="0" applyBorder="0" applyAlignment="0" applyProtection="0"/>
    <xf numFmtId="0" fontId="14" fillId="16" borderId="0" applyNumberFormat="0" applyBorder="0" applyAlignment="0" applyProtection="0"/>
    <xf numFmtId="0" fontId="14" fillId="16" borderId="0" applyNumberFormat="0" applyBorder="0" applyAlignment="0" applyProtection="0"/>
    <xf numFmtId="0" fontId="14" fillId="16" borderId="0" applyNumberFormat="0" applyBorder="0" applyAlignment="0" applyProtection="0"/>
    <xf numFmtId="0" fontId="14" fillId="16" borderId="0" applyNumberFormat="0" applyBorder="0" applyAlignment="0" applyProtection="0"/>
    <xf numFmtId="0" fontId="14" fillId="16" borderId="0" applyNumberFormat="0" applyBorder="0" applyAlignment="0" applyProtection="0"/>
    <xf numFmtId="0" fontId="14" fillId="16" borderId="0" applyNumberFormat="0" applyBorder="0" applyAlignment="0" applyProtection="0"/>
    <xf numFmtId="0" fontId="14" fillId="16" borderId="0" applyNumberFormat="0" applyBorder="0" applyAlignment="0" applyProtection="0"/>
    <xf numFmtId="0" fontId="14" fillId="16" borderId="0" applyNumberFormat="0" applyBorder="0" applyAlignment="0" applyProtection="0"/>
    <xf numFmtId="0" fontId="14" fillId="16" borderId="0" applyNumberFormat="0" applyBorder="0" applyAlignment="0" applyProtection="0"/>
    <xf numFmtId="0" fontId="14" fillId="16" borderId="0" applyNumberFormat="0" applyBorder="0" applyAlignment="0" applyProtection="0"/>
    <xf numFmtId="0" fontId="14" fillId="16" borderId="0" applyNumberFormat="0" applyBorder="0" applyAlignment="0" applyProtection="0"/>
    <xf numFmtId="0" fontId="14" fillId="16" borderId="0" applyNumberFormat="0" applyBorder="0" applyAlignment="0" applyProtection="0"/>
    <xf numFmtId="0" fontId="14" fillId="16" borderId="0" applyNumberFormat="0" applyBorder="0" applyAlignment="0" applyProtection="0"/>
    <xf numFmtId="0" fontId="14" fillId="16" borderId="0" applyNumberFormat="0" applyBorder="0" applyAlignment="0" applyProtection="0"/>
    <xf numFmtId="0" fontId="14" fillId="16" borderId="0" applyNumberFormat="0" applyBorder="0" applyAlignment="0" applyProtection="0"/>
    <xf numFmtId="0" fontId="14" fillId="16" borderId="0" applyNumberFormat="0" applyBorder="0" applyAlignment="0" applyProtection="0"/>
    <xf numFmtId="0" fontId="14" fillId="16" borderId="0" applyNumberFormat="0" applyBorder="0" applyAlignment="0" applyProtection="0"/>
    <xf numFmtId="0" fontId="14" fillId="16" borderId="0" applyNumberFormat="0" applyBorder="0" applyAlignment="0" applyProtection="0"/>
    <xf numFmtId="0" fontId="14" fillId="16" borderId="0" applyNumberFormat="0" applyBorder="0" applyAlignment="0" applyProtection="0"/>
    <xf numFmtId="0" fontId="14" fillId="16" borderId="0" applyNumberFormat="0" applyBorder="0" applyAlignment="0" applyProtection="0"/>
    <xf numFmtId="0" fontId="14" fillId="16" borderId="0" applyNumberFormat="0" applyBorder="0" applyAlignment="0" applyProtection="0"/>
    <xf numFmtId="0" fontId="14" fillId="16" borderId="0" applyNumberFormat="0" applyBorder="0" applyAlignment="0" applyProtection="0"/>
    <xf numFmtId="0" fontId="14" fillId="16" borderId="0" applyNumberFormat="0" applyBorder="0" applyAlignment="0" applyProtection="0"/>
    <xf numFmtId="0" fontId="14" fillId="16" borderId="0" applyNumberFormat="0" applyBorder="0" applyAlignment="0" applyProtection="0"/>
    <xf numFmtId="0" fontId="14" fillId="16" borderId="0" applyNumberFormat="0" applyBorder="0" applyAlignment="0" applyProtection="0"/>
    <xf numFmtId="0" fontId="14" fillId="16" borderId="0" applyNumberFormat="0" applyBorder="0" applyAlignment="0" applyProtection="0"/>
    <xf numFmtId="0" fontId="14" fillId="16" borderId="0" applyNumberFormat="0" applyBorder="0" applyAlignment="0" applyProtection="0"/>
    <xf numFmtId="0" fontId="14" fillId="16" borderId="0" applyNumberFormat="0" applyBorder="0" applyAlignment="0" applyProtection="0"/>
    <xf numFmtId="0" fontId="14" fillId="16" borderId="0" applyNumberFormat="0" applyBorder="0" applyAlignment="0" applyProtection="0"/>
    <xf numFmtId="0" fontId="14" fillId="16" borderId="0" applyNumberFormat="0" applyBorder="0" applyAlignment="0" applyProtection="0"/>
    <xf numFmtId="0" fontId="14" fillId="16" borderId="0" applyNumberFormat="0" applyBorder="0" applyAlignment="0" applyProtection="0"/>
    <xf numFmtId="0" fontId="14" fillId="16" borderId="0" applyNumberFormat="0" applyBorder="0" applyAlignment="0" applyProtection="0"/>
    <xf numFmtId="0" fontId="14" fillId="16" borderId="0" applyNumberFormat="0" applyBorder="0" applyAlignment="0" applyProtection="0"/>
    <xf numFmtId="0" fontId="14" fillId="16" borderId="0" applyNumberFormat="0" applyBorder="0" applyAlignment="0" applyProtection="0"/>
    <xf numFmtId="0" fontId="14" fillId="16" borderId="0" applyNumberFormat="0" applyBorder="0" applyAlignment="0" applyProtection="0"/>
    <xf numFmtId="0" fontId="14"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14" fillId="16" borderId="0" applyNumberFormat="0" applyBorder="0" applyAlignment="0" applyProtection="0"/>
    <xf numFmtId="0" fontId="14" fillId="16" borderId="0" applyNumberFormat="0" applyBorder="0" applyAlignment="0" applyProtection="0"/>
    <xf numFmtId="0" fontId="14" fillId="16" borderId="0" applyNumberFormat="0" applyBorder="0" applyAlignment="0" applyProtection="0"/>
    <xf numFmtId="0" fontId="14" fillId="16" borderId="0" applyNumberFormat="0" applyBorder="0" applyAlignment="0" applyProtection="0"/>
    <xf numFmtId="0" fontId="14" fillId="16" borderId="0" applyNumberFormat="0" applyBorder="0" applyAlignment="0" applyProtection="0"/>
    <xf numFmtId="0" fontId="14" fillId="16" borderId="0" applyNumberFormat="0" applyBorder="0" applyAlignment="0" applyProtection="0"/>
    <xf numFmtId="0" fontId="14" fillId="16" borderId="0" applyNumberFormat="0" applyBorder="0" applyAlignment="0" applyProtection="0"/>
    <xf numFmtId="0" fontId="14" fillId="16" borderId="0" applyNumberFormat="0" applyBorder="0" applyAlignment="0" applyProtection="0"/>
    <xf numFmtId="0" fontId="14" fillId="16" borderId="0" applyNumberFormat="0" applyBorder="0" applyAlignment="0" applyProtection="0"/>
    <xf numFmtId="0" fontId="14" fillId="16" borderId="0" applyNumberFormat="0" applyBorder="0" applyAlignment="0" applyProtection="0"/>
    <xf numFmtId="0" fontId="14" fillId="16" borderId="0" applyNumberFormat="0" applyBorder="0" applyAlignment="0" applyProtection="0"/>
    <xf numFmtId="0" fontId="14" fillId="16" borderId="0" applyNumberFormat="0" applyBorder="0" applyAlignment="0" applyProtection="0"/>
    <xf numFmtId="0" fontId="14" fillId="16" borderId="0" applyNumberFormat="0" applyBorder="0" applyAlignment="0" applyProtection="0"/>
    <xf numFmtId="0" fontId="14" fillId="16" borderId="0" applyNumberFormat="0" applyBorder="0" applyAlignment="0" applyProtection="0"/>
    <xf numFmtId="0" fontId="14" fillId="16" borderId="0" applyNumberFormat="0" applyBorder="0" applyAlignment="0" applyProtection="0"/>
    <xf numFmtId="0" fontId="14" fillId="16" borderId="0" applyNumberFormat="0" applyBorder="0" applyAlignment="0" applyProtection="0"/>
    <xf numFmtId="0" fontId="14" fillId="16" borderId="0" applyNumberFormat="0" applyBorder="0" applyAlignment="0" applyProtection="0"/>
    <xf numFmtId="0" fontId="14" fillId="16" borderId="0" applyNumberFormat="0" applyBorder="0" applyAlignment="0" applyProtection="0"/>
    <xf numFmtId="0" fontId="14" fillId="16" borderId="0" applyNumberFormat="0" applyBorder="0" applyAlignment="0" applyProtection="0"/>
    <xf numFmtId="0" fontId="14" fillId="16" borderId="0" applyNumberFormat="0" applyBorder="0" applyAlignment="0" applyProtection="0"/>
    <xf numFmtId="0" fontId="14" fillId="16" borderId="0" applyNumberFormat="0" applyBorder="0" applyAlignment="0" applyProtection="0"/>
    <xf numFmtId="0" fontId="14" fillId="16" borderId="0" applyNumberFormat="0" applyBorder="0" applyAlignment="0" applyProtection="0"/>
    <xf numFmtId="0" fontId="14" fillId="16" borderId="0" applyNumberFormat="0" applyBorder="0" applyAlignment="0" applyProtection="0"/>
    <xf numFmtId="0" fontId="14" fillId="16" borderId="0" applyNumberFormat="0" applyBorder="0" applyAlignment="0" applyProtection="0"/>
    <xf numFmtId="0" fontId="14" fillId="16" borderId="0" applyNumberFormat="0" applyBorder="0" applyAlignment="0" applyProtection="0"/>
    <xf numFmtId="0" fontId="14" fillId="16" borderId="0" applyNumberFormat="0" applyBorder="0" applyAlignment="0" applyProtection="0"/>
    <xf numFmtId="0" fontId="14" fillId="16" borderId="0" applyNumberFormat="0" applyBorder="0" applyAlignment="0" applyProtection="0"/>
    <xf numFmtId="0" fontId="14" fillId="16" borderId="0" applyNumberFormat="0" applyBorder="0" applyAlignment="0" applyProtection="0"/>
    <xf numFmtId="0" fontId="14" fillId="16" borderId="0" applyNumberFormat="0" applyBorder="0" applyAlignment="0" applyProtection="0"/>
    <xf numFmtId="0" fontId="14" fillId="16" borderId="0" applyNumberFormat="0" applyBorder="0" applyAlignment="0" applyProtection="0"/>
    <xf numFmtId="0" fontId="14" fillId="16" borderId="0" applyNumberFormat="0" applyBorder="0" applyAlignment="0" applyProtection="0"/>
    <xf numFmtId="0" fontId="14" fillId="16" borderId="0" applyNumberFormat="0" applyBorder="0" applyAlignment="0" applyProtection="0"/>
    <xf numFmtId="0" fontId="14" fillId="16" borderId="0" applyNumberFormat="0" applyBorder="0" applyAlignment="0" applyProtection="0"/>
    <xf numFmtId="0" fontId="14" fillId="16" borderId="0" applyNumberFormat="0" applyBorder="0" applyAlignment="0" applyProtection="0"/>
    <xf numFmtId="0" fontId="14" fillId="16" borderId="0" applyNumberFormat="0" applyBorder="0" applyAlignment="0" applyProtection="0"/>
    <xf numFmtId="0" fontId="14" fillId="16" borderId="0" applyNumberFormat="0" applyBorder="0" applyAlignment="0" applyProtection="0"/>
    <xf numFmtId="0" fontId="14" fillId="16" borderId="0" applyNumberFormat="0" applyBorder="0" applyAlignment="0" applyProtection="0"/>
    <xf numFmtId="0" fontId="14" fillId="16" borderId="0" applyNumberFormat="0" applyBorder="0" applyAlignment="0" applyProtection="0"/>
    <xf numFmtId="0" fontId="14" fillId="16" borderId="0" applyNumberFormat="0" applyBorder="0" applyAlignment="0" applyProtection="0"/>
    <xf numFmtId="0" fontId="14" fillId="17" borderId="0" applyNumberFormat="0" applyBorder="0" applyAlignment="0" applyProtection="0"/>
    <xf numFmtId="0" fontId="14" fillId="17" borderId="0" applyNumberFormat="0" applyBorder="0" applyAlignment="0" applyProtection="0"/>
    <xf numFmtId="0" fontId="14" fillId="17" borderId="0" applyNumberFormat="0" applyBorder="0" applyAlignment="0" applyProtection="0"/>
    <xf numFmtId="0" fontId="14" fillId="17" borderId="0" applyNumberFormat="0" applyBorder="0" applyAlignment="0" applyProtection="0"/>
    <xf numFmtId="0" fontId="14" fillId="17" borderId="0" applyNumberFormat="0" applyBorder="0" applyAlignment="0" applyProtection="0"/>
    <xf numFmtId="0" fontId="14" fillId="17" borderId="0" applyNumberFormat="0" applyBorder="0" applyAlignment="0" applyProtection="0"/>
    <xf numFmtId="0" fontId="14" fillId="17" borderId="0" applyNumberFormat="0" applyBorder="0" applyAlignment="0" applyProtection="0"/>
    <xf numFmtId="0" fontId="14" fillId="17" borderId="0" applyNumberFormat="0" applyBorder="0" applyAlignment="0" applyProtection="0"/>
    <xf numFmtId="0" fontId="14" fillId="17" borderId="0" applyNumberFormat="0" applyBorder="0" applyAlignment="0" applyProtection="0"/>
    <xf numFmtId="0" fontId="14" fillId="17" borderId="0" applyNumberFormat="0" applyBorder="0" applyAlignment="0" applyProtection="0"/>
    <xf numFmtId="0" fontId="14" fillId="17" borderId="0" applyNumberFormat="0" applyBorder="0" applyAlignment="0" applyProtection="0"/>
    <xf numFmtId="0" fontId="14" fillId="17" borderId="0" applyNumberFormat="0" applyBorder="0" applyAlignment="0" applyProtection="0"/>
    <xf numFmtId="0" fontId="14" fillId="17" borderId="0" applyNumberFormat="0" applyBorder="0" applyAlignment="0" applyProtection="0"/>
    <xf numFmtId="0" fontId="14" fillId="17" borderId="0" applyNumberFormat="0" applyBorder="0" applyAlignment="0" applyProtection="0"/>
    <xf numFmtId="0" fontId="14" fillId="17" borderId="0" applyNumberFormat="0" applyBorder="0" applyAlignment="0" applyProtection="0"/>
    <xf numFmtId="0" fontId="14" fillId="17" borderId="0" applyNumberFormat="0" applyBorder="0" applyAlignment="0" applyProtection="0"/>
    <xf numFmtId="0" fontId="14" fillId="17" borderId="0" applyNumberFormat="0" applyBorder="0" applyAlignment="0" applyProtection="0"/>
    <xf numFmtId="0" fontId="14" fillId="17" borderId="0" applyNumberFormat="0" applyBorder="0" applyAlignment="0" applyProtection="0"/>
    <xf numFmtId="0" fontId="14" fillId="17" borderId="0" applyNumberFormat="0" applyBorder="0" applyAlignment="0" applyProtection="0"/>
    <xf numFmtId="0" fontId="14" fillId="17" borderId="0" applyNumberFormat="0" applyBorder="0" applyAlignment="0" applyProtection="0"/>
    <xf numFmtId="0" fontId="14" fillId="17" borderId="0" applyNumberFormat="0" applyBorder="0" applyAlignment="0" applyProtection="0"/>
    <xf numFmtId="0" fontId="14" fillId="17" borderId="0" applyNumberFormat="0" applyBorder="0" applyAlignment="0" applyProtection="0"/>
    <xf numFmtId="0" fontId="14" fillId="17" borderId="0" applyNumberFormat="0" applyBorder="0" applyAlignment="0" applyProtection="0"/>
    <xf numFmtId="0" fontId="14" fillId="17" borderId="0" applyNumberFormat="0" applyBorder="0" applyAlignment="0" applyProtection="0"/>
    <xf numFmtId="0" fontId="14" fillId="17" borderId="0" applyNumberFormat="0" applyBorder="0" applyAlignment="0" applyProtection="0"/>
    <xf numFmtId="0" fontId="14" fillId="17" borderId="0" applyNumberFormat="0" applyBorder="0" applyAlignment="0" applyProtection="0"/>
    <xf numFmtId="0" fontId="14" fillId="17" borderId="0" applyNumberFormat="0" applyBorder="0" applyAlignment="0" applyProtection="0"/>
    <xf numFmtId="0" fontId="14" fillId="17" borderId="0" applyNumberFormat="0" applyBorder="0" applyAlignment="0" applyProtection="0"/>
    <xf numFmtId="0" fontId="14" fillId="17" borderId="0" applyNumberFormat="0" applyBorder="0" applyAlignment="0" applyProtection="0"/>
    <xf numFmtId="0" fontId="14" fillId="17" borderId="0" applyNumberFormat="0" applyBorder="0" applyAlignment="0" applyProtection="0"/>
    <xf numFmtId="0" fontId="14" fillId="17" borderId="0" applyNumberFormat="0" applyBorder="0" applyAlignment="0" applyProtection="0"/>
    <xf numFmtId="0" fontId="14" fillId="17" borderId="0" applyNumberFormat="0" applyBorder="0" applyAlignment="0" applyProtection="0"/>
    <xf numFmtId="0" fontId="14" fillId="17" borderId="0" applyNumberFormat="0" applyBorder="0" applyAlignment="0" applyProtection="0"/>
    <xf numFmtId="0" fontId="14" fillId="17" borderId="0" applyNumberFormat="0" applyBorder="0" applyAlignment="0" applyProtection="0"/>
    <xf numFmtId="0" fontId="14" fillId="17" borderId="0" applyNumberFormat="0" applyBorder="0" applyAlignment="0" applyProtection="0"/>
    <xf numFmtId="0" fontId="14" fillId="17" borderId="0" applyNumberFormat="0" applyBorder="0" applyAlignment="0" applyProtection="0"/>
    <xf numFmtId="0" fontId="14"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14" fillId="17" borderId="0" applyNumberFormat="0" applyBorder="0" applyAlignment="0" applyProtection="0"/>
    <xf numFmtId="0" fontId="14" fillId="17" borderId="0" applyNumberFormat="0" applyBorder="0" applyAlignment="0" applyProtection="0"/>
    <xf numFmtId="0" fontId="14" fillId="17" borderId="0" applyNumberFormat="0" applyBorder="0" applyAlignment="0" applyProtection="0"/>
    <xf numFmtId="0" fontId="14" fillId="17" borderId="0" applyNumberFormat="0" applyBorder="0" applyAlignment="0" applyProtection="0"/>
    <xf numFmtId="0" fontId="14" fillId="17" borderId="0" applyNumberFormat="0" applyBorder="0" applyAlignment="0" applyProtection="0"/>
    <xf numFmtId="0" fontId="14" fillId="17" borderId="0" applyNumberFormat="0" applyBorder="0" applyAlignment="0" applyProtection="0"/>
    <xf numFmtId="0" fontId="14" fillId="17" borderId="0" applyNumberFormat="0" applyBorder="0" applyAlignment="0" applyProtection="0"/>
    <xf numFmtId="0" fontId="14" fillId="17" borderId="0" applyNumberFormat="0" applyBorder="0" applyAlignment="0" applyProtection="0"/>
    <xf numFmtId="0" fontId="14" fillId="17" borderId="0" applyNumberFormat="0" applyBorder="0" applyAlignment="0" applyProtection="0"/>
    <xf numFmtId="0" fontId="14" fillId="17" borderId="0" applyNumberFormat="0" applyBorder="0" applyAlignment="0" applyProtection="0"/>
    <xf numFmtId="0" fontId="14" fillId="17" borderId="0" applyNumberFormat="0" applyBorder="0" applyAlignment="0" applyProtection="0"/>
    <xf numFmtId="0" fontId="14" fillId="17" borderId="0" applyNumberFormat="0" applyBorder="0" applyAlignment="0" applyProtection="0"/>
    <xf numFmtId="0" fontId="14" fillId="17" borderId="0" applyNumberFormat="0" applyBorder="0" applyAlignment="0" applyProtection="0"/>
    <xf numFmtId="0" fontId="14" fillId="17" borderId="0" applyNumberFormat="0" applyBorder="0" applyAlignment="0" applyProtection="0"/>
    <xf numFmtId="0" fontId="14" fillId="17" borderId="0" applyNumberFormat="0" applyBorder="0" applyAlignment="0" applyProtection="0"/>
    <xf numFmtId="0" fontId="14" fillId="17" borderId="0" applyNumberFormat="0" applyBorder="0" applyAlignment="0" applyProtection="0"/>
    <xf numFmtId="0" fontId="14" fillId="17" borderId="0" applyNumberFormat="0" applyBorder="0" applyAlignment="0" applyProtection="0"/>
    <xf numFmtId="0" fontId="14" fillId="17" borderId="0" applyNumberFormat="0" applyBorder="0" applyAlignment="0" applyProtection="0"/>
    <xf numFmtId="0" fontId="14" fillId="17" borderId="0" applyNumberFormat="0" applyBorder="0" applyAlignment="0" applyProtection="0"/>
    <xf numFmtId="0" fontId="14" fillId="17" borderId="0" applyNumberFormat="0" applyBorder="0" applyAlignment="0" applyProtection="0"/>
    <xf numFmtId="0" fontId="14" fillId="17" borderId="0" applyNumberFormat="0" applyBorder="0" applyAlignment="0" applyProtection="0"/>
    <xf numFmtId="0" fontId="14" fillId="17" borderId="0" applyNumberFormat="0" applyBorder="0" applyAlignment="0" applyProtection="0"/>
    <xf numFmtId="0" fontId="14" fillId="17" borderId="0" applyNumberFormat="0" applyBorder="0" applyAlignment="0" applyProtection="0"/>
    <xf numFmtId="0" fontId="14" fillId="17" borderId="0" applyNumberFormat="0" applyBorder="0" applyAlignment="0" applyProtection="0"/>
    <xf numFmtId="0" fontId="14" fillId="17" borderId="0" applyNumberFormat="0" applyBorder="0" applyAlignment="0" applyProtection="0"/>
    <xf numFmtId="0" fontId="14" fillId="17" borderId="0" applyNumberFormat="0" applyBorder="0" applyAlignment="0" applyProtection="0"/>
    <xf numFmtId="0" fontId="14" fillId="17" borderId="0" applyNumberFormat="0" applyBorder="0" applyAlignment="0" applyProtection="0"/>
    <xf numFmtId="0" fontId="14" fillId="17" borderId="0" applyNumberFormat="0" applyBorder="0" applyAlignment="0" applyProtection="0"/>
    <xf numFmtId="0" fontId="14" fillId="17" borderId="0" applyNumberFormat="0" applyBorder="0" applyAlignment="0" applyProtection="0"/>
    <xf numFmtId="0" fontId="14" fillId="17" borderId="0" applyNumberFormat="0" applyBorder="0" applyAlignment="0" applyProtection="0"/>
    <xf numFmtId="0" fontId="14" fillId="17" borderId="0" applyNumberFormat="0" applyBorder="0" applyAlignment="0" applyProtection="0"/>
    <xf numFmtId="0" fontId="14" fillId="17" borderId="0" applyNumberFormat="0" applyBorder="0" applyAlignment="0" applyProtection="0"/>
    <xf numFmtId="0" fontId="14" fillId="17" borderId="0" applyNumberFormat="0" applyBorder="0" applyAlignment="0" applyProtection="0"/>
    <xf numFmtId="0" fontId="14" fillId="17" borderId="0" applyNumberFormat="0" applyBorder="0" applyAlignment="0" applyProtection="0"/>
    <xf numFmtId="0" fontId="14" fillId="17" borderId="0" applyNumberFormat="0" applyBorder="0" applyAlignment="0" applyProtection="0"/>
    <xf numFmtId="0" fontId="14" fillId="17" borderId="0" applyNumberFormat="0" applyBorder="0" applyAlignment="0" applyProtection="0"/>
    <xf numFmtId="0" fontId="14" fillId="17" borderId="0" applyNumberFormat="0" applyBorder="0" applyAlignment="0" applyProtection="0"/>
    <xf numFmtId="0" fontId="14" fillId="17" borderId="0" applyNumberFormat="0" applyBorder="0" applyAlignment="0" applyProtection="0"/>
    <xf numFmtId="0" fontId="14" fillId="17" borderId="0" applyNumberFormat="0" applyBorder="0" applyAlignment="0" applyProtection="0"/>
    <xf numFmtId="0" fontId="14" fillId="22" borderId="0" applyNumberFormat="0" applyBorder="0" applyAlignment="0" applyProtection="0"/>
    <xf numFmtId="0" fontId="14" fillId="22" borderId="0" applyNumberFormat="0" applyBorder="0" applyAlignment="0" applyProtection="0"/>
    <xf numFmtId="0" fontId="14" fillId="22" borderId="0" applyNumberFormat="0" applyBorder="0" applyAlignment="0" applyProtection="0"/>
    <xf numFmtId="0" fontId="14" fillId="22" borderId="0" applyNumberFormat="0" applyBorder="0" applyAlignment="0" applyProtection="0"/>
    <xf numFmtId="0" fontId="14" fillId="22" borderId="0" applyNumberFormat="0" applyBorder="0" applyAlignment="0" applyProtection="0"/>
    <xf numFmtId="0" fontId="14" fillId="22" borderId="0" applyNumberFormat="0" applyBorder="0" applyAlignment="0" applyProtection="0"/>
    <xf numFmtId="0" fontId="14" fillId="22" borderId="0" applyNumberFormat="0" applyBorder="0" applyAlignment="0" applyProtection="0"/>
    <xf numFmtId="0" fontId="14" fillId="22" borderId="0" applyNumberFormat="0" applyBorder="0" applyAlignment="0" applyProtection="0"/>
    <xf numFmtId="0" fontId="14" fillId="22" borderId="0" applyNumberFormat="0" applyBorder="0" applyAlignment="0" applyProtection="0"/>
    <xf numFmtId="0" fontId="14" fillId="22" borderId="0" applyNumberFormat="0" applyBorder="0" applyAlignment="0" applyProtection="0"/>
    <xf numFmtId="0" fontId="14" fillId="22" borderId="0" applyNumberFormat="0" applyBorder="0" applyAlignment="0" applyProtection="0"/>
    <xf numFmtId="0" fontId="14" fillId="22" borderId="0" applyNumberFormat="0" applyBorder="0" applyAlignment="0" applyProtection="0"/>
    <xf numFmtId="0" fontId="14" fillId="22" borderId="0" applyNumberFormat="0" applyBorder="0" applyAlignment="0" applyProtection="0"/>
    <xf numFmtId="0" fontId="14" fillId="22" borderId="0" applyNumberFormat="0" applyBorder="0" applyAlignment="0" applyProtection="0"/>
    <xf numFmtId="0" fontId="14" fillId="22" borderId="0" applyNumberFormat="0" applyBorder="0" applyAlignment="0" applyProtection="0"/>
    <xf numFmtId="0" fontId="14" fillId="22" borderId="0" applyNumberFormat="0" applyBorder="0" applyAlignment="0" applyProtection="0"/>
    <xf numFmtId="0" fontId="14" fillId="22" borderId="0" applyNumberFormat="0" applyBorder="0" applyAlignment="0" applyProtection="0"/>
    <xf numFmtId="0" fontId="14" fillId="22" borderId="0" applyNumberFormat="0" applyBorder="0" applyAlignment="0" applyProtection="0"/>
    <xf numFmtId="0" fontId="14" fillId="22" borderId="0" applyNumberFormat="0" applyBorder="0" applyAlignment="0" applyProtection="0"/>
    <xf numFmtId="0" fontId="14" fillId="22" borderId="0" applyNumberFormat="0" applyBorder="0" applyAlignment="0" applyProtection="0"/>
    <xf numFmtId="0" fontId="14" fillId="22" borderId="0" applyNumberFormat="0" applyBorder="0" applyAlignment="0" applyProtection="0"/>
    <xf numFmtId="0" fontId="14" fillId="22" borderId="0" applyNumberFormat="0" applyBorder="0" applyAlignment="0" applyProtection="0"/>
    <xf numFmtId="0" fontId="14" fillId="22" borderId="0" applyNumberFormat="0" applyBorder="0" applyAlignment="0" applyProtection="0"/>
    <xf numFmtId="0" fontId="14" fillId="22" borderId="0" applyNumberFormat="0" applyBorder="0" applyAlignment="0" applyProtection="0"/>
    <xf numFmtId="0" fontId="14" fillId="22" borderId="0" applyNumberFormat="0" applyBorder="0" applyAlignment="0" applyProtection="0"/>
    <xf numFmtId="0" fontId="14" fillId="22" borderId="0" applyNumberFormat="0" applyBorder="0" applyAlignment="0" applyProtection="0"/>
    <xf numFmtId="0" fontId="14" fillId="22" borderId="0" applyNumberFormat="0" applyBorder="0" applyAlignment="0" applyProtection="0"/>
    <xf numFmtId="0" fontId="14" fillId="22" borderId="0" applyNumberFormat="0" applyBorder="0" applyAlignment="0" applyProtection="0"/>
    <xf numFmtId="0" fontId="14" fillId="22" borderId="0" applyNumberFormat="0" applyBorder="0" applyAlignment="0" applyProtection="0"/>
    <xf numFmtId="0" fontId="14" fillId="22" borderId="0" applyNumberFormat="0" applyBorder="0" applyAlignment="0" applyProtection="0"/>
    <xf numFmtId="0" fontId="14" fillId="22" borderId="0" applyNumberFormat="0" applyBorder="0" applyAlignment="0" applyProtection="0"/>
    <xf numFmtId="0" fontId="14" fillId="22" borderId="0" applyNumberFormat="0" applyBorder="0" applyAlignment="0" applyProtection="0"/>
    <xf numFmtId="0" fontId="14" fillId="22" borderId="0" applyNumberFormat="0" applyBorder="0" applyAlignment="0" applyProtection="0"/>
    <xf numFmtId="0" fontId="14" fillId="22" borderId="0" applyNumberFormat="0" applyBorder="0" applyAlignment="0" applyProtection="0"/>
    <xf numFmtId="0" fontId="14" fillId="22" borderId="0" applyNumberFormat="0" applyBorder="0" applyAlignment="0" applyProtection="0"/>
    <xf numFmtId="0" fontId="14" fillId="22" borderId="0" applyNumberFormat="0" applyBorder="0" applyAlignment="0" applyProtection="0"/>
    <xf numFmtId="0" fontId="14"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14" fillId="22" borderId="0" applyNumberFormat="0" applyBorder="0" applyAlignment="0" applyProtection="0"/>
    <xf numFmtId="0" fontId="14" fillId="22" borderId="0" applyNumberFormat="0" applyBorder="0" applyAlignment="0" applyProtection="0"/>
    <xf numFmtId="0" fontId="14" fillId="22" borderId="0" applyNumberFormat="0" applyBorder="0" applyAlignment="0" applyProtection="0"/>
    <xf numFmtId="0" fontId="14" fillId="22" borderId="0" applyNumberFormat="0" applyBorder="0" applyAlignment="0" applyProtection="0"/>
    <xf numFmtId="0" fontId="14" fillId="22" borderId="0" applyNumberFormat="0" applyBorder="0" applyAlignment="0" applyProtection="0"/>
    <xf numFmtId="0" fontId="14" fillId="22" borderId="0" applyNumberFormat="0" applyBorder="0" applyAlignment="0" applyProtection="0"/>
    <xf numFmtId="0" fontId="14" fillId="22" borderId="0" applyNumberFormat="0" applyBorder="0" applyAlignment="0" applyProtection="0"/>
    <xf numFmtId="0" fontId="14" fillId="22" borderId="0" applyNumberFormat="0" applyBorder="0" applyAlignment="0" applyProtection="0"/>
    <xf numFmtId="0" fontId="14" fillId="22" borderId="0" applyNumberFormat="0" applyBorder="0" applyAlignment="0" applyProtection="0"/>
    <xf numFmtId="0" fontId="14" fillId="22" borderId="0" applyNumberFormat="0" applyBorder="0" applyAlignment="0" applyProtection="0"/>
    <xf numFmtId="0" fontId="14" fillId="22" borderId="0" applyNumberFormat="0" applyBorder="0" applyAlignment="0" applyProtection="0"/>
    <xf numFmtId="0" fontId="14" fillId="22" borderId="0" applyNumberFormat="0" applyBorder="0" applyAlignment="0" applyProtection="0"/>
    <xf numFmtId="0" fontId="14" fillId="22" borderId="0" applyNumberFormat="0" applyBorder="0" applyAlignment="0" applyProtection="0"/>
    <xf numFmtId="0" fontId="14" fillId="22" borderId="0" applyNumberFormat="0" applyBorder="0" applyAlignment="0" applyProtection="0"/>
    <xf numFmtId="0" fontId="14" fillId="22" borderId="0" applyNumberFormat="0" applyBorder="0" applyAlignment="0" applyProtection="0"/>
    <xf numFmtId="0" fontId="14" fillId="22" borderId="0" applyNumberFormat="0" applyBorder="0" applyAlignment="0" applyProtection="0"/>
    <xf numFmtId="0" fontId="14" fillId="22" borderId="0" applyNumberFormat="0" applyBorder="0" applyAlignment="0" applyProtection="0"/>
    <xf numFmtId="0" fontId="14" fillId="22" borderId="0" applyNumberFormat="0" applyBorder="0" applyAlignment="0" applyProtection="0"/>
    <xf numFmtId="0" fontId="14" fillId="22" borderId="0" applyNumberFormat="0" applyBorder="0" applyAlignment="0" applyProtection="0"/>
    <xf numFmtId="0" fontId="14" fillId="22" borderId="0" applyNumberFormat="0" applyBorder="0" applyAlignment="0" applyProtection="0"/>
    <xf numFmtId="0" fontId="14" fillId="22" borderId="0" applyNumberFormat="0" applyBorder="0" applyAlignment="0" applyProtection="0"/>
    <xf numFmtId="0" fontId="14" fillId="22" borderId="0" applyNumberFormat="0" applyBorder="0" applyAlignment="0" applyProtection="0"/>
    <xf numFmtId="0" fontId="14" fillId="22" borderId="0" applyNumberFormat="0" applyBorder="0" applyAlignment="0" applyProtection="0"/>
    <xf numFmtId="0" fontId="14" fillId="22" borderId="0" applyNumberFormat="0" applyBorder="0" applyAlignment="0" applyProtection="0"/>
    <xf numFmtId="0" fontId="14" fillId="22" borderId="0" applyNumberFormat="0" applyBorder="0" applyAlignment="0" applyProtection="0"/>
    <xf numFmtId="0" fontId="14" fillId="22" borderId="0" applyNumberFormat="0" applyBorder="0" applyAlignment="0" applyProtection="0"/>
    <xf numFmtId="0" fontId="14" fillId="22" borderId="0" applyNumberFormat="0" applyBorder="0" applyAlignment="0" applyProtection="0"/>
    <xf numFmtId="0" fontId="14" fillId="22" borderId="0" applyNumberFormat="0" applyBorder="0" applyAlignment="0" applyProtection="0"/>
    <xf numFmtId="0" fontId="14" fillId="22" borderId="0" applyNumberFormat="0" applyBorder="0" applyAlignment="0" applyProtection="0"/>
    <xf numFmtId="0" fontId="14" fillId="22" borderId="0" applyNumberFormat="0" applyBorder="0" applyAlignment="0" applyProtection="0"/>
    <xf numFmtId="0" fontId="14" fillId="22" borderId="0" applyNumberFormat="0" applyBorder="0" applyAlignment="0" applyProtection="0"/>
    <xf numFmtId="0" fontId="14" fillId="22" borderId="0" applyNumberFormat="0" applyBorder="0" applyAlignment="0" applyProtection="0"/>
    <xf numFmtId="0" fontId="14" fillId="22" borderId="0" applyNumberFormat="0" applyBorder="0" applyAlignment="0" applyProtection="0"/>
    <xf numFmtId="0" fontId="14" fillId="22" borderId="0" applyNumberFormat="0" applyBorder="0" applyAlignment="0" applyProtection="0"/>
    <xf numFmtId="0" fontId="14" fillId="22" borderId="0" applyNumberFormat="0" applyBorder="0" applyAlignment="0" applyProtection="0"/>
    <xf numFmtId="0" fontId="14" fillId="22" borderId="0" applyNumberFormat="0" applyBorder="0" applyAlignment="0" applyProtection="0"/>
    <xf numFmtId="0" fontId="14" fillId="22" borderId="0" applyNumberFormat="0" applyBorder="0" applyAlignment="0" applyProtection="0"/>
    <xf numFmtId="0" fontId="14" fillId="22" borderId="0" applyNumberFormat="0" applyBorder="0" applyAlignment="0" applyProtection="0"/>
    <xf numFmtId="0" fontId="14" fillId="22" borderId="0" applyNumberFormat="0" applyBorder="0" applyAlignment="0" applyProtection="0"/>
    <xf numFmtId="174" fontId="8" fillId="0" borderId="34">
      <protection locked="0"/>
    </xf>
    <xf numFmtId="0" fontId="26" fillId="10" borderId="36" applyNumberFormat="0" applyAlignment="0" applyProtection="0"/>
    <xf numFmtId="0" fontId="26" fillId="10" borderId="36" applyNumberFormat="0" applyAlignment="0" applyProtection="0"/>
    <xf numFmtId="0" fontId="26" fillId="10" borderId="36" applyNumberFormat="0" applyAlignment="0" applyProtection="0"/>
    <xf numFmtId="0" fontId="26" fillId="10" borderId="36" applyNumberFormat="0" applyAlignment="0" applyProtection="0"/>
    <xf numFmtId="0" fontId="26" fillId="10" borderId="36" applyNumberFormat="0" applyAlignment="0" applyProtection="0"/>
    <xf numFmtId="0" fontId="26" fillId="10" borderId="36" applyNumberFormat="0" applyAlignment="0" applyProtection="0"/>
    <xf numFmtId="0" fontId="26" fillId="10" borderId="36" applyNumberFormat="0" applyAlignment="0" applyProtection="0"/>
    <xf numFmtId="0" fontId="26" fillId="10" borderId="36" applyNumberFormat="0" applyAlignment="0" applyProtection="0"/>
    <xf numFmtId="0" fontId="26" fillId="10" borderId="36" applyNumberFormat="0" applyAlignment="0" applyProtection="0"/>
    <xf numFmtId="0" fontId="26" fillId="10" borderId="36" applyNumberFormat="0" applyAlignment="0" applyProtection="0"/>
    <xf numFmtId="0" fontId="26" fillId="10" borderId="36" applyNumberFormat="0" applyAlignment="0" applyProtection="0"/>
    <xf numFmtId="0" fontId="26" fillId="10" borderId="36" applyNumberFormat="0" applyAlignment="0" applyProtection="0"/>
    <xf numFmtId="0" fontId="26" fillId="10" borderId="36" applyNumberFormat="0" applyAlignment="0" applyProtection="0"/>
    <xf numFmtId="0" fontId="26" fillId="10" borderId="36" applyNumberFormat="0" applyAlignment="0" applyProtection="0"/>
    <xf numFmtId="0" fontId="26" fillId="10" borderId="36" applyNumberFormat="0" applyAlignment="0" applyProtection="0"/>
    <xf numFmtId="0" fontId="26" fillId="10" borderId="36" applyNumberFormat="0" applyAlignment="0" applyProtection="0"/>
    <xf numFmtId="0" fontId="26" fillId="10" borderId="36" applyNumberFormat="0" applyAlignment="0" applyProtection="0"/>
    <xf numFmtId="0" fontId="26" fillId="10" borderId="36" applyNumberFormat="0" applyAlignment="0" applyProtection="0"/>
    <xf numFmtId="0" fontId="26" fillId="10" borderId="36" applyNumberFormat="0" applyAlignment="0" applyProtection="0"/>
    <xf numFmtId="0" fontId="26" fillId="10" borderId="36" applyNumberFormat="0" applyAlignment="0" applyProtection="0"/>
    <xf numFmtId="0" fontId="26" fillId="10" borderId="36" applyNumberFormat="0" applyAlignment="0" applyProtection="0"/>
    <xf numFmtId="0" fontId="26" fillId="10" borderId="36" applyNumberFormat="0" applyAlignment="0" applyProtection="0"/>
    <xf numFmtId="0" fontId="26" fillId="10" borderId="36" applyNumberFormat="0" applyAlignment="0" applyProtection="0"/>
    <xf numFmtId="0" fontId="26" fillId="10" borderId="36" applyNumberFormat="0" applyAlignment="0" applyProtection="0"/>
    <xf numFmtId="0" fontId="26" fillId="10" borderId="36" applyNumberFormat="0" applyAlignment="0" applyProtection="0"/>
    <xf numFmtId="0" fontId="26" fillId="10" borderId="36" applyNumberFormat="0" applyAlignment="0" applyProtection="0"/>
    <xf numFmtId="0" fontId="26" fillId="10" borderId="36" applyNumberFormat="0" applyAlignment="0" applyProtection="0"/>
    <xf numFmtId="0" fontId="26" fillId="10" borderId="36" applyNumberFormat="0" applyAlignment="0" applyProtection="0"/>
    <xf numFmtId="0" fontId="26" fillId="10" borderId="36" applyNumberFormat="0" applyAlignment="0" applyProtection="0"/>
    <xf numFmtId="0" fontId="26" fillId="10" borderId="36" applyNumberFormat="0" applyAlignment="0" applyProtection="0"/>
    <xf numFmtId="0" fontId="26" fillId="10" borderId="36" applyNumberFormat="0" applyAlignment="0" applyProtection="0"/>
    <xf numFmtId="0" fontId="26" fillId="10" borderId="36" applyNumberFormat="0" applyAlignment="0" applyProtection="0"/>
    <xf numFmtId="0" fontId="26" fillId="10" borderId="36" applyNumberFormat="0" applyAlignment="0" applyProtection="0"/>
    <xf numFmtId="0" fontId="26" fillId="10" borderId="36" applyNumberFormat="0" applyAlignment="0" applyProtection="0"/>
    <xf numFmtId="0" fontId="26" fillId="10" borderId="36" applyNumberFormat="0" applyAlignment="0" applyProtection="0"/>
    <xf numFmtId="0" fontId="26" fillId="10" borderId="36" applyNumberFormat="0" applyAlignment="0" applyProtection="0"/>
    <xf numFmtId="0" fontId="26" fillId="10" borderId="36" applyNumberFormat="0" applyAlignment="0" applyProtection="0"/>
    <xf numFmtId="0" fontId="26" fillId="10" borderId="36" applyNumberFormat="0" applyAlignment="0" applyProtection="0"/>
    <xf numFmtId="0" fontId="2" fillId="10" borderId="36" applyNumberFormat="0" applyAlignment="0" applyProtection="0"/>
    <xf numFmtId="0" fontId="2" fillId="10" borderId="36" applyNumberFormat="0" applyAlignment="0" applyProtection="0"/>
    <xf numFmtId="0" fontId="2" fillId="10" borderId="36" applyNumberFormat="0" applyAlignment="0" applyProtection="0"/>
    <xf numFmtId="0" fontId="26" fillId="10" borderId="36" applyNumberFormat="0" applyAlignment="0" applyProtection="0"/>
    <xf numFmtId="0" fontId="26" fillId="10" borderId="36" applyNumberFormat="0" applyAlignment="0" applyProtection="0"/>
    <xf numFmtId="0" fontId="26" fillId="10" borderId="36" applyNumberFormat="0" applyAlignment="0" applyProtection="0"/>
    <xf numFmtId="0" fontId="26" fillId="10" borderId="36" applyNumberFormat="0" applyAlignment="0" applyProtection="0"/>
    <xf numFmtId="0" fontId="26" fillId="10" borderId="36" applyNumberFormat="0" applyAlignment="0" applyProtection="0"/>
    <xf numFmtId="0" fontId="26" fillId="10" borderId="36" applyNumberFormat="0" applyAlignment="0" applyProtection="0"/>
    <xf numFmtId="0" fontId="26" fillId="10" borderId="36" applyNumberFormat="0" applyAlignment="0" applyProtection="0"/>
    <xf numFmtId="0" fontId="26" fillId="10" borderId="36" applyNumberFormat="0" applyAlignment="0" applyProtection="0"/>
    <xf numFmtId="0" fontId="26" fillId="10" borderId="36" applyNumberFormat="0" applyAlignment="0" applyProtection="0"/>
    <xf numFmtId="0" fontId="26" fillId="10" borderId="36" applyNumberFormat="0" applyAlignment="0" applyProtection="0"/>
    <xf numFmtId="0" fontId="26" fillId="10" borderId="36" applyNumberFormat="0" applyAlignment="0" applyProtection="0"/>
    <xf numFmtId="0" fontId="26" fillId="10" borderId="36" applyNumberFormat="0" applyAlignment="0" applyProtection="0"/>
    <xf numFmtId="0" fontId="26" fillId="10" borderId="36" applyNumberFormat="0" applyAlignment="0" applyProtection="0"/>
    <xf numFmtId="0" fontId="26" fillId="10" borderId="36" applyNumberFormat="0" applyAlignment="0" applyProtection="0"/>
    <xf numFmtId="0" fontId="26" fillId="10" borderId="36" applyNumberFormat="0" applyAlignment="0" applyProtection="0"/>
    <xf numFmtId="0" fontId="26" fillId="10" borderId="36" applyNumberFormat="0" applyAlignment="0" applyProtection="0"/>
    <xf numFmtId="0" fontId="26" fillId="10" borderId="36" applyNumberFormat="0" applyAlignment="0" applyProtection="0"/>
    <xf numFmtId="0" fontId="26" fillId="10" borderId="36" applyNumberFormat="0" applyAlignment="0" applyProtection="0"/>
    <xf numFmtId="0" fontId="26" fillId="10" borderId="36" applyNumberFormat="0" applyAlignment="0" applyProtection="0"/>
    <xf numFmtId="0" fontId="26" fillId="10" borderId="36" applyNumberFormat="0" applyAlignment="0" applyProtection="0"/>
    <xf numFmtId="0" fontId="26" fillId="10" borderId="36" applyNumberFormat="0" applyAlignment="0" applyProtection="0"/>
    <xf numFmtId="0" fontId="26" fillId="10" borderId="36" applyNumberFormat="0" applyAlignment="0" applyProtection="0"/>
    <xf numFmtId="0" fontId="26" fillId="10" borderId="36" applyNumberFormat="0" applyAlignment="0" applyProtection="0"/>
    <xf numFmtId="0" fontId="26" fillId="10" borderId="36" applyNumberFormat="0" applyAlignment="0" applyProtection="0"/>
    <xf numFmtId="0" fontId="26" fillId="10" borderId="36" applyNumberFormat="0" applyAlignment="0" applyProtection="0"/>
    <xf numFmtId="0" fontId="26" fillId="10" borderId="36" applyNumberFormat="0" applyAlignment="0" applyProtection="0"/>
    <xf numFmtId="0" fontId="26" fillId="10" borderId="36" applyNumberFormat="0" applyAlignment="0" applyProtection="0"/>
    <xf numFmtId="0" fontId="26" fillId="10" borderId="36" applyNumberFormat="0" applyAlignment="0" applyProtection="0"/>
    <xf numFmtId="0" fontId="26" fillId="10" borderId="36" applyNumberFormat="0" applyAlignment="0" applyProtection="0"/>
    <xf numFmtId="0" fontId="26" fillId="10" borderId="36" applyNumberFormat="0" applyAlignment="0" applyProtection="0"/>
    <xf numFmtId="0" fontId="26" fillId="10" borderId="36" applyNumberFormat="0" applyAlignment="0" applyProtection="0"/>
    <xf numFmtId="0" fontId="26" fillId="10" borderId="36" applyNumberFormat="0" applyAlignment="0" applyProtection="0"/>
    <xf numFmtId="0" fontId="26" fillId="10" borderId="36" applyNumberFormat="0" applyAlignment="0" applyProtection="0"/>
    <xf numFmtId="0" fontId="26" fillId="10" borderId="36" applyNumberFormat="0" applyAlignment="0" applyProtection="0"/>
    <xf numFmtId="0" fontId="26" fillId="10" borderId="36" applyNumberFormat="0" applyAlignment="0" applyProtection="0"/>
    <xf numFmtId="0" fontId="26" fillId="10" borderId="36" applyNumberFormat="0" applyAlignment="0" applyProtection="0"/>
    <xf numFmtId="0" fontId="26" fillId="10" borderId="36" applyNumberFormat="0" applyAlignment="0" applyProtection="0"/>
    <xf numFmtId="0" fontId="26" fillId="10" borderId="36" applyNumberFormat="0" applyAlignment="0" applyProtection="0"/>
    <xf numFmtId="0" fontId="26" fillId="10" borderId="36" applyNumberFormat="0" applyAlignment="0" applyProtection="0"/>
    <xf numFmtId="0" fontId="29" fillId="23" borderId="40" applyNumberFormat="0" applyAlignment="0" applyProtection="0"/>
    <xf numFmtId="0" fontId="29" fillId="23" borderId="40" applyNumberFormat="0" applyAlignment="0" applyProtection="0"/>
    <xf numFmtId="0" fontId="29" fillId="23" borderId="40" applyNumberFormat="0" applyAlignment="0" applyProtection="0"/>
    <xf numFmtId="0" fontId="29" fillId="23" borderId="40" applyNumberFormat="0" applyAlignment="0" applyProtection="0"/>
    <xf numFmtId="0" fontId="29" fillId="23" borderId="40" applyNumberFormat="0" applyAlignment="0" applyProtection="0"/>
    <xf numFmtId="0" fontId="29" fillId="23" borderId="40" applyNumberFormat="0" applyAlignment="0" applyProtection="0"/>
    <xf numFmtId="0" fontId="29" fillId="23" borderId="40" applyNumberFormat="0" applyAlignment="0" applyProtection="0"/>
    <xf numFmtId="0" fontId="29" fillId="23" borderId="40" applyNumberFormat="0" applyAlignment="0" applyProtection="0"/>
    <xf numFmtId="0" fontId="29" fillId="23" borderId="40" applyNumberFormat="0" applyAlignment="0" applyProtection="0"/>
    <xf numFmtId="0" fontId="29" fillId="23" borderId="40" applyNumberFormat="0" applyAlignment="0" applyProtection="0"/>
    <xf numFmtId="0" fontId="29" fillId="23" borderId="40" applyNumberFormat="0" applyAlignment="0" applyProtection="0"/>
    <xf numFmtId="0" fontId="29" fillId="23" borderId="40" applyNumberFormat="0" applyAlignment="0" applyProtection="0"/>
    <xf numFmtId="0" fontId="29" fillId="23" borderId="40" applyNumberFormat="0" applyAlignment="0" applyProtection="0"/>
    <xf numFmtId="0" fontId="29" fillId="23" borderId="40" applyNumberFormat="0" applyAlignment="0" applyProtection="0"/>
    <xf numFmtId="0" fontId="29" fillId="23" borderId="40" applyNumberFormat="0" applyAlignment="0" applyProtection="0"/>
    <xf numFmtId="0" fontId="29" fillId="23" borderId="40" applyNumberFormat="0" applyAlignment="0" applyProtection="0"/>
    <xf numFmtId="0" fontId="29" fillId="23" borderId="40" applyNumberFormat="0" applyAlignment="0" applyProtection="0"/>
    <xf numFmtId="0" fontId="29" fillId="23" borderId="40" applyNumberFormat="0" applyAlignment="0" applyProtection="0"/>
    <xf numFmtId="0" fontId="29" fillId="23" borderId="40" applyNumberFormat="0" applyAlignment="0" applyProtection="0"/>
    <xf numFmtId="0" fontId="29" fillId="23" borderId="40" applyNumberFormat="0" applyAlignment="0" applyProtection="0"/>
    <xf numFmtId="0" fontId="29" fillId="23" borderId="40" applyNumberFormat="0" applyAlignment="0" applyProtection="0"/>
    <xf numFmtId="0" fontId="29" fillId="23" borderId="40" applyNumberFormat="0" applyAlignment="0" applyProtection="0"/>
    <xf numFmtId="0" fontId="29" fillId="23" borderId="40" applyNumberFormat="0" applyAlignment="0" applyProtection="0"/>
    <xf numFmtId="0" fontId="29" fillId="23" borderId="40" applyNumberFormat="0" applyAlignment="0" applyProtection="0"/>
    <xf numFmtId="0" fontId="29" fillId="23" borderId="40" applyNumberFormat="0" applyAlignment="0" applyProtection="0"/>
    <xf numFmtId="0" fontId="29" fillId="23" borderId="40" applyNumberFormat="0" applyAlignment="0" applyProtection="0"/>
    <xf numFmtId="0" fontId="29" fillId="23" borderId="40" applyNumberFormat="0" applyAlignment="0" applyProtection="0"/>
    <xf numFmtId="0" fontId="29" fillId="23" borderId="40" applyNumberFormat="0" applyAlignment="0" applyProtection="0"/>
    <xf numFmtId="0" fontId="29" fillId="23" borderId="40" applyNumberFormat="0" applyAlignment="0" applyProtection="0"/>
    <xf numFmtId="0" fontId="29" fillId="23" borderId="40" applyNumberFormat="0" applyAlignment="0" applyProtection="0"/>
    <xf numFmtId="0" fontId="29" fillId="23" borderId="40" applyNumberFormat="0" applyAlignment="0" applyProtection="0"/>
    <xf numFmtId="0" fontId="29" fillId="23" borderId="40" applyNumberFormat="0" applyAlignment="0" applyProtection="0"/>
    <xf numFmtId="0" fontId="29" fillId="23" borderId="40" applyNumberFormat="0" applyAlignment="0" applyProtection="0"/>
    <xf numFmtId="0" fontId="29" fillId="23" borderId="40" applyNumberFormat="0" applyAlignment="0" applyProtection="0"/>
    <xf numFmtId="0" fontId="29" fillId="23" borderId="40" applyNumberFormat="0" applyAlignment="0" applyProtection="0"/>
    <xf numFmtId="0" fontId="29" fillId="23" borderId="40" applyNumberFormat="0" applyAlignment="0" applyProtection="0"/>
    <xf numFmtId="0" fontId="29" fillId="23" borderId="40" applyNumberFormat="0" applyAlignment="0" applyProtection="0"/>
    <xf numFmtId="0" fontId="29" fillId="23" borderId="40" applyNumberFormat="0" applyAlignment="0" applyProtection="0"/>
    <xf numFmtId="0" fontId="2" fillId="23" borderId="40" applyNumberFormat="0" applyAlignment="0" applyProtection="0"/>
    <xf numFmtId="0" fontId="2" fillId="23" borderId="40" applyNumberFormat="0" applyAlignment="0" applyProtection="0"/>
    <xf numFmtId="0" fontId="2" fillId="23" borderId="40" applyNumberFormat="0" applyAlignment="0" applyProtection="0"/>
    <xf numFmtId="0" fontId="29" fillId="23" borderId="40" applyNumberFormat="0" applyAlignment="0" applyProtection="0"/>
    <xf numFmtId="0" fontId="29" fillId="23" borderId="40" applyNumberFormat="0" applyAlignment="0" applyProtection="0"/>
    <xf numFmtId="0" fontId="29" fillId="23" borderId="40" applyNumberFormat="0" applyAlignment="0" applyProtection="0"/>
    <xf numFmtId="0" fontId="29" fillId="23" borderId="40" applyNumberFormat="0" applyAlignment="0" applyProtection="0"/>
    <xf numFmtId="0" fontId="29" fillId="23" borderId="40" applyNumberFormat="0" applyAlignment="0" applyProtection="0"/>
    <xf numFmtId="0" fontId="29" fillId="23" borderId="40" applyNumberFormat="0" applyAlignment="0" applyProtection="0"/>
    <xf numFmtId="0" fontId="29" fillId="23" borderId="40" applyNumberFormat="0" applyAlignment="0" applyProtection="0"/>
    <xf numFmtId="0" fontId="29" fillId="23" borderId="40" applyNumberFormat="0" applyAlignment="0" applyProtection="0"/>
    <xf numFmtId="0" fontId="29" fillId="23" borderId="40" applyNumberFormat="0" applyAlignment="0" applyProtection="0"/>
    <xf numFmtId="0" fontId="29" fillId="23" borderId="40" applyNumberFormat="0" applyAlignment="0" applyProtection="0"/>
    <xf numFmtId="0" fontId="29" fillId="23" borderId="40" applyNumberFormat="0" applyAlignment="0" applyProtection="0"/>
    <xf numFmtId="0" fontId="29" fillId="23" borderId="40" applyNumberFormat="0" applyAlignment="0" applyProtection="0"/>
    <xf numFmtId="0" fontId="29" fillId="23" borderId="40" applyNumberFormat="0" applyAlignment="0" applyProtection="0"/>
    <xf numFmtId="0" fontId="29" fillId="23" borderId="40" applyNumberFormat="0" applyAlignment="0" applyProtection="0"/>
    <xf numFmtId="0" fontId="29" fillId="23" borderId="40" applyNumberFormat="0" applyAlignment="0" applyProtection="0"/>
    <xf numFmtId="0" fontId="29" fillId="23" borderId="40" applyNumberFormat="0" applyAlignment="0" applyProtection="0"/>
    <xf numFmtId="0" fontId="29" fillId="23" borderId="40" applyNumberFormat="0" applyAlignment="0" applyProtection="0"/>
    <xf numFmtId="0" fontId="29" fillId="23" borderId="40" applyNumberFormat="0" applyAlignment="0" applyProtection="0"/>
    <xf numFmtId="0" fontId="29" fillId="23" borderId="40" applyNumberFormat="0" applyAlignment="0" applyProtection="0"/>
    <xf numFmtId="0" fontId="29" fillId="23" borderId="40" applyNumberFormat="0" applyAlignment="0" applyProtection="0"/>
    <xf numFmtId="0" fontId="29" fillId="23" borderId="40" applyNumberFormat="0" applyAlignment="0" applyProtection="0"/>
    <xf numFmtId="0" fontId="29" fillId="23" borderId="40" applyNumberFormat="0" applyAlignment="0" applyProtection="0"/>
    <xf numFmtId="0" fontId="29" fillId="23" borderId="40" applyNumberFormat="0" applyAlignment="0" applyProtection="0"/>
    <xf numFmtId="0" fontId="29" fillId="23" borderId="40" applyNumberFormat="0" applyAlignment="0" applyProtection="0"/>
    <xf numFmtId="0" fontId="29" fillId="23" borderId="40" applyNumberFormat="0" applyAlignment="0" applyProtection="0"/>
    <xf numFmtId="0" fontId="29" fillId="23" borderId="40" applyNumberFormat="0" applyAlignment="0" applyProtection="0"/>
    <xf numFmtId="0" fontId="29" fillId="23" borderId="40" applyNumberFormat="0" applyAlignment="0" applyProtection="0"/>
    <xf numFmtId="0" fontId="29" fillId="23" borderId="40" applyNumberFormat="0" applyAlignment="0" applyProtection="0"/>
    <xf numFmtId="0" fontId="29" fillId="23" borderId="40" applyNumberFormat="0" applyAlignment="0" applyProtection="0"/>
    <xf numFmtId="0" fontId="29" fillId="23" borderId="40" applyNumberFormat="0" applyAlignment="0" applyProtection="0"/>
    <xf numFmtId="0" fontId="29" fillId="23" borderId="40" applyNumberFormat="0" applyAlignment="0" applyProtection="0"/>
    <xf numFmtId="0" fontId="29" fillId="23" borderId="40" applyNumberFormat="0" applyAlignment="0" applyProtection="0"/>
    <xf numFmtId="0" fontId="29" fillId="23" borderId="40" applyNumberFormat="0" applyAlignment="0" applyProtection="0"/>
    <xf numFmtId="0" fontId="29" fillId="23" borderId="40" applyNumberFormat="0" applyAlignment="0" applyProtection="0"/>
    <xf numFmtId="0" fontId="29" fillId="23" borderId="40" applyNumberFormat="0" applyAlignment="0" applyProtection="0"/>
    <xf numFmtId="0" fontId="29" fillId="23" borderId="40" applyNumberFormat="0" applyAlignment="0" applyProtection="0"/>
    <xf numFmtId="0" fontId="29" fillId="23" borderId="40" applyNumberFormat="0" applyAlignment="0" applyProtection="0"/>
    <xf numFmtId="0" fontId="29" fillId="23" borderId="40" applyNumberFormat="0" applyAlignment="0" applyProtection="0"/>
    <xf numFmtId="0" fontId="29" fillId="23" borderId="40" applyNumberFormat="0" applyAlignment="0" applyProtection="0"/>
    <xf numFmtId="0" fontId="16" fillId="23" borderId="36" applyNumberFormat="0" applyAlignment="0" applyProtection="0"/>
    <xf numFmtId="0" fontId="16" fillId="23" borderId="36" applyNumberFormat="0" applyAlignment="0" applyProtection="0"/>
    <xf numFmtId="0" fontId="16" fillId="23" borderId="36" applyNumberFormat="0" applyAlignment="0" applyProtection="0"/>
    <xf numFmtId="0" fontId="16" fillId="23" borderId="36" applyNumberFormat="0" applyAlignment="0" applyProtection="0"/>
    <xf numFmtId="0" fontId="16" fillId="23" borderId="36" applyNumberFormat="0" applyAlignment="0" applyProtection="0"/>
    <xf numFmtId="0" fontId="16" fillId="23" borderId="36" applyNumberFormat="0" applyAlignment="0" applyProtection="0"/>
    <xf numFmtId="0" fontId="16" fillId="23" borderId="36" applyNumberFormat="0" applyAlignment="0" applyProtection="0"/>
    <xf numFmtId="0" fontId="16" fillId="23" borderId="36" applyNumberFormat="0" applyAlignment="0" applyProtection="0"/>
    <xf numFmtId="0" fontId="16" fillId="23" borderId="36" applyNumberFormat="0" applyAlignment="0" applyProtection="0"/>
    <xf numFmtId="0" fontId="16" fillId="23" borderId="36" applyNumberFormat="0" applyAlignment="0" applyProtection="0"/>
    <xf numFmtId="0" fontId="16" fillId="23" borderId="36" applyNumberFormat="0" applyAlignment="0" applyProtection="0"/>
    <xf numFmtId="0" fontId="16" fillId="23" borderId="36" applyNumberFormat="0" applyAlignment="0" applyProtection="0"/>
    <xf numFmtId="0" fontId="16" fillId="23" borderId="36" applyNumberFormat="0" applyAlignment="0" applyProtection="0"/>
    <xf numFmtId="0" fontId="16" fillId="23" borderId="36" applyNumberFormat="0" applyAlignment="0" applyProtection="0"/>
    <xf numFmtId="0" fontId="16" fillId="23" borderId="36" applyNumberFormat="0" applyAlignment="0" applyProtection="0"/>
    <xf numFmtId="0" fontId="16" fillId="23" borderId="36" applyNumberFormat="0" applyAlignment="0" applyProtection="0"/>
    <xf numFmtId="0" fontId="16" fillId="23" borderId="36" applyNumberFormat="0" applyAlignment="0" applyProtection="0"/>
    <xf numFmtId="0" fontId="16" fillId="23" borderId="36" applyNumberFormat="0" applyAlignment="0" applyProtection="0"/>
    <xf numFmtId="0" fontId="16" fillId="23" borderId="36" applyNumberFormat="0" applyAlignment="0" applyProtection="0"/>
    <xf numFmtId="0" fontId="16" fillId="23" borderId="36" applyNumberFormat="0" applyAlignment="0" applyProtection="0"/>
    <xf numFmtId="0" fontId="16" fillId="23" borderId="36" applyNumberFormat="0" applyAlignment="0" applyProtection="0"/>
    <xf numFmtId="0" fontId="16" fillId="23" borderId="36" applyNumberFormat="0" applyAlignment="0" applyProtection="0"/>
    <xf numFmtId="0" fontId="16" fillId="23" borderId="36" applyNumberFormat="0" applyAlignment="0" applyProtection="0"/>
    <xf numFmtId="0" fontId="16" fillId="23" borderId="36" applyNumberFormat="0" applyAlignment="0" applyProtection="0"/>
    <xf numFmtId="0" fontId="16" fillId="23" borderId="36" applyNumberFormat="0" applyAlignment="0" applyProtection="0"/>
    <xf numFmtId="0" fontId="16" fillId="23" borderId="36" applyNumberFormat="0" applyAlignment="0" applyProtection="0"/>
    <xf numFmtId="0" fontId="16" fillId="23" borderId="36" applyNumberFormat="0" applyAlignment="0" applyProtection="0"/>
    <xf numFmtId="0" fontId="16" fillId="23" borderId="36" applyNumberFormat="0" applyAlignment="0" applyProtection="0"/>
    <xf numFmtId="0" fontId="16" fillId="23" borderId="36" applyNumberFormat="0" applyAlignment="0" applyProtection="0"/>
    <xf numFmtId="0" fontId="16" fillId="23" borderId="36" applyNumberFormat="0" applyAlignment="0" applyProtection="0"/>
    <xf numFmtId="0" fontId="16" fillId="23" borderId="36" applyNumberFormat="0" applyAlignment="0" applyProtection="0"/>
    <xf numFmtId="0" fontId="16" fillId="23" borderId="36" applyNumberFormat="0" applyAlignment="0" applyProtection="0"/>
    <xf numFmtId="0" fontId="16" fillId="23" borderId="36" applyNumberFormat="0" applyAlignment="0" applyProtection="0"/>
    <xf numFmtId="0" fontId="16" fillId="23" borderId="36" applyNumberFormat="0" applyAlignment="0" applyProtection="0"/>
    <xf numFmtId="0" fontId="16" fillId="23" borderId="36" applyNumberFormat="0" applyAlignment="0" applyProtection="0"/>
    <xf numFmtId="0" fontId="16" fillId="23" borderId="36" applyNumberFormat="0" applyAlignment="0" applyProtection="0"/>
    <xf numFmtId="0" fontId="16" fillId="23" borderId="36" applyNumberFormat="0" applyAlignment="0" applyProtection="0"/>
    <xf numFmtId="0" fontId="16" fillId="23" borderId="36" applyNumberFormat="0" applyAlignment="0" applyProtection="0"/>
    <xf numFmtId="0" fontId="2" fillId="23" borderId="36" applyNumberFormat="0" applyAlignment="0" applyProtection="0"/>
    <xf numFmtId="0" fontId="2" fillId="23" borderId="36" applyNumberFormat="0" applyAlignment="0" applyProtection="0"/>
    <xf numFmtId="0" fontId="2" fillId="23" borderId="36" applyNumberFormat="0" applyAlignment="0" applyProtection="0"/>
    <xf numFmtId="0" fontId="16" fillId="23" borderId="36" applyNumberFormat="0" applyAlignment="0" applyProtection="0"/>
    <xf numFmtId="0" fontId="16" fillId="23" borderId="36" applyNumberFormat="0" applyAlignment="0" applyProtection="0"/>
    <xf numFmtId="0" fontId="16" fillId="23" borderId="36" applyNumberFormat="0" applyAlignment="0" applyProtection="0"/>
    <xf numFmtId="0" fontId="16" fillId="23" borderId="36" applyNumberFormat="0" applyAlignment="0" applyProtection="0"/>
    <xf numFmtId="0" fontId="16" fillId="23" borderId="36" applyNumberFormat="0" applyAlignment="0" applyProtection="0"/>
    <xf numFmtId="0" fontId="16" fillId="23" borderId="36" applyNumberFormat="0" applyAlignment="0" applyProtection="0"/>
    <xf numFmtId="0" fontId="16" fillId="23" borderId="36" applyNumberFormat="0" applyAlignment="0" applyProtection="0"/>
    <xf numFmtId="0" fontId="16" fillId="23" borderId="36" applyNumberFormat="0" applyAlignment="0" applyProtection="0"/>
    <xf numFmtId="0" fontId="16" fillId="23" borderId="36" applyNumberFormat="0" applyAlignment="0" applyProtection="0"/>
    <xf numFmtId="0" fontId="16" fillId="23" borderId="36" applyNumberFormat="0" applyAlignment="0" applyProtection="0"/>
    <xf numFmtId="0" fontId="16" fillId="23" borderId="36" applyNumberFormat="0" applyAlignment="0" applyProtection="0"/>
    <xf numFmtId="0" fontId="16" fillId="23" borderId="36" applyNumberFormat="0" applyAlignment="0" applyProtection="0"/>
    <xf numFmtId="0" fontId="16" fillId="23" borderId="36" applyNumberFormat="0" applyAlignment="0" applyProtection="0"/>
    <xf numFmtId="0" fontId="16" fillId="23" borderId="36" applyNumberFormat="0" applyAlignment="0" applyProtection="0"/>
    <xf numFmtId="0" fontId="16" fillId="23" borderId="36" applyNumberFormat="0" applyAlignment="0" applyProtection="0"/>
    <xf numFmtId="0" fontId="16" fillId="23" borderId="36" applyNumberFormat="0" applyAlignment="0" applyProtection="0"/>
    <xf numFmtId="0" fontId="16" fillId="23" borderId="36" applyNumberFormat="0" applyAlignment="0" applyProtection="0"/>
    <xf numFmtId="0" fontId="16" fillId="23" borderId="36" applyNumberFormat="0" applyAlignment="0" applyProtection="0"/>
    <xf numFmtId="0" fontId="16" fillId="23" borderId="36" applyNumberFormat="0" applyAlignment="0" applyProtection="0"/>
    <xf numFmtId="0" fontId="16" fillId="23" borderId="36" applyNumberFormat="0" applyAlignment="0" applyProtection="0"/>
    <xf numFmtId="0" fontId="16" fillId="23" borderId="36" applyNumberFormat="0" applyAlignment="0" applyProtection="0"/>
    <xf numFmtId="0" fontId="16" fillId="23" borderId="36" applyNumberFormat="0" applyAlignment="0" applyProtection="0"/>
    <xf numFmtId="0" fontId="16" fillId="23" borderId="36" applyNumberFormat="0" applyAlignment="0" applyProtection="0"/>
    <xf numFmtId="0" fontId="16" fillId="23" borderId="36" applyNumberFormat="0" applyAlignment="0" applyProtection="0"/>
    <xf numFmtId="0" fontId="16" fillId="23" borderId="36" applyNumberFormat="0" applyAlignment="0" applyProtection="0"/>
    <xf numFmtId="0" fontId="16" fillId="23" borderId="36" applyNumberFormat="0" applyAlignment="0" applyProtection="0"/>
    <xf numFmtId="0" fontId="16" fillId="23" borderId="36" applyNumberFormat="0" applyAlignment="0" applyProtection="0"/>
    <xf numFmtId="0" fontId="16" fillId="23" borderId="36" applyNumberFormat="0" applyAlignment="0" applyProtection="0"/>
    <xf numFmtId="0" fontId="16" fillId="23" borderId="36" applyNumberFormat="0" applyAlignment="0" applyProtection="0"/>
    <xf numFmtId="0" fontId="16" fillId="23" borderId="36" applyNumberFormat="0" applyAlignment="0" applyProtection="0"/>
    <xf numFmtId="0" fontId="16" fillId="23" borderId="36" applyNumberFormat="0" applyAlignment="0" applyProtection="0"/>
    <xf numFmtId="0" fontId="16" fillId="23" borderId="36" applyNumberFormat="0" applyAlignment="0" applyProtection="0"/>
    <xf numFmtId="0" fontId="16" fillId="23" borderId="36" applyNumberFormat="0" applyAlignment="0" applyProtection="0"/>
    <xf numFmtId="0" fontId="16" fillId="23" borderId="36" applyNumberFormat="0" applyAlignment="0" applyProtection="0"/>
    <xf numFmtId="0" fontId="16" fillId="23" borderId="36" applyNumberFormat="0" applyAlignment="0" applyProtection="0"/>
    <xf numFmtId="0" fontId="16" fillId="23" borderId="36" applyNumberFormat="0" applyAlignment="0" applyProtection="0"/>
    <xf numFmtId="0" fontId="16" fillId="23" borderId="36" applyNumberFormat="0" applyAlignment="0" applyProtection="0"/>
    <xf numFmtId="0" fontId="16" fillId="23" borderId="36" applyNumberFormat="0" applyAlignment="0" applyProtection="0"/>
    <xf numFmtId="0" fontId="16" fillId="23" borderId="36" applyNumberFormat="0" applyAlignment="0" applyProtection="0"/>
    <xf numFmtId="0" fontId="100" fillId="0" borderId="0" applyNumberFormat="0" applyFill="0" applyBorder="0" applyAlignment="0" applyProtection="0">
      <alignment vertical="top"/>
      <protection locked="0"/>
    </xf>
    <xf numFmtId="187" fontId="1"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2" fillId="0" borderId="0" applyFont="0" applyFill="0" applyBorder="0" applyAlignment="0" applyProtection="0"/>
    <xf numFmtId="0" fontId="101" fillId="0" borderId="16" applyNumberFormat="0" applyFill="0" applyAlignment="0" applyProtection="0"/>
    <xf numFmtId="0" fontId="23" fillId="0" borderId="16" applyNumberFormat="0" applyFill="0" applyAlignment="0" applyProtection="0"/>
    <xf numFmtId="0" fontId="23" fillId="0" borderId="16" applyNumberFormat="0" applyFill="0" applyAlignment="0" applyProtection="0"/>
    <xf numFmtId="0" fontId="23" fillId="0" borderId="16" applyNumberFormat="0" applyFill="0" applyAlignment="0" applyProtection="0"/>
    <xf numFmtId="0" fontId="23" fillId="0" borderId="16" applyNumberFormat="0" applyFill="0" applyAlignment="0" applyProtection="0"/>
    <xf numFmtId="0" fontId="23" fillId="0" borderId="16" applyNumberFormat="0" applyFill="0" applyAlignment="0" applyProtection="0"/>
    <xf numFmtId="0" fontId="23" fillId="0" borderId="16" applyNumberFormat="0" applyFill="0" applyAlignment="0" applyProtection="0"/>
    <xf numFmtId="0" fontId="23" fillId="0" borderId="16" applyNumberFormat="0" applyFill="0" applyAlignment="0" applyProtection="0"/>
    <xf numFmtId="0" fontId="23" fillId="0" borderId="16" applyNumberFormat="0" applyFill="0" applyAlignment="0" applyProtection="0"/>
    <xf numFmtId="0" fontId="23" fillId="0" borderId="16" applyNumberFormat="0" applyFill="0" applyAlignment="0" applyProtection="0"/>
    <xf numFmtId="0" fontId="23" fillId="0" borderId="16" applyNumberFormat="0" applyFill="0" applyAlignment="0" applyProtection="0"/>
    <xf numFmtId="0" fontId="23" fillId="0" borderId="16" applyNumberFormat="0" applyFill="0" applyAlignment="0" applyProtection="0"/>
    <xf numFmtId="0" fontId="23" fillId="0" borderId="16" applyNumberFormat="0" applyFill="0" applyAlignment="0" applyProtection="0"/>
    <xf numFmtId="0" fontId="23" fillId="0" borderId="16" applyNumberFormat="0" applyFill="0" applyAlignment="0" applyProtection="0"/>
    <xf numFmtId="0" fontId="23" fillId="0" borderId="16" applyNumberFormat="0" applyFill="0" applyAlignment="0" applyProtection="0"/>
    <xf numFmtId="0" fontId="23" fillId="0" borderId="16" applyNumberFormat="0" applyFill="0" applyAlignment="0" applyProtection="0"/>
    <xf numFmtId="0" fontId="23" fillId="0" borderId="16" applyNumberFormat="0" applyFill="0" applyAlignment="0" applyProtection="0"/>
    <xf numFmtId="0" fontId="23" fillId="0" borderId="16" applyNumberFormat="0" applyFill="0" applyAlignment="0" applyProtection="0"/>
    <xf numFmtId="0" fontId="23" fillId="0" borderId="16" applyNumberFormat="0" applyFill="0" applyAlignment="0" applyProtection="0"/>
    <xf numFmtId="0" fontId="23" fillId="0" borderId="16" applyNumberFormat="0" applyFill="0" applyAlignment="0" applyProtection="0"/>
    <xf numFmtId="0" fontId="23" fillId="0" borderId="16" applyNumberFormat="0" applyFill="0" applyAlignment="0" applyProtection="0"/>
    <xf numFmtId="0" fontId="23" fillId="0" borderId="16" applyNumberFormat="0" applyFill="0" applyAlignment="0" applyProtection="0"/>
    <xf numFmtId="0" fontId="23" fillId="0" borderId="16" applyNumberFormat="0" applyFill="0" applyAlignment="0" applyProtection="0"/>
    <xf numFmtId="0" fontId="23" fillId="0" borderId="16" applyNumberFormat="0" applyFill="0" applyAlignment="0" applyProtection="0"/>
    <xf numFmtId="0" fontId="23" fillId="0" borderId="16" applyNumberFormat="0" applyFill="0" applyAlignment="0" applyProtection="0"/>
    <xf numFmtId="0" fontId="23" fillId="0" borderId="16" applyNumberFormat="0" applyFill="0" applyAlignment="0" applyProtection="0"/>
    <xf numFmtId="0" fontId="23" fillId="0" borderId="16" applyNumberFormat="0" applyFill="0" applyAlignment="0" applyProtection="0"/>
    <xf numFmtId="0" fontId="23" fillId="0" borderId="16" applyNumberFormat="0" applyFill="0" applyAlignment="0" applyProtection="0"/>
    <xf numFmtId="0" fontId="23" fillId="0" borderId="16" applyNumberFormat="0" applyFill="0" applyAlignment="0" applyProtection="0"/>
    <xf numFmtId="0" fontId="23" fillId="0" borderId="16" applyNumberFormat="0" applyFill="0" applyAlignment="0" applyProtection="0"/>
    <xf numFmtId="0" fontId="23" fillId="0" borderId="16" applyNumberFormat="0" applyFill="0" applyAlignment="0" applyProtection="0"/>
    <xf numFmtId="0" fontId="23" fillId="0" borderId="16" applyNumberFormat="0" applyFill="0" applyAlignment="0" applyProtection="0"/>
    <xf numFmtId="0" fontId="23" fillId="0" borderId="16" applyNumberFormat="0" applyFill="0" applyAlignment="0" applyProtection="0"/>
    <xf numFmtId="0" fontId="23" fillId="0" borderId="16" applyNumberFormat="0" applyFill="0" applyAlignment="0" applyProtection="0"/>
    <xf numFmtId="0" fontId="23" fillId="0" borderId="16" applyNumberFormat="0" applyFill="0" applyAlignment="0" applyProtection="0"/>
    <xf numFmtId="0" fontId="23" fillId="0" borderId="16" applyNumberFormat="0" applyFill="0" applyAlignment="0" applyProtection="0"/>
    <xf numFmtId="0" fontId="23" fillId="0" borderId="16" applyNumberFormat="0" applyFill="0" applyAlignment="0" applyProtection="0"/>
    <xf numFmtId="0" fontId="23" fillId="0" borderId="16" applyNumberFormat="0" applyFill="0" applyAlignment="0" applyProtection="0"/>
    <xf numFmtId="0" fontId="2" fillId="0" borderId="16" applyNumberFormat="0" applyFill="0" applyAlignment="0" applyProtection="0"/>
    <xf numFmtId="0" fontId="2" fillId="0" borderId="16" applyNumberFormat="0" applyFill="0" applyAlignment="0" applyProtection="0"/>
    <xf numFmtId="0" fontId="2" fillId="0" borderId="16" applyNumberFormat="0" applyFill="0" applyAlignment="0" applyProtection="0"/>
    <xf numFmtId="0" fontId="2" fillId="0" borderId="16" applyNumberFormat="0" applyFill="0" applyAlignment="0" applyProtection="0"/>
    <xf numFmtId="0" fontId="23" fillId="0" borderId="16" applyNumberFormat="0" applyFill="0" applyAlignment="0" applyProtection="0"/>
    <xf numFmtId="0" fontId="23" fillId="0" borderId="16" applyNumberFormat="0" applyFill="0" applyAlignment="0" applyProtection="0"/>
    <xf numFmtId="0" fontId="23" fillId="0" borderId="16" applyNumberFormat="0" applyFill="0" applyAlignment="0" applyProtection="0"/>
    <xf numFmtId="0" fontId="23" fillId="0" borderId="16" applyNumberFormat="0" applyFill="0" applyAlignment="0" applyProtection="0"/>
    <xf numFmtId="0" fontId="23" fillId="0" borderId="16" applyNumberFormat="0" applyFill="0" applyAlignment="0" applyProtection="0"/>
    <xf numFmtId="0" fontId="23" fillId="0" borderId="16" applyNumberFormat="0" applyFill="0" applyAlignment="0" applyProtection="0"/>
    <xf numFmtId="0" fontId="23" fillId="0" borderId="16" applyNumberFormat="0" applyFill="0" applyAlignment="0" applyProtection="0"/>
    <xf numFmtId="0" fontId="23" fillId="0" borderId="16" applyNumberFormat="0" applyFill="0" applyAlignment="0" applyProtection="0"/>
    <xf numFmtId="0" fontId="23" fillId="0" borderId="16" applyNumberFormat="0" applyFill="0" applyAlignment="0" applyProtection="0"/>
    <xf numFmtId="0" fontId="23" fillId="0" borderId="16" applyNumberFormat="0" applyFill="0" applyAlignment="0" applyProtection="0"/>
    <xf numFmtId="0" fontId="23" fillId="0" borderId="16" applyNumberFormat="0" applyFill="0" applyAlignment="0" applyProtection="0"/>
    <xf numFmtId="0" fontId="23" fillId="0" borderId="16" applyNumberFormat="0" applyFill="0" applyAlignment="0" applyProtection="0"/>
    <xf numFmtId="0" fontId="23" fillId="0" borderId="16" applyNumberFormat="0" applyFill="0" applyAlignment="0" applyProtection="0"/>
    <xf numFmtId="0" fontId="23" fillId="0" borderId="16" applyNumberFormat="0" applyFill="0" applyAlignment="0" applyProtection="0"/>
    <xf numFmtId="0" fontId="23" fillId="0" borderId="16" applyNumberFormat="0" applyFill="0" applyAlignment="0" applyProtection="0"/>
    <xf numFmtId="0" fontId="23" fillId="0" borderId="16" applyNumberFormat="0" applyFill="0" applyAlignment="0" applyProtection="0"/>
    <xf numFmtId="0" fontId="23" fillId="0" borderId="16" applyNumberFormat="0" applyFill="0" applyAlignment="0" applyProtection="0"/>
    <xf numFmtId="0" fontId="23" fillId="0" borderId="16" applyNumberFormat="0" applyFill="0" applyAlignment="0" applyProtection="0"/>
    <xf numFmtId="0" fontId="23" fillId="0" borderId="16" applyNumberFormat="0" applyFill="0" applyAlignment="0" applyProtection="0"/>
    <xf numFmtId="0" fontId="23" fillId="0" borderId="16" applyNumberFormat="0" applyFill="0" applyAlignment="0" applyProtection="0"/>
    <xf numFmtId="0" fontId="23" fillId="0" borderId="16" applyNumberFormat="0" applyFill="0" applyAlignment="0" applyProtection="0"/>
    <xf numFmtId="0" fontId="23" fillId="0" borderId="16" applyNumberFormat="0" applyFill="0" applyAlignment="0" applyProtection="0"/>
    <xf numFmtId="0" fontId="23" fillId="0" borderId="16" applyNumberFormat="0" applyFill="0" applyAlignment="0" applyProtection="0"/>
    <xf numFmtId="0" fontId="23" fillId="0" borderId="16" applyNumberFormat="0" applyFill="0" applyAlignment="0" applyProtection="0"/>
    <xf numFmtId="0" fontId="23" fillId="0" borderId="16" applyNumberFormat="0" applyFill="0" applyAlignment="0" applyProtection="0"/>
    <xf numFmtId="0" fontId="23" fillId="0" borderId="16" applyNumberFormat="0" applyFill="0" applyAlignment="0" applyProtection="0"/>
    <xf numFmtId="0" fontId="23" fillId="0" borderId="16" applyNumberFormat="0" applyFill="0" applyAlignment="0" applyProtection="0"/>
    <xf numFmtId="0" fontId="23" fillId="0" borderId="16" applyNumberFormat="0" applyFill="0" applyAlignment="0" applyProtection="0"/>
    <xf numFmtId="0" fontId="23" fillId="0" borderId="16" applyNumberFormat="0" applyFill="0" applyAlignment="0" applyProtection="0"/>
    <xf numFmtId="0" fontId="23" fillId="0" borderId="16" applyNumberFormat="0" applyFill="0" applyAlignment="0" applyProtection="0"/>
    <xf numFmtId="0" fontId="23" fillId="0" borderId="16" applyNumberFormat="0" applyFill="0" applyAlignment="0" applyProtection="0"/>
    <xf numFmtId="0" fontId="23" fillId="0" borderId="16" applyNumberFormat="0" applyFill="0" applyAlignment="0" applyProtection="0"/>
    <xf numFmtId="0" fontId="23" fillId="0" borderId="16" applyNumberFormat="0" applyFill="0" applyAlignment="0" applyProtection="0"/>
    <xf numFmtId="0" fontId="23" fillId="0" borderId="16" applyNumberFormat="0" applyFill="0" applyAlignment="0" applyProtection="0"/>
    <xf numFmtId="0" fontId="23" fillId="0" borderId="16" applyNumberFormat="0" applyFill="0" applyAlignment="0" applyProtection="0"/>
    <xf numFmtId="0" fontId="23" fillId="0" borderId="16" applyNumberFormat="0" applyFill="0" applyAlignment="0" applyProtection="0"/>
    <xf numFmtId="0" fontId="23" fillId="0" borderId="16" applyNumberFormat="0" applyFill="0" applyAlignment="0" applyProtection="0"/>
    <xf numFmtId="0" fontId="23" fillId="0" borderId="16" applyNumberFormat="0" applyFill="0" applyAlignment="0" applyProtection="0"/>
    <xf numFmtId="0" fontId="23" fillId="0" borderId="16" applyNumberFormat="0" applyFill="0" applyAlignment="0" applyProtection="0"/>
    <xf numFmtId="0" fontId="24" fillId="0" borderId="17" applyNumberFormat="0" applyFill="0" applyAlignment="0" applyProtection="0"/>
    <xf numFmtId="0" fontId="24" fillId="0" borderId="17" applyNumberFormat="0" applyFill="0" applyAlignment="0" applyProtection="0"/>
    <xf numFmtId="0" fontId="24" fillId="0" borderId="17" applyNumberFormat="0" applyFill="0" applyAlignment="0" applyProtection="0"/>
    <xf numFmtId="0" fontId="24" fillId="0" borderId="17" applyNumberFormat="0" applyFill="0" applyAlignment="0" applyProtection="0"/>
    <xf numFmtId="0" fontId="24" fillId="0" borderId="17" applyNumberFormat="0" applyFill="0" applyAlignment="0" applyProtection="0"/>
    <xf numFmtId="0" fontId="24" fillId="0" borderId="17" applyNumberFormat="0" applyFill="0" applyAlignment="0" applyProtection="0"/>
    <xf numFmtId="0" fontId="24" fillId="0" borderId="17" applyNumberFormat="0" applyFill="0" applyAlignment="0" applyProtection="0"/>
    <xf numFmtId="0" fontId="24" fillId="0" borderId="17" applyNumberFormat="0" applyFill="0" applyAlignment="0" applyProtection="0"/>
    <xf numFmtId="0" fontId="24" fillId="0" borderId="17" applyNumberFormat="0" applyFill="0" applyAlignment="0" applyProtection="0"/>
    <xf numFmtId="0" fontId="24" fillId="0" borderId="17" applyNumberFormat="0" applyFill="0" applyAlignment="0" applyProtection="0"/>
    <xf numFmtId="0" fontId="24" fillId="0" borderId="17" applyNumberFormat="0" applyFill="0" applyAlignment="0" applyProtection="0"/>
    <xf numFmtId="0" fontId="24" fillId="0" borderId="17" applyNumberFormat="0" applyFill="0" applyAlignment="0" applyProtection="0"/>
    <xf numFmtId="0" fontId="24" fillId="0" borderId="17" applyNumberFormat="0" applyFill="0" applyAlignment="0" applyProtection="0"/>
    <xf numFmtId="0" fontId="24" fillId="0" borderId="17" applyNumberFormat="0" applyFill="0" applyAlignment="0" applyProtection="0"/>
    <xf numFmtId="0" fontId="24" fillId="0" borderId="17" applyNumberFormat="0" applyFill="0" applyAlignment="0" applyProtection="0"/>
    <xf numFmtId="0" fontId="24" fillId="0" borderId="17" applyNumberFormat="0" applyFill="0" applyAlignment="0" applyProtection="0"/>
    <xf numFmtId="0" fontId="24" fillId="0" borderId="17" applyNumberFormat="0" applyFill="0" applyAlignment="0" applyProtection="0"/>
    <xf numFmtId="0" fontId="24" fillId="0" borderId="17" applyNumberFormat="0" applyFill="0" applyAlignment="0" applyProtection="0"/>
    <xf numFmtId="0" fontId="24" fillId="0" borderId="17" applyNumberFormat="0" applyFill="0" applyAlignment="0" applyProtection="0"/>
    <xf numFmtId="0" fontId="24" fillId="0" borderId="17" applyNumberFormat="0" applyFill="0" applyAlignment="0" applyProtection="0"/>
    <xf numFmtId="0" fontId="24" fillId="0" borderId="17" applyNumberFormat="0" applyFill="0" applyAlignment="0" applyProtection="0"/>
    <xf numFmtId="0" fontId="24" fillId="0" borderId="17" applyNumberFormat="0" applyFill="0" applyAlignment="0" applyProtection="0"/>
    <xf numFmtId="0" fontId="24" fillId="0" borderId="17" applyNumberFormat="0" applyFill="0" applyAlignment="0" applyProtection="0"/>
    <xf numFmtId="0" fontId="24" fillId="0" borderId="17" applyNumberFormat="0" applyFill="0" applyAlignment="0" applyProtection="0"/>
    <xf numFmtId="0" fontId="24" fillId="0" borderId="17" applyNumberFormat="0" applyFill="0" applyAlignment="0" applyProtection="0"/>
    <xf numFmtId="0" fontId="24" fillId="0" borderId="17" applyNumberFormat="0" applyFill="0" applyAlignment="0" applyProtection="0"/>
    <xf numFmtId="0" fontId="24" fillId="0" borderId="17" applyNumberFormat="0" applyFill="0" applyAlignment="0" applyProtection="0"/>
    <xf numFmtId="0" fontId="24" fillId="0" borderId="17" applyNumberFormat="0" applyFill="0" applyAlignment="0" applyProtection="0"/>
    <xf numFmtId="0" fontId="24" fillId="0" borderId="17" applyNumberFormat="0" applyFill="0" applyAlignment="0" applyProtection="0"/>
    <xf numFmtId="0" fontId="24" fillId="0" borderId="17" applyNumberFormat="0" applyFill="0" applyAlignment="0" applyProtection="0"/>
    <xf numFmtId="0" fontId="24" fillId="0" borderId="17" applyNumberFormat="0" applyFill="0" applyAlignment="0" applyProtection="0"/>
    <xf numFmtId="0" fontId="24" fillId="0" borderId="17" applyNumberFormat="0" applyFill="0" applyAlignment="0" applyProtection="0"/>
    <xf numFmtId="0" fontId="24" fillId="0" borderId="17" applyNumberFormat="0" applyFill="0" applyAlignment="0" applyProtection="0"/>
    <xf numFmtId="0" fontId="24" fillId="0" borderId="17" applyNumberFormat="0" applyFill="0" applyAlignment="0" applyProtection="0"/>
    <xf numFmtId="0" fontId="24" fillId="0" borderId="17" applyNumberFormat="0" applyFill="0" applyAlignment="0" applyProtection="0"/>
    <xf numFmtId="0" fontId="24" fillId="0" borderId="17" applyNumberFormat="0" applyFill="0" applyAlignment="0" applyProtection="0"/>
    <xf numFmtId="0" fontId="24" fillId="0" borderId="17" applyNumberFormat="0" applyFill="0" applyAlignment="0" applyProtection="0"/>
    <xf numFmtId="0" fontId="2" fillId="0" borderId="17" applyNumberFormat="0" applyFill="0" applyAlignment="0" applyProtection="0"/>
    <xf numFmtId="0" fontId="2" fillId="0" borderId="17" applyNumberFormat="0" applyFill="0" applyAlignment="0" applyProtection="0"/>
    <xf numFmtId="0" fontId="2" fillId="0" borderId="17" applyNumberFormat="0" applyFill="0" applyAlignment="0" applyProtection="0"/>
    <xf numFmtId="0" fontId="2" fillId="0" borderId="17" applyNumberFormat="0" applyFill="0" applyAlignment="0" applyProtection="0"/>
    <xf numFmtId="0" fontId="24" fillId="0" borderId="17" applyNumberFormat="0" applyFill="0" applyAlignment="0" applyProtection="0"/>
    <xf numFmtId="0" fontId="24" fillId="0" borderId="17" applyNumberFormat="0" applyFill="0" applyAlignment="0" applyProtection="0"/>
    <xf numFmtId="0" fontId="24" fillId="0" borderId="17" applyNumberFormat="0" applyFill="0" applyAlignment="0" applyProtection="0"/>
    <xf numFmtId="0" fontId="24" fillId="0" borderId="17" applyNumberFormat="0" applyFill="0" applyAlignment="0" applyProtection="0"/>
    <xf numFmtId="0" fontId="24" fillId="0" borderId="17" applyNumberFormat="0" applyFill="0" applyAlignment="0" applyProtection="0"/>
    <xf numFmtId="0" fontId="24" fillId="0" borderId="17" applyNumberFormat="0" applyFill="0" applyAlignment="0" applyProtection="0"/>
    <xf numFmtId="0" fontId="24" fillId="0" borderId="17" applyNumberFormat="0" applyFill="0" applyAlignment="0" applyProtection="0"/>
    <xf numFmtId="0" fontId="24" fillId="0" borderId="17" applyNumberFormat="0" applyFill="0" applyAlignment="0" applyProtection="0"/>
    <xf numFmtId="0" fontId="24" fillId="0" borderId="17" applyNumberFormat="0" applyFill="0" applyAlignment="0" applyProtection="0"/>
    <xf numFmtId="0" fontId="24" fillId="0" borderId="17" applyNumberFormat="0" applyFill="0" applyAlignment="0" applyProtection="0"/>
    <xf numFmtId="0" fontId="24" fillId="0" borderId="17" applyNumberFormat="0" applyFill="0" applyAlignment="0" applyProtection="0"/>
    <xf numFmtId="0" fontId="24" fillId="0" borderId="17" applyNumberFormat="0" applyFill="0" applyAlignment="0" applyProtection="0"/>
    <xf numFmtId="0" fontId="24" fillId="0" borderId="17" applyNumberFormat="0" applyFill="0" applyAlignment="0" applyProtection="0"/>
    <xf numFmtId="0" fontId="24" fillId="0" borderId="17" applyNumberFormat="0" applyFill="0" applyAlignment="0" applyProtection="0"/>
    <xf numFmtId="0" fontId="24" fillId="0" borderId="17" applyNumberFormat="0" applyFill="0" applyAlignment="0" applyProtection="0"/>
    <xf numFmtId="0" fontId="24" fillId="0" borderId="17" applyNumberFormat="0" applyFill="0" applyAlignment="0" applyProtection="0"/>
    <xf numFmtId="0" fontId="24" fillId="0" borderId="17" applyNumberFormat="0" applyFill="0" applyAlignment="0" applyProtection="0"/>
    <xf numFmtId="0" fontId="24" fillId="0" borderId="17" applyNumberFormat="0" applyFill="0" applyAlignment="0" applyProtection="0"/>
    <xf numFmtId="0" fontId="24" fillId="0" borderId="17" applyNumberFormat="0" applyFill="0" applyAlignment="0" applyProtection="0"/>
    <xf numFmtId="0" fontId="24" fillId="0" borderId="17" applyNumberFormat="0" applyFill="0" applyAlignment="0" applyProtection="0"/>
    <xf numFmtId="0" fontId="24" fillId="0" borderId="17" applyNumberFormat="0" applyFill="0" applyAlignment="0" applyProtection="0"/>
    <xf numFmtId="0" fontId="24" fillId="0" borderId="17" applyNumberFormat="0" applyFill="0" applyAlignment="0" applyProtection="0"/>
    <xf numFmtId="0" fontId="24" fillId="0" borderId="17" applyNumberFormat="0" applyFill="0" applyAlignment="0" applyProtection="0"/>
    <xf numFmtId="0" fontId="24" fillId="0" borderId="17" applyNumberFormat="0" applyFill="0" applyAlignment="0" applyProtection="0"/>
    <xf numFmtId="0" fontId="24" fillId="0" borderId="17" applyNumberFormat="0" applyFill="0" applyAlignment="0" applyProtection="0"/>
    <xf numFmtId="0" fontId="24" fillId="0" borderId="17" applyNumberFormat="0" applyFill="0" applyAlignment="0" applyProtection="0"/>
    <xf numFmtId="0" fontId="24" fillId="0" borderId="17" applyNumberFormat="0" applyFill="0" applyAlignment="0" applyProtection="0"/>
    <xf numFmtId="0" fontId="24" fillId="0" borderId="17" applyNumberFormat="0" applyFill="0" applyAlignment="0" applyProtection="0"/>
    <xf numFmtId="0" fontId="24" fillId="0" borderId="17" applyNumberFormat="0" applyFill="0" applyAlignment="0" applyProtection="0"/>
    <xf numFmtId="0" fontId="24" fillId="0" borderId="17" applyNumberFormat="0" applyFill="0" applyAlignment="0" applyProtection="0"/>
    <xf numFmtId="0" fontId="24" fillId="0" borderId="17" applyNumberFormat="0" applyFill="0" applyAlignment="0" applyProtection="0"/>
    <xf numFmtId="0" fontId="24" fillId="0" borderId="17" applyNumberFormat="0" applyFill="0" applyAlignment="0" applyProtection="0"/>
    <xf numFmtId="0" fontId="24" fillId="0" borderId="17" applyNumberFormat="0" applyFill="0" applyAlignment="0" applyProtection="0"/>
    <xf numFmtId="0" fontId="24" fillId="0" borderId="17" applyNumberFormat="0" applyFill="0" applyAlignment="0" applyProtection="0"/>
    <xf numFmtId="0" fontId="24" fillId="0" borderId="17" applyNumberFormat="0" applyFill="0" applyAlignment="0" applyProtection="0"/>
    <xf numFmtId="0" fontId="24" fillId="0" borderId="17" applyNumberFormat="0" applyFill="0" applyAlignment="0" applyProtection="0"/>
    <xf numFmtId="0" fontId="24" fillId="0" borderId="17" applyNumberFormat="0" applyFill="0" applyAlignment="0" applyProtection="0"/>
    <xf numFmtId="0" fontId="24" fillId="0" borderId="17" applyNumberFormat="0" applyFill="0" applyAlignment="0" applyProtection="0"/>
    <xf numFmtId="0" fontId="24" fillId="0" borderId="17" applyNumberFormat="0" applyFill="0" applyAlignment="0" applyProtection="0"/>
    <xf numFmtId="0" fontId="25" fillId="0" borderId="18" applyNumberFormat="0" applyFill="0" applyAlignment="0" applyProtection="0"/>
    <xf numFmtId="0" fontId="25" fillId="0" borderId="18" applyNumberFormat="0" applyFill="0" applyAlignment="0" applyProtection="0"/>
    <xf numFmtId="0" fontId="25" fillId="0" borderId="18" applyNumberFormat="0" applyFill="0" applyAlignment="0" applyProtection="0"/>
    <xf numFmtId="0" fontId="25" fillId="0" borderId="18" applyNumberFormat="0" applyFill="0" applyAlignment="0" applyProtection="0"/>
    <xf numFmtId="0" fontId="25" fillId="0" borderId="18" applyNumberFormat="0" applyFill="0" applyAlignment="0" applyProtection="0"/>
    <xf numFmtId="0" fontId="25" fillId="0" borderId="18" applyNumberFormat="0" applyFill="0" applyAlignment="0" applyProtection="0"/>
    <xf numFmtId="0" fontId="25" fillId="0" borderId="18" applyNumberFormat="0" applyFill="0" applyAlignment="0" applyProtection="0"/>
    <xf numFmtId="0" fontId="25" fillId="0" borderId="18" applyNumberFormat="0" applyFill="0" applyAlignment="0" applyProtection="0"/>
    <xf numFmtId="0" fontId="25" fillId="0" borderId="18" applyNumberFormat="0" applyFill="0" applyAlignment="0" applyProtection="0"/>
    <xf numFmtId="0" fontId="25" fillId="0" borderId="18" applyNumberFormat="0" applyFill="0" applyAlignment="0" applyProtection="0"/>
    <xf numFmtId="0" fontId="25" fillId="0" borderId="18" applyNumberFormat="0" applyFill="0" applyAlignment="0" applyProtection="0"/>
    <xf numFmtId="0" fontId="25" fillId="0" borderId="18" applyNumberFormat="0" applyFill="0" applyAlignment="0" applyProtection="0"/>
    <xf numFmtId="0" fontId="25" fillId="0" borderId="18" applyNumberFormat="0" applyFill="0" applyAlignment="0" applyProtection="0"/>
    <xf numFmtId="0" fontId="25" fillId="0" borderId="18" applyNumberFormat="0" applyFill="0" applyAlignment="0" applyProtection="0"/>
    <xf numFmtId="0" fontId="25" fillId="0" borderId="18" applyNumberFormat="0" applyFill="0" applyAlignment="0" applyProtection="0"/>
    <xf numFmtId="0" fontId="25" fillId="0" borderId="18" applyNumberFormat="0" applyFill="0" applyAlignment="0" applyProtection="0"/>
    <xf numFmtId="0" fontId="25" fillId="0" borderId="18" applyNumberFormat="0" applyFill="0" applyAlignment="0" applyProtection="0"/>
    <xf numFmtId="0" fontId="25" fillId="0" borderId="18" applyNumberFormat="0" applyFill="0" applyAlignment="0" applyProtection="0"/>
    <xf numFmtId="0" fontId="25" fillId="0" borderId="18" applyNumberFormat="0" applyFill="0" applyAlignment="0" applyProtection="0"/>
    <xf numFmtId="0" fontId="25" fillId="0" borderId="18" applyNumberFormat="0" applyFill="0" applyAlignment="0" applyProtection="0"/>
    <xf numFmtId="0" fontId="25" fillId="0" borderId="18" applyNumberFormat="0" applyFill="0" applyAlignment="0" applyProtection="0"/>
    <xf numFmtId="0" fontId="25" fillId="0" borderId="18" applyNumberFormat="0" applyFill="0" applyAlignment="0" applyProtection="0"/>
    <xf numFmtId="0" fontId="25" fillId="0" borderId="18" applyNumberFormat="0" applyFill="0" applyAlignment="0" applyProtection="0"/>
    <xf numFmtId="0" fontId="25" fillId="0" borderId="18" applyNumberFormat="0" applyFill="0" applyAlignment="0" applyProtection="0"/>
    <xf numFmtId="0" fontId="25" fillId="0" borderId="18" applyNumberFormat="0" applyFill="0" applyAlignment="0" applyProtection="0"/>
    <xf numFmtId="0" fontId="25" fillId="0" borderId="18" applyNumberFormat="0" applyFill="0" applyAlignment="0" applyProtection="0"/>
    <xf numFmtId="0" fontId="25" fillId="0" borderId="18" applyNumberFormat="0" applyFill="0" applyAlignment="0" applyProtection="0"/>
    <xf numFmtId="0" fontId="25" fillId="0" borderId="18" applyNumberFormat="0" applyFill="0" applyAlignment="0" applyProtection="0"/>
    <xf numFmtId="0" fontId="25" fillId="0" borderId="18" applyNumberFormat="0" applyFill="0" applyAlignment="0" applyProtection="0"/>
    <xf numFmtId="0" fontId="25" fillId="0" borderId="18" applyNumberFormat="0" applyFill="0" applyAlignment="0" applyProtection="0"/>
    <xf numFmtId="0" fontId="25" fillId="0" borderId="18" applyNumberFormat="0" applyFill="0" applyAlignment="0" applyProtection="0"/>
    <xf numFmtId="0" fontId="25" fillId="0" borderId="18" applyNumberFormat="0" applyFill="0" applyAlignment="0" applyProtection="0"/>
    <xf numFmtId="0" fontId="25" fillId="0" borderId="18" applyNumberFormat="0" applyFill="0" applyAlignment="0" applyProtection="0"/>
    <xf numFmtId="0" fontId="25" fillId="0" borderId="18" applyNumberFormat="0" applyFill="0" applyAlignment="0" applyProtection="0"/>
    <xf numFmtId="0" fontId="25" fillId="0" borderId="18" applyNumberFormat="0" applyFill="0" applyAlignment="0" applyProtection="0"/>
    <xf numFmtId="0" fontId="25" fillId="0" borderId="18" applyNumberFormat="0" applyFill="0" applyAlignment="0" applyProtection="0"/>
    <xf numFmtId="0" fontId="25"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5" fillId="0" borderId="18" applyNumberFormat="0" applyFill="0" applyAlignment="0" applyProtection="0"/>
    <xf numFmtId="0" fontId="25" fillId="0" borderId="18" applyNumberFormat="0" applyFill="0" applyAlignment="0" applyProtection="0"/>
    <xf numFmtId="0" fontId="25" fillId="0" borderId="18" applyNumberFormat="0" applyFill="0" applyAlignment="0" applyProtection="0"/>
    <xf numFmtId="0" fontId="25" fillId="0" borderId="18" applyNumberFormat="0" applyFill="0" applyAlignment="0" applyProtection="0"/>
    <xf numFmtId="0" fontId="25" fillId="0" borderId="18" applyNumberFormat="0" applyFill="0" applyAlignment="0" applyProtection="0"/>
    <xf numFmtId="0" fontId="25" fillId="0" borderId="18" applyNumberFormat="0" applyFill="0" applyAlignment="0" applyProtection="0"/>
    <xf numFmtId="0" fontId="25" fillId="0" borderId="18" applyNumberFormat="0" applyFill="0" applyAlignment="0" applyProtection="0"/>
    <xf numFmtId="0" fontId="25" fillId="0" borderId="18" applyNumberFormat="0" applyFill="0" applyAlignment="0" applyProtection="0"/>
    <xf numFmtId="0" fontId="25" fillId="0" borderId="18" applyNumberFormat="0" applyFill="0" applyAlignment="0" applyProtection="0"/>
    <xf numFmtId="0" fontId="25" fillId="0" borderId="18" applyNumberFormat="0" applyFill="0" applyAlignment="0" applyProtection="0"/>
    <xf numFmtId="0" fontId="25" fillId="0" borderId="18" applyNumberFormat="0" applyFill="0" applyAlignment="0" applyProtection="0"/>
    <xf numFmtId="0" fontId="25" fillId="0" borderId="18" applyNumberFormat="0" applyFill="0" applyAlignment="0" applyProtection="0"/>
    <xf numFmtId="0" fontId="25" fillId="0" borderId="18" applyNumberFormat="0" applyFill="0" applyAlignment="0" applyProtection="0"/>
    <xf numFmtId="0" fontId="25" fillId="0" borderId="18" applyNumberFormat="0" applyFill="0" applyAlignment="0" applyProtection="0"/>
    <xf numFmtId="0" fontId="25" fillId="0" borderId="18" applyNumberFormat="0" applyFill="0" applyAlignment="0" applyProtection="0"/>
    <xf numFmtId="0" fontId="25" fillId="0" borderId="18" applyNumberFormat="0" applyFill="0" applyAlignment="0" applyProtection="0"/>
    <xf numFmtId="0" fontId="25" fillId="0" borderId="18" applyNumberFormat="0" applyFill="0" applyAlignment="0" applyProtection="0"/>
    <xf numFmtId="0" fontId="25" fillId="0" borderId="18" applyNumberFormat="0" applyFill="0" applyAlignment="0" applyProtection="0"/>
    <xf numFmtId="0" fontId="25" fillId="0" borderId="18" applyNumberFormat="0" applyFill="0" applyAlignment="0" applyProtection="0"/>
    <xf numFmtId="0" fontId="25" fillId="0" borderId="18" applyNumberFormat="0" applyFill="0" applyAlignment="0" applyProtection="0"/>
    <xf numFmtId="0" fontId="25" fillId="0" borderId="18" applyNumberFormat="0" applyFill="0" applyAlignment="0" applyProtection="0"/>
    <xf numFmtId="0" fontId="25" fillId="0" borderId="18" applyNumberFormat="0" applyFill="0" applyAlignment="0" applyProtection="0"/>
    <xf numFmtId="0" fontId="25" fillId="0" borderId="18" applyNumberFormat="0" applyFill="0" applyAlignment="0" applyProtection="0"/>
    <xf numFmtId="0" fontId="25" fillId="0" borderId="18" applyNumberFormat="0" applyFill="0" applyAlignment="0" applyProtection="0"/>
    <xf numFmtId="0" fontId="25" fillId="0" borderId="18" applyNumberFormat="0" applyFill="0" applyAlignment="0" applyProtection="0"/>
    <xf numFmtId="0" fontId="25" fillId="0" borderId="18" applyNumberFormat="0" applyFill="0" applyAlignment="0" applyProtection="0"/>
    <xf numFmtId="0" fontId="25" fillId="0" borderId="18" applyNumberFormat="0" applyFill="0" applyAlignment="0" applyProtection="0"/>
    <xf numFmtId="0" fontId="25" fillId="0" borderId="18" applyNumberFormat="0" applyFill="0" applyAlignment="0" applyProtection="0"/>
    <xf numFmtId="0" fontId="25" fillId="0" borderId="18" applyNumberFormat="0" applyFill="0" applyAlignment="0" applyProtection="0"/>
    <xf numFmtId="0" fontId="25" fillId="0" borderId="18" applyNumberFormat="0" applyFill="0" applyAlignment="0" applyProtection="0"/>
    <xf numFmtId="0" fontId="25" fillId="0" borderId="18" applyNumberFormat="0" applyFill="0" applyAlignment="0" applyProtection="0"/>
    <xf numFmtId="0" fontId="25" fillId="0" borderId="18" applyNumberFormat="0" applyFill="0" applyAlignment="0" applyProtection="0"/>
    <xf numFmtId="0" fontId="25" fillId="0" borderId="18" applyNumberFormat="0" applyFill="0" applyAlignment="0" applyProtection="0"/>
    <xf numFmtId="0" fontId="25" fillId="0" borderId="18" applyNumberFormat="0" applyFill="0" applyAlignment="0" applyProtection="0"/>
    <xf numFmtId="0" fontId="25" fillId="0" borderId="18" applyNumberFormat="0" applyFill="0" applyAlignment="0" applyProtection="0"/>
    <xf numFmtId="0" fontId="25" fillId="0" borderId="18" applyNumberFormat="0" applyFill="0" applyAlignment="0" applyProtection="0"/>
    <xf numFmtId="0" fontId="25" fillId="0" borderId="18" applyNumberFormat="0" applyFill="0" applyAlignment="0" applyProtection="0"/>
    <xf numFmtId="0" fontId="25" fillId="0" borderId="18" applyNumberFormat="0" applyFill="0" applyAlignment="0" applyProtection="0"/>
    <xf numFmtId="0" fontId="25" fillId="0" borderId="18" applyNumberFormat="0" applyFill="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 fillId="0" borderId="12">
      <alignment horizontal="center" vertical="center" wrapText="1"/>
    </xf>
    <xf numFmtId="0" fontId="102" fillId="0" borderId="23" applyBorder="0">
      <alignment horizontal="center" vertical="center" wrapText="1"/>
    </xf>
    <xf numFmtId="174" fontId="68" fillId="48" borderId="34"/>
    <xf numFmtId="4" fontId="43" fillId="29" borderId="12" applyBorder="0">
      <alignment horizontal="right"/>
    </xf>
    <xf numFmtId="49" fontId="103" fillId="0" borderId="0" applyBorder="0">
      <alignment vertical="center"/>
    </xf>
    <xf numFmtId="0" fontId="104" fillId="0" borderId="0">
      <alignment horizontal="left"/>
    </xf>
    <xf numFmtId="0" fontId="105" fillId="46" borderId="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2" fillId="0" borderId="22" applyNumberFormat="0" applyFill="0" applyAlignment="0" applyProtection="0"/>
    <xf numFmtId="0" fontId="2" fillId="0" borderId="22" applyNumberFormat="0" applyFill="0" applyAlignment="0" applyProtection="0"/>
    <xf numFmtId="0" fontId="2"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3" fontId="106" fillId="0" borderId="12" applyBorder="0">
      <alignment vertical="center"/>
    </xf>
    <xf numFmtId="0" fontId="17" fillId="24" borderId="15" applyNumberFormat="0" applyAlignment="0" applyProtection="0"/>
    <xf numFmtId="0" fontId="17" fillId="24" borderId="15" applyNumberFormat="0" applyAlignment="0" applyProtection="0"/>
    <xf numFmtId="0" fontId="17" fillId="24" borderId="15" applyNumberFormat="0" applyAlignment="0" applyProtection="0"/>
    <xf numFmtId="0" fontId="17" fillId="24" borderId="15" applyNumberFormat="0" applyAlignment="0" applyProtection="0"/>
    <xf numFmtId="0" fontId="17" fillId="24" borderId="15" applyNumberFormat="0" applyAlignment="0" applyProtection="0"/>
    <xf numFmtId="0" fontId="17" fillId="24" borderId="15" applyNumberFormat="0" applyAlignment="0" applyProtection="0"/>
    <xf numFmtId="0" fontId="17" fillId="24" borderId="15" applyNumberFormat="0" applyAlignment="0" applyProtection="0"/>
    <xf numFmtId="0" fontId="17" fillId="24" borderId="15" applyNumberFormat="0" applyAlignment="0" applyProtection="0"/>
    <xf numFmtId="0" fontId="17" fillId="24" borderId="15" applyNumberFormat="0" applyAlignment="0" applyProtection="0"/>
    <xf numFmtId="0" fontId="17" fillId="24" borderId="15" applyNumberFormat="0" applyAlignment="0" applyProtection="0"/>
    <xf numFmtId="0" fontId="17" fillId="24" borderId="15" applyNumberFormat="0" applyAlignment="0" applyProtection="0"/>
    <xf numFmtId="0" fontId="17" fillId="24" borderId="15" applyNumberFormat="0" applyAlignment="0" applyProtection="0"/>
    <xf numFmtId="0" fontId="17" fillId="24" borderId="15" applyNumberFormat="0" applyAlignment="0" applyProtection="0"/>
    <xf numFmtId="0" fontId="17" fillId="24" borderId="15" applyNumberFormat="0" applyAlignment="0" applyProtection="0"/>
    <xf numFmtId="0" fontId="17" fillId="24" borderId="15" applyNumberFormat="0" applyAlignment="0" applyProtection="0"/>
    <xf numFmtId="0" fontId="17" fillId="24" borderId="15" applyNumberFormat="0" applyAlignment="0" applyProtection="0"/>
    <xf numFmtId="0" fontId="17" fillId="24" borderId="15" applyNumberFormat="0" applyAlignment="0" applyProtection="0"/>
    <xf numFmtId="0" fontId="17" fillId="24" borderId="15" applyNumberFormat="0" applyAlignment="0" applyProtection="0"/>
    <xf numFmtId="0" fontId="17" fillId="24" borderId="15" applyNumberFormat="0" applyAlignment="0" applyProtection="0"/>
    <xf numFmtId="0" fontId="17" fillId="24" borderId="15" applyNumberFormat="0" applyAlignment="0" applyProtection="0"/>
    <xf numFmtId="0" fontId="17" fillId="24" borderId="15" applyNumberFormat="0" applyAlignment="0" applyProtection="0"/>
    <xf numFmtId="0" fontId="17" fillId="24" borderId="15" applyNumberFormat="0" applyAlignment="0" applyProtection="0"/>
    <xf numFmtId="0" fontId="17" fillId="24" borderId="15" applyNumberFormat="0" applyAlignment="0" applyProtection="0"/>
    <xf numFmtId="0" fontId="17" fillId="24" borderId="15" applyNumberFormat="0" applyAlignment="0" applyProtection="0"/>
    <xf numFmtId="0" fontId="17" fillId="24" borderId="15" applyNumberFormat="0" applyAlignment="0" applyProtection="0"/>
    <xf numFmtId="0" fontId="17" fillId="24" borderId="15" applyNumberFormat="0" applyAlignment="0" applyProtection="0"/>
    <xf numFmtId="0" fontId="17" fillId="24" borderId="15" applyNumberFormat="0" applyAlignment="0" applyProtection="0"/>
    <xf numFmtId="0" fontId="17" fillId="24" borderId="15" applyNumberFormat="0" applyAlignment="0" applyProtection="0"/>
    <xf numFmtId="0" fontId="17" fillId="24" borderId="15" applyNumberFormat="0" applyAlignment="0" applyProtection="0"/>
    <xf numFmtId="0" fontId="17" fillId="24" borderId="15" applyNumberFormat="0" applyAlignment="0" applyProtection="0"/>
    <xf numFmtId="0" fontId="17" fillId="24" borderId="15" applyNumberFormat="0" applyAlignment="0" applyProtection="0"/>
    <xf numFmtId="0" fontId="17" fillId="24" borderId="15" applyNumberFormat="0" applyAlignment="0" applyProtection="0"/>
    <xf numFmtId="0" fontId="17" fillId="24" borderId="15" applyNumberFormat="0" applyAlignment="0" applyProtection="0"/>
    <xf numFmtId="0" fontId="17" fillId="24" borderId="15" applyNumberFormat="0" applyAlignment="0" applyProtection="0"/>
    <xf numFmtId="0" fontId="17" fillId="24" borderId="15" applyNumberFormat="0" applyAlignment="0" applyProtection="0"/>
    <xf numFmtId="0" fontId="17" fillId="24" borderId="15" applyNumberFormat="0" applyAlignment="0" applyProtection="0"/>
    <xf numFmtId="0" fontId="17" fillId="24" borderId="15" applyNumberFormat="0" applyAlignment="0" applyProtection="0"/>
    <xf numFmtId="0" fontId="2" fillId="24" borderId="15" applyNumberFormat="0" applyAlignment="0" applyProtection="0"/>
    <xf numFmtId="0" fontId="2" fillId="24" borderId="15" applyNumberFormat="0" applyAlignment="0" applyProtection="0"/>
    <xf numFmtId="0" fontId="2" fillId="24" borderId="15" applyNumberFormat="0" applyAlignment="0" applyProtection="0"/>
    <xf numFmtId="0" fontId="2" fillId="24" borderId="15" applyNumberFormat="0" applyAlignment="0" applyProtection="0"/>
    <xf numFmtId="0" fontId="17" fillId="24" borderId="15" applyNumberFormat="0" applyAlignment="0" applyProtection="0"/>
    <xf numFmtId="0" fontId="17" fillId="24" borderId="15" applyNumberFormat="0" applyAlignment="0" applyProtection="0"/>
    <xf numFmtId="0" fontId="17" fillId="24" borderId="15" applyNumberFormat="0" applyAlignment="0" applyProtection="0"/>
    <xf numFmtId="0" fontId="17" fillId="24" borderId="15" applyNumberFormat="0" applyAlignment="0" applyProtection="0"/>
    <xf numFmtId="0" fontId="17" fillId="24" borderId="15" applyNumberFormat="0" applyAlignment="0" applyProtection="0"/>
    <xf numFmtId="0" fontId="17" fillId="24" borderId="15" applyNumberFormat="0" applyAlignment="0" applyProtection="0"/>
    <xf numFmtId="0" fontId="17" fillId="24" borderId="15" applyNumberFormat="0" applyAlignment="0" applyProtection="0"/>
    <xf numFmtId="0" fontId="17" fillId="24" borderId="15" applyNumberFormat="0" applyAlignment="0" applyProtection="0"/>
    <xf numFmtId="0" fontId="17" fillId="24" borderId="15" applyNumberFormat="0" applyAlignment="0" applyProtection="0"/>
    <xf numFmtId="0" fontId="17" fillId="24" borderId="15" applyNumberFormat="0" applyAlignment="0" applyProtection="0"/>
    <xf numFmtId="0" fontId="17" fillId="24" borderId="15" applyNumberFormat="0" applyAlignment="0" applyProtection="0"/>
    <xf numFmtId="0" fontId="17" fillId="24" borderId="15" applyNumberFormat="0" applyAlignment="0" applyProtection="0"/>
    <xf numFmtId="0" fontId="17" fillId="24" borderId="15" applyNumberFormat="0" applyAlignment="0" applyProtection="0"/>
    <xf numFmtId="0" fontId="17" fillId="24" borderId="15" applyNumberFormat="0" applyAlignment="0" applyProtection="0"/>
    <xf numFmtId="0" fontId="17" fillId="24" borderId="15" applyNumberFormat="0" applyAlignment="0" applyProtection="0"/>
    <xf numFmtId="0" fontId="17" fillId="24" borderId="15" applyNumberFormat="0" applyAlignment="0" applyProtection="0"/>
    <xf numFmtId="0" fontId="17" fillId="24" borderId="15" applyNumberFormat="0" applyAlignment="0" applyProtection="0"/>
    <xf numFmtId="0" fontId="17" fillId="24" borderId="15" applyNumberFormat="0" applyAlignment="0" applyProtection="0"/>
    <xf numFmtId="0" fontId="17" fillId="24" borderId="15" applyNumberFormat="0" applyAlignment="0" applyProtection="0"/>
    <xf numFmtId="0" fontId="17" fillId="24" borderId="15" applyNumberFormat="0" applyAlignment="0" applyProtection="0"/>
    <xf numFmtId="0" fontId="17" fillId="24" borderId="15" applyNumberFormat="0" applyAlignment="0" applyProtection="0"/>
    <xf numFmtId="0" fontId="17" fillId="24" borderId="15" applyNumberFormat="0" applyAlignment="0" applyProtection="0"/>
    <xf numFmtId="0" fontId="17" fillId="24" borderId="15" applyNumberFormat="0" applyAlignment="0" applyProtection="0"/>
    <xf numFmtId="0" fontId="17" fillId="24" borderId="15" applyNumberFormat="0" applyAlignment="0" applyProtection="0"/>
    <xf numFmtId="0" fontId="17" fillId="24" borderId="15" applyNumberFormat="0" applyAlignment="0" applyProtection="0"/>
    <xf numFmtId="0" fontId="17" fillId="24" borderId="15" applyNumberFormat="0" applyAlignment="0" applyProtection="0"/>
    <xf numFmtId="0" fontId="17" fillId="24" borderId="15" applyNumberFormat="0" applyAlignment="0" applyProtection="0"/>
    <xf numFmtId="0" fontId="17" fillId="24" borderId="15" applyNumberFormat="0" applyAlignment="0" applyProtection="0"/>
    <xf numFmtId="0" fontId="17" fillId="24" borderId="15" applyNumberFormat="0" applyAlignment="0" applyProtection="0"/>
    <xf numFmtId="0" fontId="17" fillId="24" borderId="15" applyNumberFormat="0" applyAlignment="0" applyProtection="0"/>
    <xf numFmtId="0" fontId="17" fillId="24" borderId="15" applyNumberFormat="0" applyAlignment="0" applyProtection="0"/>
    <xf numFmtId="0" fontId="17" fillId="24" borderId="15" applyNumberFormat="0" applyAlignment="0" applyProtection="0"/>
    <xf numFmtId="0" fontId="17" fillId="24" borderId="15" applyNumberFormat="0" applyAlignment="0" applyProtection="0"/>
    <xf numFmtId="0" fontId="17" fillId="24" borderId="15" applyNumberFormat="0" applyAlignment="0" applyProtection="0"/>
    <xf numFmtId="0" fontId="17" fillId="24" borderId="15" applyNumberFormat="0" applyAlignment="0" applyProtection="0"/>
    <xf numFmtId="0" fontId="17" fillId="24" borderId="15" applyNumberFormat="0" applyAlignment="0" applyProtection="0"/>
    <xf numFmtId="0" fontId="17" fillId="24" borderId="15" applyNumberFormat="0" applyAlignment="0" applyProtection="0"/>
    <xf numFmtId="0" fontId="17" fillId="24" borderId="15" applyNumberFormat="0" applyAlignment="0" applyProtection="0"/>
    <xf numFmtId="0" fontId="17" fillId="24" borderId="15" applyNumberFormat="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28" fillId="25" borderId="0" applyNumberFormat="0" applyBorder="0" applyAlignment="0" applyProtection="0"/>
    <xf numFmtId="0" fontId="28" fillId="25" borderId="0" applyNumberFormat="0" applyBorder="0" applyAlignment="0" applyProtection="0"/>
    <xf numFmtId="0" fontId="28" fillId="25" borderId="0" applyNumberFormat="0" applyBorder="0" applyAlignment="0" applyProtection="0"/>
    <xf numFmtId="0" fontId="28" fillId="25" borderId="0" applyNumberFormat="0" applyBorder="0" applyAlignment="0" applyProtection="0"/>
    <xf numFmtId="0" fontId="28" fillId="25" borderId="0" applyNumberFormat="0" applyBorder="0" applyAlignment="0" applyProtection="0"/>
    <xf numFmtId="0" fontId="28" fillId="25" borderId="0" applyNumberFormat="0" applyBorder="0" applyAlignment="0" applyProtection="0"/>
    <xf numFmtId="0" fontId="28" fillId="25" borderId="0" applyNumberFormat="0" applyBorder="0" applyAlignment="0" applyProtection="0"/>
    <xf numFmtId="0" fontId="28" fillId="25" borderId="0" applyNumberFormat="0" applyBorder="0" applyAlignment="0" applyProtection="0"/>
    <xf numFmtId="0" fontId="28" fillId="25" borderId="0" applyNumberFormat="0" applyBorder="0" applyAlignment="0" applyProtection="0"/>
    <xf numFmtId="0" fontId="28" fillId="25" borderId="0" applyNumberFormat="0" applyBorder="0" applyAlignment="0" applyProtection="0"/>
    <xf numFmtId="0" fontId="28" fillId="25" borderId="0" applyNumberFormat="0" applyBorder="0" applyAlignment="0" applyProtection="0"/>
    <xf numFmtId="0" fontId="28" fillId="25" borderId="0" applyNumberFormat="0" applyBorder="0" applyAlignment="0" applyProtection="0"/>
    <xf numFmtId="0" fontId="28" fillId="25" borderId="0" applyNumberFormat="0" applyBorder="0" applyAlignment="0" applyProtection="0"/>
    <xf numFmtId="0" fontId="28" fillId="25" borderId="0" applyNumberFormat="0" applyBorder="0" applyAlignment="0" applyProtection="0"/>
    <xf numFmtId="0" fontId="28" fillId="25" borderId="0" applyNumberFormat="0" applyBorder="0" applyAlignment="0" applyProtection="0"/>
    <xf numFmtId="0" fontId="28" fillId="25" borderId="0" applyNumberFormat="0" applyBorder="0" applyAlignment="0" applyProtection="0"/>
    <xf numFmtId="0" fontId="28" fillId="25" borderId="0" applyNumberFormat="0" applyBorder="0" applyAlignment="0" applyProtection="0"/>
    <xf numFmtId="0" fontId="28" fillId="25" borderId="0" applyNumberFormat="0" applyBorder="0" applyAlignment="0" applyProtection="0"/>
    <xf numFmtId="0" fontId="28" fillId="25" borderId="0" applyNumberFormat="0" applyBorder="0" applyAlignment="0" applyProtection="0"/>
    <xf numFmtId="0" fontId="28" fillId="25" borderId="0" applyNumberFormat="0" applyBorder="0" applyAlignment="0" applyProtection="0"/>
    <xf numFmtId="0" fontId="28" fillId="25" borderId="0" applyNumberFormat="0" applyBorder="0" applyAlignment="0" applyProtection="0"/>
    <xf numFmtId="0" fontId="28" fillId="25" borderId="0" applyNumberFormat="0" applyBorder="0" applyAlignment="0" applyProtection="0"/>
    <xf numFmtId="0" fontId="28" fillId="25" borderId="0" applyNumberFormat="0" applyBorder="0" applyAlignment="0" applyProtection="0"/>
    <xf numFmtId="0" fontId="28" fillId="25" borderId="0" applyNumberFormat="0" applyBorder="0" applyAlignment="0" applyProtection="0"/>
    <xf numFmtId="0" fontId="28" fillId="25" borderId="0" applyNumberFormat="0" applyBorder="0" applyAlignment="0" applyProtection="0"/>
    <xf numFmtId="0" fontId="28" fillId="25" borderId="0" applyNumberFormat="0" applyBorder="0" applyAlignment="0" applyProtection="0"/>
    <xf numFmtId="0" fontId="28" fillId="25" borderId="0" applyNumberFormat="0" applyBorder="0" applyAlignment="0" applyProtection="0"/>
    <xf numFmtId="0" fontId="28" fillId="25" borderId="0" applyNumberFormat="0" applyBorder="0" applyAlignment="0" applyProtection="0"/>
    <xf numFmtId="0" fontId="28" fillId="25" borderId="0" applyNumberFormat="0" applyBorder="0" applyAlignment="0" applyProtection="0"/>
    <xf numFmtId="0" fontId="28" fillId="25" borderId="0" applyNumberFormat="0" applyBorder="0" applyAlignment="0" applyProtection="0"/>
    <xf numFmtId="0" fontId="28" fillId="25" borderId="0" applyNumberFormat="0" applyBorder="0" applyAlignment="0" applyProtection="0"/>
    <xf numFmtId="0" fontId="28" fillId="25" borderId="0" applyNumberFormat="0" applyBorder="0" applyAlignment="0" applyProtection="0"/>
    <xf numFmtId="0" fontId="28" fillId="25" borderId="0" applyNumberFormat="0" applyBorder="0" applyAlignment="0" applyProtection="0"/>
    <xf numFmtId="0" fontId="28" fillId="25" borderId="0" applyNumberFormat="0" applyBorder="0" applyAlignment="0" applyProtection="0"/>
    <xf numFmtId="0" fontId="28" fillId="25" borderId="0" applyNumberFormat="0" applyBorder="0" applyAlignment="0" applyProtection="0"/>
    <xf numFmtId="0" fontId="28" fillId="25" borderId="0" applyNumberFormat="0" applyBorder="0" applyAlignment="0" applyProtection="0"/>
    <xf numFmtId="0" fontId="28"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8" fillId="25" borderId="0" applyNumberFormat="0" applyBorder="0" applyAlignment="0" applyProtection="0"/>
    <xf numFmtId="0" fontId="28" fillId="25" borderId="0" applyNumberFormat="0" applyBorder="0" applyAlignment="0" applyProtection="0"/>
    <xf numFmtId="0" fontId="28" fillId="25" borderId="0" applyNumberFormat="0" applyBorder="0" applyAlignment="0" applyProtection="0"/>
    <xf numFmtId="0" fontId="28" fillId="25" borderId="0" applyNumberFormat="0" applyBorder="0" applyAlignment="0" applyProtection="0"/>
    <xf numFmtId="0" fontId="28" fillId="25" borderId="0" applyNumberFormat="0" applyBorder="0" applyAlignment="0" applyProtection="0"/>
    <xf numFmtId="0" fontId="28" fillId="25" borderId="0" applyNumberFormat="0" applyBorder="0" applyAlignment="0" applyProtection="0"/>
    <xf numFmtId="0" fontId="28" fillId="25" borderId="0" applyNumberFormat="0" applyBorder="0" applyAlignment="0" applyProtection="0"/>
    <xf numFmtId="0" fontId="28" fillId="25" borderId="0" applyNumberFormat="0" applyBorder="0" applyAlignment="0" applyProtection="0"/>
    <xf numFmtId="0" fontId="28" fillId="25" borderId="0" applyNumberFormat="0" applyBorder="0" applyAlignment="0" applyProtection="0"/>
    <xf numFmtId="0" fontId="28" fillId="25" borderId="0" applyNumberFormat="0" applyBorder="0" applyAlignment="0" applyProtection="0"/>
    <xf numFmtId="0" fontId="28" fillId="25" borderId="0" applyNumberFormat="0" applyBorder="0" applyAlignment="0" applyProtection="0"/>
    <xf numFmtId="0" fontId="28" fillId="25" borderId="0" applyNumberFormat="0" applyBorder="0" applyAlignment="0" applyProtection="0"/>
    <xf numFmtId="0" fontId="28" fillId="25" borderId="0" applyNumberFormat="0" applyBorder="0" applyAlignment="0" applyProtection="0"/>
    <xf numFmtId="0" fontId="28" fillId="25" borderId="0" applyNumberFormat="0" applyBorder="0" applyAlignment="0" applyProtection="0"/>
    <xf numFmtId="0" fontId="28" fillId="25" borderId="0" applyNumberFormat="0" applyBorder="0" applyAlignment="0" applyProtection="0"/>
    <xf numFmtId="0" fontId="28" fillId="25" borderId="0" applyNumberFormat="0" applyBorder="0" applyAlignment="0" applyProtection="0"/>
    <xf numFmtId="0" fontId="28" fillId="25" borderId="0" applyNumberFormat="0" applyBorder="0" applyAlignment="0" applyProtection="0"/>
    <xf numFmtId="0" fontId="28" fillId="25" borderId="0" applyNumberFormat="0" applyBorder="0" applyAlignment="0" applyProtection="0"/>
    <xf numFmtId="0" fontId="28" fillId="25" borderId="0" applyNumberFormat="0" applyBorder="0" applyAlignment="0" applyProtection="0"/>
    <xf numFmtId="0" fontId="28" fillId="25" borderId="0" applyNumberFormat="0" applyBorder="0" applyAlignment="0" applyProtection="0"/>
    <xf numFmtId="0" fontId="28" fillId="25" borderId="0" applyNumberFormat="0" applyBorder="0" applyAlignment="0" applyProtection="0"/>
    <xf numFmtId="0" fontId="28" fillId="25" borderId="0" applyNumberFormat="0" applyBorder="0" applyAlignment="0" applyProtection="0"/>
    <xf numFmtId="0" fontId="28" fillId="25" borderId="0" applyNumberFormat="0" applyBorder="0" applyAlignment="0" applyProtection="0"/>
    <xf numFmtId="0" fontId="28" fillId="25" borderId="0" applyNumberFormat="0" applyBorder="0" applyAlignment="0" applyProtection="0"/>
    <xf numFmtId="0" fontId="28" fillId="25" borderId="0" applyNumberFormat="0" applyBorder="0" applyAlignment="0" applyProtection="0"/>
    <xf numFmtId="0" fontId="28" fillId="25" borderId="0" applyNumberFormat="0" applyBorder="0" applyAlignment="0" applyProtection="0"/>
    <xf numFmtId="0" fontId="28" fillId="25" borderId="0" applyNumberFormat="0" applyBorder="0" applyAlignment="0" applyProtection="0"/>
    <xf numFmtId="0" fontId="28" fillId="25" borderId="0" applyNumberFormat="0" applyBorder="0" applyAlignment="0" applyProtection="0"/>
    <xf numFmtId="0" fontId="28" fillId="25" borderId="0" applyNumberFormat="0" applyBorder="0" applyAlignment="0" applyProtection="0"/>
    <xf numFmtId="0" fontId="28" fillId="25" borderId="0" applyNumberFormat="0" applyBorder="0" applyAlignment="0" applyProtection="0"/>
    <xf numFmtId="0" fontId="28" fillId="25" borderId="0" applyNumberFormat="0" applyBorder="0" applyAlignment="0" applyProtection="0"/>
    <xf numFmtId="0" fontId="28" fillId="25" borderId="0" applyNumberFormat="0" applyBorder="0" applyAlignment="0" applyProtection="0"/>
    <xf numFmtId="0" fontId="28" fillId="25" borderId="0" applyNumberFormat="0" applyBorder="0" applyAlignment="0" applyProtection="0"/>
    <xf numFmtId="0" fontId="28" fillId="25" borderId="0" applyNumberFormat="0" applyBorder="0" applyAlignment="0" applyProtection="0"/>
    <xf numFmtId="0" fontId="28" fillId="25" borderId="0" applyNumberFormat="0" applyBorder="0" applyAlignment="0" applyProtection="0"/>
    <xf numFmtId="0" fontId="28" fillId="25" borderId="0" applyNumberFormat="0" applyBorder="0" applyAlignment="0" applyProtection="0"/>
    <xf numFmtId="0" fontId="28" fillId="25" borderId="0" applyNumberFormat="0" applyBorder="0" applyAlignment="0" applyProtection="0"/>
    <xf numFmtId="0" fontId="28" fillId="25" borderId="0" applyNumberFormat="0" applyBorder="0" applyAlignment="0" applyProtection="0"/>
    <xf numFmtId="0" fontId="28" fillId="25" borderId="0" applyNumberFormat="0" applyBorder="0" applyAlignment="0" applyProtection="0"/>
    <xf numFmtId="0" fontId="19" fillId="0" borderId="0"/>
    <xf numFmtId="0" fontId="19" fillId="0" borderId="0"/>
    <xf numFmtId="0" fontId="1" fillId="0" borderId="0"/>
    <xf numFmtId="0" fontId="13" fillId="0" borderId="0"/>
    <xf numFmtId="0" fontId="13" fillId="0" borderId="0"/>
    <xf numFmtId="0" fontId="8" fillId="0" borderId="0"/>
    <xf numFmtId="0" fontId="1" fillId="0" borderId="0"/>
    <xf numFmtId="0" fontId="107" fillId="0" borderId="0"/>
    <xf numFmtId="0" fontId="2" fillId="0" borderId="0"/>
    <xf numFmtId="0" fontId="8" fillId="0" borderId="0"/>
    <xf numFmtId="0" fontId="8" fillId="0" borderId="0"/>
    <xf numFmtId="0" fontId="13" fillId="0" borderId="0"/>
    <xf numFmtId="0" fontId="108" fillId="0" borderId="0"/>
    <xf numFmtId="0" fontId="8" fillId="0" borderId="0"/>
    <xf numFmtId="0" fontId="75" fillId="0" borderId="0"/>
    <xf numFmtId="0" fontId="108" fillId="0" borderId="0"/>
    <xf numFmtId="0" fontId="75" fillId="0" borderId="0"/>
    <xf numFmtId="0" fontId="75" fillId="0" borderId="0"/>
    <xf numFmtId="0" fontId="1" fillId="0" borderId="0"/>
    <xf numFmtId="0" fontId="109" fillId="0" borderId="0"/>
    <xf numFmtId="0" fontId="109" fillId="0" borderId="0"/>
    <xf numFmtId="0" fontId="109" fillId="0" borderId="0"/>
    <xf numFmtId="0" fontId="109" fillId="0" borderId="0"/>
    <xf numFmtId="0" fontId="109" fillId="0" borderId="0"/>
    <xf numFmtId="0" fontId="109" fillId="0" borderId="0"/>
    <xf numFmtId="0" fontId="109" fillId="0" borderId="0"/>
    <xf numFmtId="0" fontId="109" fillId="0" borderId="0"/>
    <xf numFmtId="0" fontId="109" fillId="0" borderId="0"/>
    <xf numFmtId="0" fontId="109" fillId="0" borderId="0"/>
    <xf numFmtId="0" fontId="109" fillId="0" borderId="0"/>
    <xf numFmtId="0" fontId="109" fillId="0" borderId="0"/>
    <xf numFmtId="0" fontId="109" fillId="0" borderId="0"/>
    <xf numFmtId="0" fontId="109" fillId="0" borderId="0"/>
    <xf numFmtId="0" fontId="109" fillId="0" borderId="0"/>
    <xf numFmtId="0" fontId="109" fillId="0" borderId="0"/>
    <xf numFmtId="0" fontId="109" fillId="0" borderId="0"/>
    <xf numFmtId="0" fontId="109" fillId="0" borderId="0"/>
    <xf numFmtId="0" fontId="109" fillId="0" borderId="0"/>
    <xf numFmtId="0" fontId="110" fillId="0" borderId="0"/>
    <xf numFmtId="0" fontId="110" fillId="0" borderId="0"/>
    <xf numFmtId="0" fontId="110" fillId="0" borderId="0"/>
    <xf numFmtId="0" fontId="110" fillId="0" borderId="0"/>
    <xf numFmtId="0" fontId="110" fillId="0" borderId="0"/>
    <xf numFmtId="0" fontId="110" fillId="0" borderId="0"/>
    <xf numFmtId="0" fontId="110" fillId="0" borderId="0"/>
    <xf numFmtId="0" fontId="110" fillId="0" borderId="0"/>
    <xf numFmtId="0" fontId="110" fillId="0" borderId="0"/>
    <xf numFmtId="0" fontId="110" fillId="0" borderId="0"/>
    <xf numFmtId="0" fontId="110" fillId="0" borderId="0"/>
    <xf numFmtId="0" fontId="110" fillId="0" borderId="0"/>
    <xf numFmtId="0" fontId="110" fillId="0" borderId="0"/>
    <xf numFmtId="0" fontId="110" fillId="0" borderId="0"/>
    <xf numFmtId="0" fontId="110" fillId="0" borderId="0"/>
    <xf numFmtId="0" fontId="110" fillId="0" borderId="0"/>
    <xf numFmtId="0" fontId="110" fillId="0" borderId="0"/>
    <xf numFmtId="0" fontId="19" fillId="0" borderId="0"/>
    <xf numFmtId="0" fontId="109" fillId="0" borderId="0"/>
    <xf numFmtId="0" fontId="109" fillId="0" borderId="0"/>
    <xf numFmtId="0" fontId="109" fillId="0" borderId="0"/>
    <xf numFmtId="0" fontId="109" fillId="0" borderId="0"/>
    <xf numFmtId="0" fontId="109" fillId="0" borderId="0"/>
    <xf numFmtId="0" fontId="109" fillId="0" borderId="0"/>
    <xf numFmtId="0" fontId="109" fillId="0" borderId="0"/>
    <xf numFmtId="0" fontId="109" fillId="0" borderId="0"/>
    <xf numFmtId="0" fontId="109" fillId="0" borderId="0"/>
    <xf numFmtId="0" fontId="109" fillId="0" borderId="0"/>
    <xf numFmtId="0" fontId="109" fillId="0" borderId="0"/>
    <xf numFmtId="0" fontId="109" fillId="0" borderId="0"/>
    <xf numFmtId="0" fontId="109" fillId="0" borderId="0"/>
    <xf numFmtId="0" fontId="2" fillId="0" borderId="0"/>
    <xf numFmtId="0" fontId="8" fillId="0" borderId="0"/>
    <xf numFmtId="0" fontId="19" fillId="0" borderId="0"/>
    <xf numFmtId="0" fontId="1" fillId="0" borderId="0"/>
    <xf numFmtId="0" fontId="1" fillId="0" borderId="0"/>
    <xf numFmtId="0" fontId="1" fillId="0" borderId="0"/>
    <xf numFmtId="0" fontId="2" fillId="0" borderId="0"/>
    <xf numFmtId="0" fontId="1" fillId="0" borderId="0"/>
    <xf numFmtId="0" fontId="2" fillId="0" borderId="0"/>
    <xf numFmtId="0" fontId="1" fillId="0" borderId="0"/>
    <xf numFmtId="0" fontId="1" fillId="0" borderId="0"/>
    <xf numFmtId="0" fontId="1" fillId="0" borderId="0"/>
    <xf numFmtId="0" fontId="2" fillId="0" borderId="0"/>
    <xf numFmtId="0" fontId="1" fillId="0" borderId="0"/>
    <xf numFmtId="0" fontId="2" fillId="0" borderId="0"/>
    <xf numFmtId="0" fontId="1" fillId="0" borderId="0"/>
    <xf numFmtId="0" fontId="1" fillId="0" borderId="0"/>
    <xf numFmtId="0" fontId="1" fillId="0" borderId="0"/>
    <xf numFmtId="0" fontId="13" fillId="0" borderId="0"/>
    <xf numFmtId="0" fontId="19" fillId="0" borderId="0"/>
    <xf numFmtId="0" fontId="1" fillId="0" borderId="0"/>
    <xf numFmtId="0" fontId="13" fillId="0" borderId="0"/>
    <xf numFmtId="0" fontId="1" fillId="0" borderId="0"/>
    <xf numFmtId="0" fontId="1" fillId="0" borderId="0"/>
    <xf numFmtId="0" fontId="13" fillId="0" borderId="0"/>
    <xf numFmtId="0" fontId="109" fillId="0" borderId="0"/>
    <xf numFmtId="0" fontId="109" fillId="0" borderId="0"/>
    <xf numFmtId="0" fontId="109" fillId="0" borderId="0"/>
    <xf numFmtId="0" fontId="109" fillId="0" borderId="0"/>
    <xf numFmtId="0" fontId="109" fillId="0" borderId="0"/>
    <xf numFmtId="0" fontId="109" fillId="0" borderId="0"/>
    <xf numFmtId="0" fontId="109" fillId="0" borderId="0"/>
    <xf numFmtId="0" fontId="109" fillId="0" borderId="0"/>
    <xf numFmtId="0" fontId="109" fillId="0" borderId="0"/>
    <xf numFmtId="0" fontId="2" fillId="0" borderId="0"/>
    <xf numFmtId="0" fontId="2" fillId="0" borderId="0"/>
    <xf numFmtId="0" fontId="8" fillId="0" borderId="0"/>
    <xf numFmtId="0" fontId="109" fillId="0" borderId="0"/>
    <xf numFmtId="0" fontId="109" fillId="0" borderId="0"/>
    <xf numFmtId="0" fontId="109" fillId="0" borderId="0"/>
    <xf numFmtId="0" fontId="109" fillId="0" borderId="0"/>
    <xf numFmtId="0" fontId="109" fillId="0" borderId="0"/>
    <xf numFmtId="0" fontId="10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09" fillId="0" borderId="0"/>
    <xf numFmtId="0" fontId="109" fillId="0" borderId="0"/>
    <xf numFmtId="0" fontId="109" fillId="0" borderId="0"/>
    <xf numFmtId="0" fontId="109" fillId="0" borderId="0"/>
    <xf numFmtId="0" fontId="109" fillId="0" borderId="0"/>
    <xf numFmtId="0" fontId="109" fillId="0" borderId="0"/>
    <xf numFmtId="0" fontId="109" fillId="0" borderId="0"/>
    <xf numFmtId="0" fontId="109" fillId="0" borderId="0"/>
    <xf numFmtId="0" fontId="109" fillId="0" borderId="0"/>
    <xf numFmtId="0" fontId="109" fillId="0" borderId="0"/>
    <xf numFmtId="0" fontId="2" fillId="0" borderId="0"/>
    <xf numFmtId="0" fontId="1" fillId="0" borderId="0"/>
    <xf numFmtId="0" fontId="1" fillId="0" borderId="0"/>
    <xf numFmtId="0" fontId="1" fillId="0" borderId="0"/>
    <xf numFmtId="0" fontId="8" fillId="0" borderId="0"/>
    <xf numFmtId="0" fontId="109" fillId="0" borderId="0"/>
    <xf numFmtId="0" fontId="109" fillId="0" borderId="0"/>
    <xf numFmtId="0" fontId="109" fillId="0" borderId="0"/>
    <xf numFmtId="0" fontId="109" fillId="0" borderId="0"/>
    <xf numFmtId="0" fontId="109" fillId="0" borderId="0"/>
    <xf numFmtId="0" fontId="109" fillId="0" borderId="0"/>
    <xf numFmtId="0" fontId="109" fillId="0" borderId="0"/>
    <xf numFmtId="0" fontId="1" fillId="0" borderId="0"/>
    <xf numFmtId="0" fontId="1"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 fillId="0" borderId="0"/>
    <xf numFmtId="0" fontId="1" fillId="0" borderId="0"/>
    <xf numFmtId="0" fontId="111" fillId="0" borderId="0"/>
    <xf numFmtId="0" fontId="111" fillId="0" borderId="0"/>
    <xf numFmtId="0" fontId="111" fillId="0" borderId="0"/>
    <xf numFmtId="0" fontId="111" fillId="0" borderId="0"/>
    <xf numFmtId="0" fontId="19" fillId="0" borderId="0"/>
    <xf numFmtId="0" fontId="13" fillId="0" borderId="0"/>
    <xf numFmtId="0" fontId="112" fillId="0" borderId="0"/>
    <xf numFmtId="0" fontId="112" fillId="0" borderId="0"/>
    <xf numFmtId="0" fontId="112" fillId="0" borderId="0"/>
    <xf numFmtId="0" fontId="112" fillId="0" borderId="0"/>
    <xf numFmtId="0" fontId="112" fillId="0" borderId="0"/>
    <xf numFmtId="0" fontId="112" fillId="0" borderId="0"/>
    <xf numFmtId="0" fontId="112" fillId="0" borderId="0"/>
    <xf numFmtId="0" fontId="112" fillId="0" borderId="0"/>
    <xf numFmtId="0" fontId="75" fillId="0" borderId="0"/>
    <xf numFmtId="0" fontId="75" fillId="0" borderId="0"/>
    <xf numFmtId="0" fontId="19" fillId="0" borderId="0"/>
    <xf numFmtId="0" fontId="19" fillId="0" borderId="0"/>
    <xf numFmtId="0" fontId="19"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3" fillId="0" borderId="0"/>
    <xf numFmtId="0" fontId="13" fillId="0" borderId="0"/>
    <xf numFmtId="0" fontId="13" fillId="0" borderId="0"/>
    <xf numFmtId="0" fontId="13" fillId="0" borderId="0"/>
    <xf numFmtId="0" fontId="2" fillId="0" borderId="0"/>
    <xf numFmtId="0" fontId="2" fillId="0" borderId="0"/>
    <xf numFmtId="0" fontId="2" fillId="0" borderId="0"/>
    <xf numFmtId="0" fontId="2" fillId="0" borderId="0"/>
    <xf numFmtId="0" fontId="19" fillId="0" borderId="0"/>
    <xf numFmtId="0" fontId="19" fillId="0" borderId="0"/>
    <xf numFmtId="0" fontId="19" fillId="0" borderId="0"/>
    <xf numFmtId="0" fontId="19" fillId="0" borderId="0"/>
    <xf numFmtId="0" fontId="13" fillId="0" borderId="0"/>
    <xf numFmtId="0" fontId="13" fillId="0" borderId="0"/>
    <xf numFmtId="0" fontId="15" fillId="6" borderId="0" applyNumberFormat="0" applyBorder="0" applyAlignment="0" applyProtection="0"/>
    <xf numFmtId="0" fontId="15" fillId="6" borderId="0" applyNumberFormat="0" applyBorder="0" applyAlignment="0" applyProtection="0"/>
    <xf numFmtId="0" fontId="15" fillId="6" borderId="0" applyNumberFormat="0" applyBorder="0" applyAlignment="0" applyProtection="0"/>
    <xf numFmtId="0" fontId="15" fillId="6" borderId="0" applyNumberFormat="0" applyBorder="0" applyAlignment="0" applyProtection="0"/>
    <xf numFmtId="0" fontId="15" fillId="6" borderId="0" applyNumberFormat="0" applyBorder="0" applyAlignment="0" applyProtection="0"/>
    <xf numFmtId="0" fontId="15" fillId="6" borderId="0" applyNumberFormat="0" applyBorder="0" applyAlignment="0" applyProtection="0"/>
    <xf numFmtId="0" fontId="15" fillId="6" borderId="0" applyNumberFormat="0" applyBorder="0" applyAlignment="0" applyProtection="0"/>
    <xf numFmtId="0" fontId="15" fillId="6" borderId="0" applyNumberFormat="0" applyBorder="0" applyAlignment="0" applyProtection="0"/>
    <xf numFmtId="0" fontId="15" fillId="6" borderId="0" applyNumberFormat="0" applyBorder="0" applyAlignment="0" applyProtection="0"/>
    <xf numFmtId="0" fontId="15" fillId="6" borderId="0" applyNumberFormat="0" applyBorder="0" applyAlignment="0" applyProtection="0"/>
    <xf numFmtId="0" fontId="15" fillId="6" borderId="0" applyNumberFormat="0" applyBorder="0" applyAlignment="0" applyProtection="0"/>
    <xf numFmtId="0" fontId="15" fillId="6" borderId="0" applyNumberFormat="0" applyBorder="0" applyAlignment="0" applyProtection="0"/>
    <xf numFmtId="0" fontId="15" fillId="6" borderId="0" applyNumberFormat="0" applyBorder="0" applyAlignment="0" applyProtection="0"/>
    <xf numFmtId="0" fontId="15" fillId="6" borderId="0" applyNumberFormat="0" applyBorder="0" applyAlignment="0" applyProtection="0"/>
    <xf numFmtId="0" fontId="15" fillId="6" borderId="0" applyNumberFormat="0" applyBorder="0" applyAlignment="0" applyProtection="0"/>
    <xf numFmtId="0" fontId="15" fillId="6" borderId="0" applyNumberFormat="0" applyBorder="0" applyAlignment="0" applyProtection="0"/>
    <xf numFmtId="0" fontId="15" fillId="6" borderId="0" applyNumberFormat="0" applyBorder="0" applyAlignment="0" applyProtection="0"/>
    <xf numFmtId="0" fontId="15" fillId="6" borderId="0" applyNumberFormat="0" applyBorder="0" applyAlignment="0" applyProtection="0"/>
    <xf numFmtId="0" fontId="15" fillId="6" borderId="0" applyNumberFormat="0" applyBorder="0" applyAlignment="0" applyProtection="0"/>
    <xf numFmtId="0" fontId="15" fillId="6" borderId="0" applyNumberFormat="0" applyBorder="0" applyAlignment="0" applyProtection="0"/>
    <xf numFmtId="0" fontId="15" fillId="6" borderId="0" applyNumberFormat="0" applyBorder="0" applyAlignment="0" applyProtection="0"/>
    <xf numFmtId="0" fontId="15" fillId="6" borderId="0" applyNumberFormat="0" applyBorder="0" applyAlignment="0" applyProtection="0"/>
    <xf numFmtId="0" fontId="15" fillId="6" borderId="0" applyNumberFormat="0" applyBorder="0" applyAlignment="0" applyProtection="0"/>
    <xf numFmtId="0" fontId="15" fillId="6" borderId="0" applyNumberFormat="0" applyBorder="0" applyAlignment="0" applyProtection="0"/>
    <xf numFmtId="0" fontId="15" fillId="6" borderId="0" applyNumberFormat="0" applyBorder="0" applyAlignment="0" applyProtection="0"/>
    <xf numFmtId="0" fontId="15" fillId="6" borderId="0" applyNumberFormat="0" applyBorder="0" applyAlignment="0" applyProtection="0"/>
    <xf numFmtId="0" fontId="15" fillId="6" borderId="0" applyNumberFormat="0" applyBorder="0" applyAlignment="0" applyProtection="0"/>
    <xf numFmtId="0" fontId="15" fillId="6" borderId="0" applyNumberFormat="0" applyBorder="0" applyAlignment="0" applyProtection="0"/>
    <xf numFmtId="0" fontId="15" fillId="6" borderId="0" applyNumberFormat="0" applyBorder="0" applyAlignment="0" applyProtection="0"/>
    <xf numFmtId="0" fontId="15" fillId="6" borderId="0" applyNumberFormat="0" applyBorder="0" applyAlignment="0" applyProtection="0"/>
    <xf numFmtId="0" fontId="15" fillId="6" borderId="0" applyNumberFormat="0" applyBorder="0" applyAlignment="0" applyProtection="0"/>
    <xf numFmtId="0" fontId="15" fillId="6" borderId="0" applyNumberFormat="0" applyBorder="0" applyAlignment="0" applyProtection="0"/>
    <xf numFmtId="0" fontId="15" fillId="6" borderId="0" applyNumberFormat="0" applyBorder="0" applyAlignment="0" applyProtection="0"/>
    <xf numFmtId="0" fontId="15" fillId="6" borderId="0" applyNumberFormat="0" applyBorder="0" applyAlignment="0" applyProtection="0"/>
    <xf numFmtId="0" fontId="15" fillId="6" borderId="0" applyNumberFormat="0" applyBorder="0" applyAlignment="0" applyProtection="0"/>
    <xf numFmtId="0" fontId="15" fillId="6" borderId="0" applyNumberFormat="0" applyBorder="0" applyAlignment="0" applyProtection="0"/>
    <xf numFmtId="0" fontId="15"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15" fillId="6" borderId="0" applyNumberFormat="0" applyBorder="0" applyAlignment="0" applyProtection="0"/>
    <xf numFmtId="0" fontId="15" fillId="6" borderId="0" applyNumberFormat="0" applyBorder="0" applyAlignment="0" applyProtection="0"/>
    <xf numFmtId="0" fontId="15" fillId="6" borderId="0" applyNumberFormat="0" applyBorder="0" applyAlignment="0" applyProtection="0"/>
    <xf numFmtId="0" fontId="15" fillId="6" borderId="0" applyNumberFormat="0" applyBorder="0" applyAlignment="0" applyProtection="0"/>
    <xf numFmtId="0" fontId="15" fillId="6" borderId="0" applyNumberFormat="0" applyBorder="0" applyAlignment="0" applyProtection="0"/>
    <xf numFmtId="0" fontId="15" fillId="6" borderId="0" applyNumberFormat="0" applyBorder="0" applyAlignment="0" applyProtection="0"/>
    <xf numFmtId="0" fontId="15" fillId="6" borderId="0" applyNumberFormat="0" applyBorder="0" applyAlignment="0" applyProtection="0"/>
    <xf numFmtId="0" fontId="15" fillId="6" borderId="0" applyNumberFormat="0" applyBorder="0" applyAlignment="0" applyProtection="0"/>
    <xf numFmtId="0" fontId="15" fillId="6" borderId="0" applyNumberFormat="0" applyBorder="0" applyAlignment="0" applyProtection="0"/>
    <xf numFmtId="0" fontId="15" fillId="6" borderId="0" applyNumberFormat="0" applyBorder="0" applyAlignment="0" applyProtection="0"/>
    <xf numFmtId="0" fontId="15" fillId="6" borderId="0" applyNumberFormat="0" applyBorder="0" applyAlignment="0" applyProtection="0"/>
    <xf numFmtId="0" fontId="15" fillId="6" borderId="0" applyNumberFormat="0" applyBorder="0" applyAlignment="0" applyProtection="0"/>
    <xf numFmtId="0" fontId="15" fillId="6" borderId="0" applyNumberFormat="0" applyBorder="0" applyAlignment="0" applyProtection="0"/>
    <xf numFmtId="0" fontId="15" fillId="6" borderId="0" applyNumberFormat="0" applyBorder="0" applyAlignment="0" applyProtection="0"/>
    <xf numFmtId="0" fontId="15" fillId="6" borderId="0" applyNumberFormat="0" applyBorder="0" applyAlignment="0" applyProtection="0"/>
    <xf numFmtId="0" fontId="15" fillId="6" borderId="0" applyNumberFormat="0" applyBorder="0" applyAlignment="0" applyProtection="0"/>
    <xf numFmtId="0" fontId="15" fillId="6" borderId="0" applyNumberFormat="0" applyBorder="0" applyAlignment="0" applyProtection="0"/>
    <xf numFmtId="0" fontId="15" fillId="6" borderId="0" applyNumberFormat="0" applyBorder="0" applyAlignment="0" applyProtection="0"/>
    <xf numFmtId="0" fontId="15" fillId="6" borderId="0" applyNumberFormat="0" applyBorder="0" applyAlignment="0" applyProtection="0"/>
    <xf numFmtId="0" fontId="15" fillId="6" borderId="0" applyNumberFormat="0" applyBorder="0" applyAlignment="0" applyProtection="0"/>
    <xf numFmtId="0" fontId="15" fillId="6" borderId="0" applyNumberFormat="0" applyBorder="0" applyAlignment="0" applyProtection="0"/>
    <xf numFmtId="0" fontId="15" fillId="6" borderId="0" applyNumberFormat="0" applyBorder="0" applyAlignment="0" applyProtection="0"/>
    <xf numFmtId="0" fontId="15" fillId="6" borderId="0" applyNumberFormat="0" applyBorder="0" applyAlignment="0" applyProtection="0"/>
    <xf numFmtId="0" fontId="15" fillId="6" borderId="0" applyNumberFormat="0" applyBorder="0" applyAlignment="0" applyProtection="0"/>
    <xf numFmtId="0" fontId="15" fillId="6" borderId="0" applyNumberFormat="0" applyBorder="0" applyAlignment="0" applyProtection="0"/>
    <xf numFmtId="0" fontId="15" fillId="6" borderId="0" applyNumberFormat="0" applyBorder="0" applyAlignment="0" applyProtection="0"/>
    <xf numFmtId="0" fontId="15" fillId="6" borderId="0" applyNumberFormat="0" applyBorder="0" applyAlignment="0" applyProtection="0"/>
    <xf numFmtId="0" fontId="15" fillId="6" borderId="0" applyNumberFormat="0" applyBorder="0" applyAlignment="0" applyProtection="0"/>
    <xf numFmtId="0" fontId="15" fillId="6" borderId="0" applyNumberFormat="0" applyBorder="0" applyAlignment="0" applyProtection="0"/>
    <xf numFmtId="0" fontId="15" fillId="6" borderId="0" applyNumberFormat="0" applyBorder="0" applyAlignment="0" applyProtection="0"/>
    <xf numFmtId="0" fontId="15" fillId="6" borderId="0" applyNumberFormat="0" applyBorder="0" applyAlignment="0" applyProtection="0"/>
    <xf numFmtId="0" fontId="15" fillId="6" borderId="0" applyNumberFormat="0" applyBorder="0" applyAlignment="0" applyProtection="0"/>
    <xf numFmtId="0" fontId="15" fillId="6" borderId="0" applyNumberFormat="0" applyBorder="0" applyAlignment="0" applyProtection="0"/>
    <xf numFmtId="0" fontId="15" fillId="6" borderId="0" applyNumberFormat="0" applyBorder="0" applyAlignment="0" applyProtection="0"/>
    <xf numFmtId="0" fontId="15" fillId="6" borderId="0" applyNumberFormat="0" applyBorder="0" applyAlignment="0" applyProtection="0"/>
    <xf numFmtId="0" fontId="15" fillId="6" borderId="0" applyNumberFormat="0" applyBorder="0" applyAlignment="0" applyProtection="0"/>
    <xf numFmtId="0" fontId="15" fillId="6" borderId="0" applyNumberFormat="0" applyBorder="0" applyAlignment="0" applyProtection="0"/>
    <xf numFmtId="0" fontId="15" fillId="6" borderId="0" applyNumberFormat="0" applyBorder="0" applyAlignment="0" applyProtection="0"/>
    <xf numFmtId="0" fontId="15" fillId="6" borderId="0" applyNumberFormat="0" applyBorder="0" applyAlignment="0" applyProtection="0"/>
    <xf numFmtId="176" fontId="113" fillId="29" borderId="31" applyNumberFormat="0" applyBorder="0" applyAlignment="0">
      <alignment vertical="center"/>
      <protection locked="0"/>
    </xf>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13" fillId="26" borderId="39" applyNumberFormat="0" applyFont="0" applyAlignment="0" applyProtection="0"/>
    <xf numFmtId="0" fontId="13" fillId="26" borderId="39" applyNumberFormat="0" applyFont="0" applyAlignment="0" applyProtection="0"/>
    <xf numFmtId="0" fontId="13" fillId="26" borderId="39" applyNumberFormat="0" applyFont="0" applyAlignment="0" applyProtection="0"/>
    <xf numFmtId="0" fontId="13" fillId="26" borderId="39" applyNumberFormat="0" applyFont="0" applyAlignment="0" applyProtection="0"/>
    <xf numFmtId="0" fontId="13" fillId="26" borderId="39" applyNumberFormat="0" applyFont="0" applyAlignment="0" applyProtection="0"/>
    <xf numFmtId="0" fontId="13" fillId="26" borderId="39" applyNumberFormat="0" applyFont="0" applyAlignment="0" applyProtection="0"/>
    <xf numFmtId="0" fontId="13" fillId="26" borderId="39" applyNumberFormat="0" applyFont="0" applyAlignment="0" applyProtection="0"/>
    <xf numFmtId="0" fontId="13" fillId="26" borderId="39" applyNumberFormat="0" applyFont="0" applyAlignment="0" applyProtection="0"/>
    <xf numFmtId="0" fontId="13" fillId="26" borderId="39" applyNumberFormat="0" applyFont="0" applyAlignment="0" applyProtection="0"/>
    <xf numFmtId="0" fontId="13" fillId="26" borderId="39" applyNumberFormat="0" applyFont="0" applyAlignment="0" applyProtection="0"/>
    <xf numFmtId="0" fontId="13" fillId="26" borderId="39" applyNumberFormat="0" applyFont="0" applyAlignment="0" applyProtection="0"/>
    <xf numFmtId="0" fontId="13" fillId="26" borderId="39" applyNumberFormat="0" applyFont="0" applyAlignment="0" applyProtection="0"/>
    <xf numFmtId="0" fontId="13" fillId="26" borderId="39" applyNumberFormat="0" applyFont="0" applyAlignment="0" applyProtection="0"/>
    <xf numFmtId="0" fontId="13" fillId="26" borderId="39" applyNumberFormat="0" applyFont="0" applyAlignment="0" applyProtection="0"/>
    <xf numFmtId="0" fontId="13" fillId="26" borderId="39" applyNumberFormat="0" applyFont="0" applyAlignment="0" applyProtection="0"/>
    <xf numFmtId="0" fontId="13" fillId="26" borderId="39" applyNumberFormat="0" applyFont="0" applyAlignment="0" applyProtection="0"/>
    <xf numFmtId="0" fontId="13" fillId="26" borderId="39" applyNumberFormat="0" applyFont="0" applyAlignment="0" applyProtection="0"/>
    <xf numFmtId="0" fontId="13" fillId="26" borderId="39" applyNumberFormat="0" applyFont="0" applyAlignment="0" applyProtection="0"/>
    <xf numFmtId="0" fontId="13" fillId="26" borderId="39" applyNumberFormat="0" applyFont="0" applyAlignment="0" applyProtection="0"/>
    <xf numFmtId="0" fontId="13" fillId="26" borderId="39" applyNumberFormat="0" applyFont="0" applyAlignment="0" applyProtection="0"/>
    <xf numFmtId="0" fontId="13" fillId="26" borderId="39" applyNumberFormat="0" applyFont="0" applyAlignment="0" applyProtection="0"/>
    <xf numFmtId="0" fontId="13" fillId="26" borderId="39" applyNumberFormat="0" applyFont="0" applyAlignment="0" applyProtection="0"/>
    <xf numFmtId="0" fontId="13" fillId="26" borderId="39" applyNumberFormat="0" applyFont="0" applyAlignment="0" applyProtection="0"/>
    <xf numFmtId="0" fontId="13" fillId="26" borderId="39" applyNumberFormat="0" applyFont="0" applyAlignment="0" applyProtection="0"/>
    <xf numFmtId="0" fontId="13" fillId="26" borderId="39" applyNumberFormat="0" applyFont="0" applyAlignment="0" applyProtection="0"/>
    <xf numFmtId="0" fontId="13" fillId="26" borderId="39" applyNumberFormat="0" applyFont="0" applyAlignment="0" applyProtection="0"/>
    <xf numFmtId="0" fontId="13" fillId="26" borderId="39" applyNumberFormat="0" applyFont="0" applyAlignment="0" applyProtection="0"/>
    <xf numFmtId="0" fontId="13" fillId="26" borderId="39" applyNumberFormat="0" applyFont="0" applyAlignment="0" applyProtection="0"/>
    <xf numFmtId="0" fontId="13" fillId="26" borderId="39" applyNumberFormat="0" applyFont="0" applyAlignment="0" applyProtection="0"/>
    <xf numFmtId="0" fontId="13" fillId="26" borderId="39" applyNumberFormat="0" applyFont="0" applyAlignment="0" applyProtection="0"/>
    <xf numFmtId="0" fontId="13" fillId="26" borderId="39" applyNumberFormat="0" applyFont="0" applyAlignment="0" applyProtection="0"/>
    <xf numFmtId="0" fontId="13" fillId="26" borderId="39" applyNumberFormat="0" applyFont="0" applyAlignment="0" applyProtection="0"/>
    <xf numFmtId="0" fontId="13" fillId="26" borderId="39" applyNumberFormat="0" applyFont="0" applyAlignment="0" applyProtection="0"/>
    <xf numFmtId="0" fontId="13" fillId="26" borderId="39" applyNumberFormat="0" applyFont="0" applyAlignment="0" applyProtection="0"/>
    <xf numFmtId="0" fontId="13" fillId="26" borderId="39" applyNumberFormat="0" applyFont="0" applyAlignment="0" applyProtection="0"/>
    <xf numFmtId="0" fontId="2" fillId="26" borderId="39" applyNumberFormat="0" applyFont="0" applyAlignment="0" applyProtection="0"/>
    <xf numFmtId="0" fontId="2" fillId="26" borderId="39" applyNumberFormat="0" applyFont="0" applyAlignment="0" applyProtection="0"/>
    <xf numFmtId="0" fontId="13" fillId="26" borderId="39" applyNumberFormat="0" applyFont="0" applyAlignment="0" applyProtection="0"/>
    <xf numFmtId="0" fontId="75" fillId="26" borderId="39" applyNumberFormat="0" applyFont="0" applyAlignment="0" applyProtection="0"/>
    <xf numFmtId="0" fontId="75" fillId="26" borderId="39" applyNumberFormat="0" applyFont="0" applyAlignment="0" applyProtection="0"/>
    <xf numFmtId="0" fontId="75" fillId="26" borderId="39" applyNumberFormat="0" applyFont="0" applyAlignment="0" applyProtection="0"/>
    <xf numFmtId="0" fontId="2" fillId="26" borderId="39" applyNumberFormat="0" applyFont="0" applyAlignment="0" applyProtection="0"/>
    <xf numFmtId="0" fontId="2" fillId="26" borderId="39" applyNumberFormat="0" applyFont="0" applyAlignment="0" applyProtection="0"/>
    <xf numFmtId="0" fontId="2" fillId="26" borderId="39" applyNumberFormat="0" applyFont="0" applyAlignment="0" applyProtection="0"/>
    <xf numFmtId="0" fontId="2" fillId="26" borderId="39" applyNumberFormat="0" applyFont="0" applyAlignment="0" applyProtection="0"/>
    <xf numFmtId="0" fontId="13" fillId="26" borderId="39" applyNumberFormat="0" applyFont="0" applyAlignment="0" applyProtection="0"/>
    <xf numFmtId="0" fontId="13" fillId="26" borderId="39" applyNumberFormat="0" applyFont="0" applyAlignment="0" applyProtection="0"/>
    <xf numFmtId="0" fontId="13" fillId="26" borderId="39" applyNumberFormat="0" applyFont="0" applyAlignment="0" applyProtection="0"/>
    <xf numFmtId="0" fontId="13" fillId="26" borderId="39" applyNumberFormat="0" applyFont="0" applyAlignment="0" applyProtection="0"/>
    <xf numFmtId="0" fontId="13" fillId="26" borderId="39" applyNumberFormat="0" applyFont="0" applyAlignment="0" applyProtection="0"/>
    <xf numFmtId="0" fontId="13" fillId="26" borderId="39" applyNumberFormat="0" applyFont="0" applyAlignment="0" applyProtection="0"/>
    <xf numFmtId="0" fontId="13" fillId="26" borderId="39" applyNumberFormat="0" applyFont="0" applyAlignment="0" applyProtection="0"/>
    <xf numFmtId="0" fontId="13" fillId="26" borderId="39" applyNumberFormat="0" applyFont="0" applyAlignment="0" applyProtection="0"/>
    <xf numFmtId="0" fontId="13" fillId="26" borderId="39" applyNumberFormat="0" applyFont="0" applyAlignment="0" applyProtection="0"/>
    <xf numFmtId="0" fontId="13" fillId="26" borderId="39" applyNumberFormat="0" applyFont="0" applyAlignment="0" applyProtection="0"/>
    <xf numFmtId="0" fontId="13" fillId="26" borderId="39" applyNumberFormat="0" applyFont="0" applyAlignment="0" applyProtection="0"/>
    <xf numFmtId="0" fontId="13" fillId="26" borderId="39" applyNumberFormat="0" applyFont="0" applyAlignment="0" applyProtection="0"/>
    <xf numFmtId="0" fontId="13" fillId="26" borderId="39" applyNumberFormat="0" applyFont="0" applyAlignment="0" applyProtection="0"/>
    <xf numFmtId="0" fontId="13" fillId="26" borderId="39" applyNumberFormat="0" applyFont="0" applyAlignment="0" applyProtection="0"/>
    <xf numFmtId="0" fontId="13" fillId="26" borderId="39" applyNumberFormat="0" applyFont="0" applyAlignment="0" applyProtection="0"/>
    <xf numFmtId="0" fontId="13" fillId="26" borderId="39" applyNumberFormat="0" applyFont="0" applyAlignment="0" applyProtection="0"/>
    <xf numFmtId="0" fontId="13" fillId="26" borderId="39" applyNumberFormat="0" applyFont="0" applyAlignment="0" applyProtection="0"/>
    <xf numFmtId="0" fontId="13" fillId="26" borderId="39" applyNumberFormat="0" applyFont="0" applyAlignment="0" applyProtection="0"/>
    <xf numFmtId="0" fontId="13" fillId="26" borderId="39" applyNumberFormat="0" applyFont="0" applyAlignment="0" applyProtection="0"/>
    <xf numFmtId="0" fontId="13" fillId="26" borderId="39" applyNumberFormat="0" applyFont="0" applyAlignment="0" applyProtection="0"/>
    <xf numFmtId="0" fontId="13" fillId="26" borderId="39" applyNumberFormat="0" applyFont="0" applyAlignment="0" applyProtection="0"/>
    <xf numFmtId="0" fontId="13" fillId="26" borderId="39" applyNumberFormat="0" applyFont="0" applyAlignment="0" applyProtection="0"/>
    <xf numFmtId="0" fontId="13" fillId="26" borderId="39" applyNumberFormat="0" applyFont="0" applyAlignment="0" applyProtection="0"/>
    <xf numFmtId="0" fontId="13" fillId="26" borderId="39" applyNumberFormat="0" applyFont="0" applyAlignment="0" applyProtection="0"/>
    <xf numFmtId="0" fontId="13" fillId="26" borderId="39" applyNumberFormat="0" applyFont="0" applyAlignment="0" applyProtection="0"/>
    <xf numFmtId="0" fontId="13" fillId="26" borderId="39" applyNumberFormat="0" applyFont="0" applyAlignment="0" applyProtection="0"/>
    <xf numFmtId="0" fontId="13" fillId="26" borderId="39" applyNumberFormat="0" applyFont="0" applyAlignment="0" applyProtection="0"/>
    <xf numFmtId="0" fontId="13" fillId="26" borderId="39" applyNumberFormat="0" applyFont="0" applyAlignment="0" applyProtection="0"/>
    <xf numFmtId="0" fontId="13" fillId="26" borderId="39" applyNumberFormat="0" applyFont="0" applyAlignment="0" applyProtection="0"/>
    <xf numFmtId="0" fontId="13" fillId="26" borderId="39" applyNumberFormat="0" applyFont="0" applyAlignment="0" applyProtection="0"/>
    <xf numFmtId="0" fontId="13" fillId="26" borderId="39" applyNumberFormat="0" applyFont="0" applyAlignment="0" applyProtection="0"/>
    <xf numFmtId="0" fontId="13" fillId="26" borderId="39" applyNumberFormat="0" applyFont="0" applyAlignment="0" applyProtection="0"/>
    <xf numFmtId="0" fontId="13" fillId="26" borderId="39" applyNumberFormat="0" applyFont="0" applyAlignment="0" applyProtection="0"/>
    <xf numFmtId="0" fontId="13" fillId="26" borderId="39" applyNumberFormat="0" applyFont="0" applyAlignment="0" applyProtection="0"/>
    <xf numFmtId="0" fontId="13" fillId="26" borderId="39" applyNumberFormat="0" applyFont="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89"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75" fillId="0" borderId="0" applyFill="0" applyBorder="0" applyAlignment="0" applyProtection="0"/>
    <xf numFmtId="9" fontId="75" fillId="0" borderId="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75" fillId="0" borderId="0" applyFill="0" applyBorder="0" applyAlignment="0" applyProtection="0"/>
    <xf numFmtId="9" fontId="75" fillId="0" borderId="0" applyFill="0" applyBorder="0" applyAlignment="0" applyProtection="0"/>
    <xf numFmtId="9" fontId="75" fillId="0" borderId="0" applyFill="0" applyBorder="0" applyAlignment="0" applyProtection="0"/>
    <xf numFmtId="9" fontId="75" fillId="0" borderId="0" applyFill="0" applyBorder="0" applyAlignment="0" applyProtection="0"/>
    <xf numFmtId="9" fontId="75" fillId="0" borderId="0" applyFill="0" applyBorder="0" applyAlignment="0" applyProtection="0"/>
    <xf numFmtId="9" fontId="75" fillId="0" borderId="0" applyFill="0" applyBorder="0" applyAlignment="0" applyProtection="0"/>
    <xf numFmtId="9" fontId="2" fillId="0" borderId="0" applyFont="0" applyFill="0" applyBorder="0" applyAlignment="0" applyProtection="0"/>
    <xf numFmtId="9" fontId="19" fillId="0" borderId="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75" fillId="0" borderId="0" applyFill="0" applyBorder="0" applyAlignment="0" applyProtection="0"/>
    <xf numFmtId="9" fontId="75" fillId="0" borderId="0" applyFill="0" applyBorder="0" applyAlignment="0" applyProtection="0"/>
    <xf numFmtId="9" fontId="75" fillId="0" borderId="0" applyFill="0" applyBorder="0" applyAlignment="0" applyProtection="0"/>
    <xf numFmtId="9" fontId="75" fillId="0" borderId="0" applyFill="0" applyBorder="0" applyAlignment="0" applyProtection="0"/>
    <xf numFmtId="9" fontId="75" fillId="0" borderId="0" applyFill="0" applyBorder="0" applyAlignment="0" applyProtection="0"/>
    <xf numFmtId="9" fontId="75" fillId="0" borderId="0" applyFill="0" applyBorder="0" applyAlignment="0" applyProtection="0"/>
    <xf numFmtId="9" fontId="75" fillId="0" borderId="0" applyFill="0" applyBorder="0" applyAlignment="0" applyProtection="0"/>
    <xf numFmtId="9" fontId="75" fillId="0" borderId="0" applyFill="0" applyBorder="0" applyAlignment="0" applyProtection="0"/>
    <xf numFmtId="9" fontId="75" fillId="0" borderId="0" applyFill="0" applyBorder="0" applyAlignment="0" applyProtection="0"/>
    <xf numFmtId="9" fontId="13" fillId="0" borderId="0" applyFont="0" applyFill="0" applyBorder="0" applyAlignment="0" applyProtection="0"/>
    <xf numFmtId="9" fontId="75" fillId="0" borderId="0" applyFill="0" applyBorder="0" applyAlignment="0" applyProtection="0"/>
    <xf numFmtId="9" fontId="75" fillId="0" borderId="0" applyFill="0" applyBorder="0" applyAlignment="0" applyProtection="0"/>
    <xf numFmtId="9" fontId="75" fillId="0" borderId="0" applyFill="0" applyBorder="0" applyAlignment="0" applyProtection="0"/>
    <xf numFmtId="9" fontId="75" fillId="0" borderId="0" applyFill="0" applyBorder="0" applyAlignment="0" applyProtection="0"/>
    <xf numFmtId="9" fontId="75" fillId="0" borderId="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 fillId="0" borderId="19" applyNumberFormat="0" applyFill="0" applyAlignment="0" applyProtection="0"/>
    <xf numFmtId="0" fontId="2" fillId="0" borderId="19" applyNumberFormat="0" applyFill="0" applyAlignment="0" applyProtection="0"/>
    <xf numFmtId="0" fontId="2" fillId="0" borderId="19" applyNumberFormat="0" applyFill="0" applyAlignment="0" applyProtection="0"/>
    <xf numFmtId="0" fontId="2"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75" fillId="0" borderId="0"/>
    <xf numFmtId="0" fontId="75" fillId="0" borderId="0"/>
    <xf numFmtId="0" fontId="52" fillId="0" borderId="0"/>
    <xf numFmtId="0" fontId="75"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75" fillId="0" borderId="0"/>
    <xf numFmtId="0" fontId="75" fillId="0" borderId="0"/>
    <xf numFmtId="0" fontId="75" fillId="0" borderId="0"/>
    <xf numFmtId="0" fontId="75" fillId="0" borderId="0"/>
    <xf numFmtId="0" fontId="75" fillId="0" borderId="0"/>
    <xf numFmtId="0" fontId="75" fillId="0" borderId="0"/>
    <xf numFmtId="0" fontId="51" fillId="0" borderId="0"/>
    <xf numFmtId="0" fontId="114" fillId="0" borderId="0"/>
    <xf numFmtId="0" fontId="114" fillId="0" borderId="0"/>
    <xf numFmtId="0" fontId="114" fillId="0" borderId="0"/>
    <xf numFmtId="0" fontId="114" fillId="0" borderId="0"/>
    <xf numFmtId="0" fontId="114" fillId="0" borderId="0"/>
    <xf numFmtId="0" fontId="52" fillId="0" borderId="0"/>
    <xf numFmtId="0" fontId="52" fillId="0" borderId="0"/>
    <xf numFmtId="0" fontId="52" fillId="0" borderId="0"/>
    <xf numFmtId="0" fontId="52" fillId="0" borderId="0"/>
    <xf numFmtId="0" fontId="51" fillId="0" borderId="0"/>
    <xf numFmtId="0" fontId="52" fillId="0" borderId="0"/>
    <xf numFmtId="0" fontId="52" fillId="0" borderId="0"/>
    <xf numFmtId="0" fontId="52" fillId="0" borderId="0"/>
    <xf numFmtId="0" fontId="52" fillId="0" borderId="0"/>
    <xf numFmtId="0" fontId="52"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52" fillId="0" borderId="0"/>
    <xf numFmtId="0" fontId="114" fillId="0" borderId="0"/>
    <xf numFmtId="0" fontId="52" fillId="0" borderId="0"/>
    <xf numFmtId="0" fontId="114" fillId="0" borderId="0"/>
    <xf numFmtId="0" fontId="52" fillId="0" borderId="0"/>
    <xf numFmtId="0" fontId="114" fillId="0" borderId="0"/>
    <xf numFmtId="0" fontId="114" fillId="0" borderId="0"/>
    <xf numFmtId="0" fontId="114" fillId="0" borderId="0"/>
    <xf numFmtId="0" fontId="52" fillId="0" borderId="0"/>
    <xf numFmtId="0" fontId="114" fillId="0" borderId="0"/>
    <xf numFmtId="0" fontId="52" fillId="0" borderId="0"/>
    <xf numFmtId="0" fontId="52" fillId="0" borderId="0"/>
    <xf numFmtId="0" fontId="114" fillId="0" borderId="0"/>
    <xf numFmtId="0" fontId="52" fillId="0" borderId="0"/>
    <xf numFmtId="0" fontId="114" fillId="0" borderId="0"/>
    <xf numFmtId="0" fontId="114" fillId="0" borderId="0"/>
    <xf numFmtId="0" fontId="114" fillId="0" borderId="0"/>
    <xf numFmtId="0" fontId="114" fillId="0" borderId="0"/>
    <xf numFmtId="0" fontId="52" fillId="0" borderId="0"/>
    <xf numFmtId="0" fontId="114" fillId="0" borderId="0"/>
    <xf numFmtId="0" fontId="52" fillId="0" borderId="0"/>
    <xf numFmtId="0" fontId="114" fillId="0" borderId="0"/>
    <xf numFmtId="0" fontId="114" fillId="0" borderId="0"/>
    <xf numFmtId="0" fontId="114" fillId="0" borderId="0"/>
    <xf numFmtId="0" fontId="52" fillId="0" borderId="0"/>
    <xf numFmtId="0" fontId="114" fillId="0" borderId="0"/>
    <xf numFmtId="0" fontId="52" fillId="0" borderId="0"/>
    <xf numFmtId="0" fontId="52" fillId="0" borderId="0"/>
    <xf numFmtId="0" fontId="114" fillId="0" borderId="0"/>
    <xf numFmtId="0" fontId="114" fillId="0" borderId="0"/>
    <xf numFmtId="0" fontId="52" fillId="0" borderId="0"/>
    <xf numFmtId="0" fontId="114" fillId="0" borderId="0"/>
    <xf numFmtId="0" fontId="52" fillId="0" borderId="0"/>
    <xf numFmtId="0" fontId="114" fillId="0" borderId="0"/>
    <xf numFmtId="0" fontId="52" fillId="0" borderId="0"/>
    <xf numFmtId="0" fontId="52" fillId="0" borderId="0"/>
    <xf numFmtId="0" fontId="52" fillId="0" borderId="0"/>
    <xf numFmtId="0" fontId="114" fillId="0" borderId="0"/>
    <xf numFmtId="0" fontId="52" fillId="0" borderId="0"/>
    <xf numFmtId="0" fontId="114" fillId="0" borderId="0"/>
    <xf numFmtId="0" fontId="114" fillId="0" borderId="0"/>
    <xf numFmtId="0" fontId="52" fillId="0" borderId="0"/>
    <xf numFmtId="0" fontId="114" fillId="0" borderId="0"/>
    <xf numFmtId="0" fontId="52" fillId="0" borderId="0"/>
    <xf numFmtId="0" fontId="52" fillId="0" borderId="0"/>
    <xf numFmtId="0" fontId="52" fillId="0" borderId="0"/>
    <xf numFmtId="0" fontId="114" fillId="0" borderId="0"/>
    <xf numFmtId="0" fontId="52" fillId="0" borderId="0"/>
    <xf numFmtId="0" fontId="114" fillId="0" borderId="0"/>
    <xf numFmtId="0" fontId="52" fillId="0" borderId="0"/>
    <xf numFmtId="0" fontId="52" fillId="0" borderId="0"/>
    <xf numFmtId="0" fontId="52" fillId="0" borderId="0"/>
    <xf numFmtId="0" fontId="114" fillId="0" borderId="0"/>
    <xf numFmtId="0" fontId="52" fillId="0" borderId="0"/>
    <xf numFmtId="0" fontId="114" fillId="0" borderId="0"/>
    <xf numFmtId="0" fontId="114" fillId="0" borderId="0"/>
    <xf numFmtId="0" fontId="52"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52" fillId="0" borderId="0"/>
    <xf numFmtId="0" fontId="52" fillId="0" borderId="0"/>
    <xf numFmtId="0" fontId="52" fillId="0" borderId="0"/>
    <xf numFmtId="0" fontId="114" fillId="0" borderId="0"/>
    <xf numFmtId="0" fontId="114" fillId="0" borderId="0"/>
    <xf numFmtId="0" fontId="114" fillId="0" borderId="0"/>
    <xf numFmtId="0" fontId="52" fillId="0" borderId="0"/>
    <xf numFmtId="0" fontId="52"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52"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52" fillId="0" borderId="0"/>
    <xf numFmtId="0" fontId="52" fillId="0" borderId="0"/>
    <xf numFmtId="0" fontId="52" fillId="0" borderId="0"/>
    <xf numFmtId="0" fontId="52" fillId="0" borderId="0"/>
    <xf numFmtId="0" fontId="52" fillId="0" borderId="0"/>
    <xf numFmtId="0" fontId="52" fillId="0" borderId="0"/>
    <xf numFmtId="0" fontId="114" fillId="0" borderId="0"/>
    <xf numFmtId="0" fontId="114" fillId="0" borderId="0"/>
    <xf numFmtId="0" fontId="114" fillId="0" borderId="0"/>
    <xf numFmtId="0" fontId="52" fillId="0" borderId="0"/>
    <xf numFmtId="0" fontId="52"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114" fillId="0" borderId="0"/>
    <xf numFmtId="0" fontId="114" fillId="0" borderId="0"/>
    <xf numFmtId="0" fontId="114" fillId="0" borderId="0"/>
    <xf numFmtId="0" fontId="114" fillId="0" borderId="0"/>
    <xf numFmtId="0" fontId="52" fillId="0" borderId="0"/>
    <xf numFmtId="0" fontId="114" fillId="0" borderId="0"/>
    <xf numFmtId="0" fontId="114" fillId="0" borderId="0"/>
    <xf numFmtId="0" fontId="114" fillId="0" borderId="0"/>
    <xf numFmtId="0" fontId="52" fillId="0" borderId="0"/>
    <xf numFmtId="0" fontId="52" fillId="0" borderId="0"/>
    <xf numFmtId="0" fontId="52" fillId="0" borderId="0"/>
    <xf numFmtId="0" fontId="114" fillId="0" borderId="0"/>
    <xf numFmtId="0" fontId="114"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114"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52" fillId="0" borderId="0"/>
    <xf numFmtId="0" fontId="52" fillId="0" borderId="0"/>
    <xf numFmtId="0" fontId="114" fillId="0" borderId="0"/>
    <xf numFmtId="0" fontId="114"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52" fillId="0" borderId="0"/>
    <xf numFmtId="0" fontId="114" fillId="0" borderId="0"/>
    <xf numFmtId="0" fontId="52" fillId="0" borderId="0"/>
    <xf numFmtId="0" fontId="52" fillId="0" borderId="0"/>
    <xf numFmtId="0" fontId="52" fillId="0" borderId="0"/>
    <xf numFmtId="0" fontId="114" fillId="0" borderId="0"/>
    <xf numFmtId="0" fontId="114" fillId="0" borderId="0"/>
    <xf numFmtId="0" fontId="114" fillId="0" borderId="0"/>
    <xf numFmtId="0" fontId="52" fillId="0" borderId="0"/>
    <xf numFmtId="0" fontId="52"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52"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52" fillId="0" borderId="0"/>
    <xf numFmtId="0" fontId="52" fillId="0" borderId="0"/>
    <xf numFmtId="0" fontId="52" fillId="0" borderId="0"/>
    <xf numFmtId="0" fontId="52" fillId="0" borderId="0"/>
    <xf numFmtId="0" fontId="52" fillId="0" borderId="0"/>
    <xf numFmtId="0" fontId="52" fillId="0" borderId="0"/>
    <xf numFmtId="0" fontId="114" fillId="0" borderId="0"/>
    <xf numFmtId="0" fontId="114" fillId="0" borderId="0"/>
    <xf numFmtId="0" fontId="52" fillId="0" borderId="0"/>
    <xf numFmtId="0" fontId="52"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52" fillId="0" borderId="0"/>
    <xf numFmtId="0" fontId="114" fillId="0" borderId="0"/>
    <xf numFmtId="0" fontId="114"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52" fillId="0" borderId="0"/>
    <xf numFmtId="0" fontId="114" fillId="0" borderId="0"/>
    <xf numFmtId="0" fontId="52" fillId="0" borderId="0"/>
    <xf numFmtId="0" fontId="114" fillId="0" borderId="0"/>
    <xf numFmtId="0" fontId="52" fillId="0" borderId="0"/>
    <xf numFmtId="0" fontId="114" fillId="0" borderId="0"/>
    <xf numFmtId="0" fontId="114" fillId="0" borderId="0"/>
    <xf numFmtId="0" fontId="114" fillId="0" borderId="0"/>
    <xf numFmtId="0" fontId="114" fillId="0" borderId="0"/>
    <xf numFmtId="0" fontId="52" fillId="0" borderId="0"/>
    <xf numFmtId="0" fontId="52" fillId="0" borderId="0"/>
    <xf numFmtId="0" fontId="52" fillId="0" borderId="0"/>
    <xf numFmtId="0" fontId="114" fillId="0" borderId="0"/>
    <xf numFmtId="0" fontId="114" fillId="0" borderId="0"/>
    <xf numFmtId="0" fontId="114" fillId="0" borderId="0"/>
    <xf numFmtId="0" fontId="114" fillId="0" borderId="0"/>
    <xf numFmtId="0" fontId="52" fillId="0" borderId="0"/>
    <xf numFmtId="0" fontId="114" fillId="0" borderId="0"/>
    <xf numFmtId="0" fontId="114" fillId="0" borderId="0"/>
    <xf numFmtId="0" fontId="114" fillId="0" borderId="0"/>
    <xf numFmtId="0" fontId="114" fillId="0" borderId="0"/>
    <xf numFmtId="0" fontId="52" fillId="0" borderId="0"/>
    <xf numFmtId="0" fontId="52" fillId="0" borderId="0"/>
    <xf numFmtId="0" fontId="52" fillId="0" borderId="0"/>
    <xf numFmtId="0" fontId="114" fillId="0" borderId="0"/>
    <xf numFmtId="0" fontId="52" fillId="0" borderId="0"/>
    <xf numFmtId="0" fontId="114" fillId="0" borderId="0"/>
    <xf numFmtId="0" fontId="114" fillId="0" borderId="0"/>
    <xf numFmtId="0" fontId="114" fillId="0" borderId="0"/>
    <xf numFmtId="0" fontId="114" fillId="0" borderId="0"/>
    <xf numFmtId="0" fontId="52" fillId="0" borderId="0"/>
    <xf numFmtId="0" fontId="52" fillId="0" borderId="0"/>
    <xf numFmtId="0" fontId="52" fillId="0" borderId="0"/>
    <xf numFmtId="0" fontId="114" fillId="0" borderId="0"/>
    <xf numFmtId="0" fontId="114" fillId="0" borderId="0"/>
    <xf numFmtId="0" fontId="114" fillId="0" borderId="0"/>
    <xf numFmtId="0" fontId="114"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114" fillId="0" borderId="0"/>
    <xf numFmtId="0" fontId="52" fillId="0" borderId="0"/>
    <xf numFmtId="0" fontId="114" fillId="0" borderId="0"/>
    <xf numFmtId="0" fontId="52" fillId="0" borderId="0"/>
    <xf numFmtId="0" fontId="114" fillId="0" borderId="0"/>
    <xf numFmtId="0" fontId="52" fillId="0" borderId="0"/>
    <xf numFmtId="0" fontId="52" fillId="0" borderId="0"/>
    <xf numFmtId="0" fontId="52" fillId="0" borderId="0"/>
    <xf numFmtId="0" fontId="52" fillId="0" borderId="0"/>
    <xf numFmtId="0" fontId="114" fillId="0" borderId="0"/>
    <xf numFmtId="0" fontId="114" fillId="0" borderId="0"/>
    <xf numFmtId="0" fontId="114" fillId="0" borderId="0"/>
    <xf numFmtId="0" fontId="52" fillId="0" borderId="0"/>
    <xf numFmtId="0" fontId="52" fillId="0" borderId="0"/>
    <xf numFmtId="0" fontId="52" fillId="0" borderId="0"/>
    <xf numFmtId="0" fontId="52" fillId="0" borderId="0"/>
    <xf numFmtId="0" fontId="114" fillId="0" borderId="0"/>
    <xf numFmtId="0" fontId="52" fillId="0" borderId="0"/>
    <xf numFmtId="0" fontId="52" fillId="0" borderId="0"/>
    <xf numFmtId="0" fontId="52" fillId="0" borderId="0"/>
    <xf numFmtId="0" fontId="52" fillId="0" borderId="0"/>
    <xf numFmtId="0" fontId="114" fillId="0" borderId="0"/>
    <xf numFmtId="0" fontId="114" fillId="0" borderId="0"/>
    <xf numFmtId="0" fontId="114" fillId="0" borderId="0"/>
    <xf numFmtId="0" fontId="52" fillId="0" borderId="0"/>
    <xf numFmtId="0" fontId="114" fillId="0" borderId="0"/>
    <xf numFmtId="0" fontId="52" fillId="0" borderId="0"/>
    <xf numFmtId="0" fontId="52" fillId="0" borderId="0"/>
    <xf numFmtId="0" fontId="52" fillId="0" borderId="0"/>
    <xf numFmtId="0" fontId="52" fillId="0" borderId="0"/>
    <xf numFmtId="0" fontId="114" fillId="0" borderId="0"/>
    <xf numFmtId="0" fontId="114" fillId="0" borderId="0"/>
    <xf numFmtId="0" fontId="114" fillId="0" borderId="0"/>
    <xf numFmtId="0" fontId="52" fillId="0" borderId="0"/>
    <xf numFmtId="0" fontId="52" fillId="0" borderId="0"/>
    <xf numFmtId="0" fontId="52" fillId="0" borderId="0"/>
    <xf numFmtId="0" fontId="52" fillId="0" borderId="0"/>
    <xf numFmtId="0" fontId="114" fillId="0" borderId="0"/>
    <xf numFmtId="0" fontId="52" fillId="0" borderId="0"/>
    <xf numFmtId="0" fontId="114" fillId="0" borderId="0"/>
    <xf numFmtId="0" fontId="52" fillId="0" borderId="0"/>
    <xf numFmtId="0" fontId="52" fillId="0" borderId="0"/>
    <xf numFmtId="0" fontId="52" fillId="0" borderId="0"/>
    <xf numFmtId="0" fontId="52" fillId="0" borderId="0"/>
    <xf numFmtId="0" fontId="114" fillId="0" borderId="0"/>
    <xf numFmtId="0" fontId="114" fillId="0" borderId="0"/>
    <xf numFmtId="0" fontId="114" fillId="0" borderId="0"/>
    <xf numFmtId="0" fontId="52" fillId="0" borderId="0"/>
    <xf numFmtId="0" fontId="52" fillId="0" borderId="0"/>
    <xf numFmtId="0" fontId="52" fillId="0" borderId="0"/>
    <xf numFmtId="0" fontId="52"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52" fillId="0" borderId="0"/>
    <xf numFmtId="0" fontId="114" fillId="0" borderId="0"/>
    <xf numFmtId="0" fontId="52" fillId="0" borderId="0"/>
    <xf numFmtId="0" fontId="114" fillId="0" borderId="0"/>
    <xf numFmtId="0" fontId="52" fillId="0" borderId="0"/>
    <xf numFmtId="0" fontId="114" fillId="0" borderId="0"/>
    <xf numFmtId="0" fontId="114" fillId="0" borderId="0"/>
    <xf numFmtId="0" fontId="114" fillId="0" borderId="0"/>
    <xf numFmtId="0" fontId="114" fillId="0" borderId="0"/>
    <xf numFmtId="0" fontId="52" fillId="0" borderId="0"/>
    <xf numFmtId="0" fontId="52" fillId="0" borderId="0"/>
    <xf numFmtId="0" fontId="52" fillId="0" borderId="0"/>
    <xf numFmtId="0" fontId="114" fillId="0" borderId="0"/>
    <xf numFmtId="0" fontId="114" fillId="0" borderId="0"/>
    <xf numFmtId="0" fontId="114" fillId="0" borderId="0"/>
    <xf numFmtId="0" fontId="114" fillId="0" borderId="0"/>
    <xf numFmtId="0" fontId="52" fillId="0" borderId="0"/>
    <xf numFmtId="0" fontId="114" fillId="0" borderId="0"/>
    <xf numFmtId="0" fontId="114" fillId="0" borderId="0"/>
    <xf numFmtId="0" fontId="114" fillId="0" borderId="0"/>
    <xf numFmtId="0" fontId="114" fillId="0" borderId="0"/>
    <xf numFmtId="0" fontId="52" fillId="0" borderId="0"/>
    <xf numFmtId="0" fontId="52" fillId="0" borderId="0"/>
    <xf numFmtId="0" fontId="52" fillId="0" borderId="0"/>
    <xf numFmtId="0" fontId="114" fillId="0" borderId="0"/>
    <xf numFmtId="0" fontId="52" fillId="0" borderId="0"/>
    <xf numFmtId="0" fontId="114" fillId="0" borderId="0"/>
    <xf numFmtId="0" fontId="114" fillId="0" borderId="0"/>
    <xf numFmtId="0" fontId="114" fillId="0" borderId="0"/>
    <xf numFmtId="0" fontId="114" fillId="0" borderId="0"/>
    <xf numFmtId="0" fontId="52" fillId="0" borderId="0"/>
    <xf numFmtId="0" fontId="52" fillId="0" borderId="0"/>
    <xf numFmtId="0" fontId="52" fillId="0" borderId="0"/>
    <xf numFmtId="0" fontId="114" fillId="0" borderId="0"/>
    <xf numFmtId="0" fontId="114" fillId="0" borderId="0"/>
    <xf numFmtId="0" fontId="114" fillId="0" borderId="0"/>
    <xf numFmtId="0" fontId="114" fillId="0" borderId="0"/>
    <xf numFmtId="0" fontId="52" fillId="0" borderId="0"/>
    <xf numFmtId="0" fontId="114" fillId="0" borderId="0"/>
    <xf numFmtId="0" fontId="52" fillId="0" borderId="0"/>
    <xf numFmtId="0" fontId="114" fillId="0" borderId="0"/>
    <xf numFmtId="0" fontId="114" fillId="0" borderId="0"/>
    <xf numFmtId="0" fontId="114" fillId="0" borderId="0"/>
    <xf numFmtId="0" fontId="114" fillId="0" borderId="0"/>
    <xf numFmtId="0" fontId="52" fillId="0" borderId="0"/>
    <xf numFmtId="0" fontId="52" fillId="0" borderId="0"/>
    <xf numFmtId="0" fontId="52" fillId="0" borderId="0"/>
    <xf numFmtId="0" fontId="114" fillId="0" borderId="0"/>
    <xf numFmtId="0" fontId="114" fillId="0" borderId="0"/>
    <xf numFmtId="0" fontId="114" fillId="0" borderId="0"/>
    <xf numFmtId="0" fontId="114"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114" fillId="0" borderId="0"/>
    <xf numFmtId="0" fontId="52" fillId="0" borderId="0"/>
    <xf numFmtId="0" fontId="114" fillId="0" borderId="0"/>
    <xf numFmtId="0" fontId="52" fillId="0" borderId="0"/>
    <xf numFmtId="0" fontId="114" fillId="0" borderId="0"/>
    <xf numFmtId="0" fontId="52" fillId="0" borderId="0"/>
    <xf numFmtId="0" fontId="52" fillId="0" borderId="0"/>
    <xf numFmtId="0" fontId="52" fillId="0" borderId="0"/>
    <xf numFmtId="0" fontId="52" fillId="0" borderId="0"/>
    <xf numFmtId="0" fontId="114" fillId="0" borderId="0"/>
    <xf numFmtId="0" fontId="114" fillId="0" borderId="0"/>
    <xf numFmtId="0" fontId="114" fillId="0" borderId="0"/>
    <xf numFmtId="0" fontId="52" fillId="0" borderId="0"/>
    <xf numFmtId="0" fontId="52" fillId="0" borderId="0"/>
    <xf numFmtId="0" fontId="52" fillId="0" borderId="0"/>
    <xf numFmtId="0" fontId="52" fillId="0" borderId="0"/>
    <xf numFmtId="0" fontId="114" fillId="0" borderId="0"/>
    <xf numFmtId="0" fontId="52" fillId="0" borderId="0"/>
    <xf numFmtId="0" fontId="52" fillId="0" borderId="0"/>
    <xf numFmtId="0" fontId="52" fillId="0" borderId="0"/>
    <xf numFmtId="0" fontId="52" fillId="0" borderId="0"/>
    <xf numFmtId="0" fontId="114" fillId="0" borderId="0"/>
    <xf numFmtId="0" fontId="114" fillId="0" borderId="0"/>
    <xf numFmtId="0" fontId="114" fillId="0" borderId="0"/>
    <xf numFmtId="0" fontId="52" fillId="0" borderId="0"/>
    <xf numFmtId="0" fontId="114" fillId="0" borderId="0"/>
    <xf numFmtId="0" fontId="52" fillId="0" borderId="0"/>
    <xf numFmtId="0" fontId="52" fillId="0" borderId="0"/>
    <xf numFmtId="0" fontId="52" fillId="0" borderId="0"/>
    <xf numFmtId="0" fontId="52" fillId="0" borderId="0"/>
    <xf numFmtId="0" fontId="114" fillId="0" borderId="0"/>
    <xf numFmtId="0" fontId="114" fillId="0" borderId="0"/>
    <xf numFmtId="0" fontId="114" fillId="0" borderId="0"/>
    <xf numFmtId="0" fontId="52" fillId="0" borderId="0"/>
    <xf numFmtId="0" fontId="52" fillId="0" borderId="0"/>
    <xf numFmtId="0" fontId="52" fillId="0" borderId="0"/>
    <xf numFmtId="0" fontId="52" fillId="0" borderId="0"/>
    <xf numFmtId="0" fontId="114" fillId="0" borderId="0"/>
    <xf numFmtId="0" fontId="52" fillId="0" borderId="0"/>
    <xf numFmtId="0" fontId="114" fillId="0" borderId="0"/>
    <xf numFmtId="0" fontId="52" fillId="0" borderId="0"/>
    <xf numFmtId="0" fontId="52" fillId="0" borderId="0"/>
    <xf numFmtId="0" fontId="52" fillId="0" borderId="0"/>
    <xf numFmtId="0" fontId="52" fillId="0" borderId="0"/>
    <xf numFmtId="0" fontId="114" fillId="0" borderId="0"/>
    <xf numFmtId="0" fontId="114" fillId="0" borderId="0"/>
    <xf numFmtId="0" fontId="114" fillId="0" borderId="0"/>
    <xf numFmtId="0" fontId="52" fillId="0" borderId="0"/>
    <xf numFmtId="0" fontId="52" fillId="0" borderId="0"/>
    <xf numFmtId="0" fontId="52" fillId="0" borderId="0"/>
    <xf numFmtId="0" fontId="52" fillId="0" borderId="0"/>
    <xf numFmtId="0" fontId="114" fillId="0" borderId="0"/>
    <xf numFmtId="0" fontId="52" fillId="0" borderId="0"/>
    <xf numFmtId="0" fontId="52" fillId="0" borderId="0"/>
    <xf numFmtId="0" fontId="52" fillId="0" borderId="0"/>
    <xf numFmtId="0" fontId="52" fillId="0" borderId="0"/>
    <xf numFmtId="0" fontId="114" fillId="0" borderId="0"/>
    <xf numFmtId="0" fontId="52"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52" fillId="0" borderId="0"/>
    <xf numFmtId="0" fontId="114" fillId="0" borderId="0"/>
    <xf numFmtId="0" fontId="52" fillId="0" borderId="0"/>
    <xf numFmtId="0" fontId="114" fillId="0" borderId="0"/>
    <xf numFmtId="0" fontId="52" fillId="0" borderId="0"/>
    <xf numFmtId="0" fontId="114" fillId="0" borderId="0"/>
    <xf numFmtId="0" fontId="114" fillId="0" borderId="0"/>
    <xf numFmtId="0" fontId="114" fillId="0" borderId="0"/>
    <xf numFmtId="0" fontId="114" fillId="0" borderId="0"/>
    <xf numFmtId="0" fontId="52" fillId="0" borderId="0"/>
    <xf numFmtId="0" fontId="52" fillId="0" borderId="0"/>
    <xf numFmtId="0" fontId="52" fillId="0" borderId="0"/>
    <xf numFmtId="0" fontId="114" fillId="0" borderId="0"/>
    <xf numFmtId="0" fontId="114" fillId="0" borderId="0"/>
    <xf numFmtId="0" fontId="114" fillId="0" borderId="0"/>
    <xf numFmtId="0" fontId="114" fillId="0" borderId="0"/>
    <xf numFmtId="0" fontId="52" fillId="0" borderId="0"/>
    <xf numFmtId="0" fontId="114" fillId="0" borderId="0"/>
    <xf numFmtId="0" fontId="114" fillId="0" borderId="0"/>
    <xf numFmtId="0" fontId="114" fillId="0" borderId="0"/>
    <xf numFmtId="0" fontId="114" fillId="0" borderId="0"/>
    <xf numFmtId="0" fontId="52" fillId="0" borderId="0"/>
    <xf numFmtId="0" fontId="52" fillId="0" borderId="0"/>
    <xf numFmtId="0" fontId="52" fillId="0" borderId="0"/>
    <xf numFmtId="0" fontId="114" fillId="0" borderId="0"/>
    <xf numFmtId="0" fontId="52" fillId="0" borderId="0"/>
    <xf numFmtId="0" fontId="114" fillId="0" borderId="0"/>
    <xf numFmtId="0" fontId="114" fillId="0" borderId="0"/>
    <xf numFmtId="0" fontId="114" fillId="0" borderId="0"/>
    <xf numFmtId="0" fontId="114" fillId="0" borderId="0"/>
    <xf numFmtId="0" fontId="52" fillId="0" borderId="0"/>
    <xf numFmtId="0" fontId="52" fillId="0" borderId="0"/>
    <xf numFmtId="0" fontId="52" fillId="0" borderId="0"/>
    <xf numFmtId="0" fontId="114" fillId="0" borderId="0"/>
    <xf numFmtId="0" fontId="114" fillId="0" borderId="0"/>
    <xf numFmtId="0" fontId="114" fillId="0" borderId="0"/>
    <xf numFmtId="0" fontId="114" fillId="0" borderId="0"/>
    <xf numFmtId="0" fontId="52" fillId="0" borderId="0"/>
    <xf numFmtId="0" fontId="114" fillId="0" borderId="0"/>
    <xf numFmtId="0" fontId="52" fillId="0" borderId="0"/>
    <xf numFmtId="0" fontId="114" fillId="0" borderId="0"/>
    <xf numFmtId="0" fontId="114" fillId="0" borderId="0"/>
    <xf numFmtId="0" fontId="114" fillId="0" borderId="0"/>
    <xf numFmtId="0" fontId="114" fillId="0" borderId="0"/>
    <xf numFmtId="0" fontId="52" fillId="0" borderId="0"/>
    <xf numFmtId="0" fontId="52" fillId="0" borderId="0"/>
    <xf numFmtId="0" fontId="52" fillId="0" borderId="0"/>
    <xf numFmtId="0" fontId="114" fillId="0" borderId="0"/>
    <xf numFmtId="0" fontId="114" fillId="0" borderId="0"/>
    <xf numFmtId="0" fontId="114" fillId="0" borderId="0"/>
    <xf numFmtId="0" fontId="114" fillId="0" borderId="0"/>
    <xf numFmtId="0" fontId="52" fillId="0" borderId="0"/>
    <xf numFmtId="0" fontId="114" fillId="0" borderId="0"/>
    <xf numFmtId="0" fontId="114" fillId="0" borderId="0"/>
    <xf numFmtId="0" fontId="114" fillId="0" borderId="0"/>
    <xf numFmtId="0" fontId="114" fillId="0" borderId="0"/>
    <xf numFmtId="0" fontId="52" fillId="0" borderId="0"/>
    <xf numFmtId="0" fontId="114"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114" fillId="0" borderId="0"/>
    <xf numFmtId="0" fontId="52" fillId="0" borderId="0"/>
    <xf numFmtId="0" fontId="114" fillId="0" borderId="0"/>
    <xf numFmtId="0" fontId="52" fillId="0" borderId="0"/>
    <xf numFmtId="0" fontId="114" fillId="0" borderId="0"/>
    <xf numFmtId="0" fontId="52" fillId="0" borderId="0"/>
    <xf numFmtId="0" fontId="52" fillId="0" borderId="0"/>
    <xf numFmtId="0" fontId="52" fillId="0" borderId="0"/>
    <xf numFmtId="0" fontId="52" fillId="0" borderId="0"/>
    <xf numFmtId="0" fontId="114" fillId="0" borderId="0"/>
    <xf numFmtId="0" fontId="114" fillId="0" borderId="0"/>
    <xf numFmtId="0" fontId="114" fillId="0" borderId="0"/>
    <xf numFmtId="0" fontId="52" fillId="0" borderId="0"/>
    <xf numFmtId="0" fontId="52" fillId="0" borderId="0"/>
    <xf numFmtId="0" fontId="52" fillId="0" borderId="0"/>
    <xf numFmtId="0" fontId="52" fillId="0" borderId="0"/>
    <xf numFmtId="0" fontId="114" fillId="0" borderId="0"/>
    <xf numFmtId="0" fontId="52" fillId="0" borderId="0"/>
    <xf numFmtId="0" fontId="52" fillId="0" borderId="0"/>
    <xf numFmtId="0" fontId="52" fillId="0" borderId="0"/>
    <xf numFmtId="0" fontId="52" fillId="0" borderId="0"/>
    <xf numFmtId="0" fontId="114" fillId="0" borderId="0"/>
    <xf numFmtId="0" fontId="114" fillId="0" borderId="0"/>
    <xf numFmtId="0" fontId="114" fillId="0" borderId="0"/>
    <xf numFmtId="0" fontId="52" fillId="0" borderId="0"/>
    <xf numFmtId="0" fontId="114" fillId="0" borderId="0"/>
    <xf numFmtId="0" fontId="52" fillId="0" borderId="0"/>
    <xf numFmtId="0" fontId="52" fillId="0" borderId="0"/>
    <xf numFmtId="0" fontId="52" fillId="0" borderId="0"/>
    <xf numFmtId="0" fontId="52" fillId="0" borderId="0"/>
    <xf numFmtId="0" fontId="114" fillId="0" borderId="0"/>
    <xf numFmtId="0" fontId="114" fillId="0" borderId="0"/>
    <xf numFmtId="0" fontId="114" fillId="0" borderId="0"/>
    <xf numFmtId="0" fontId="52" fillId="0" borderId="0"/>
    <xf numFmtId="0" fontId="52" fillId="0" borderId="0"/>
    <xf numFmtId="0" fontId="52" fillId="0" borderId="0"/>
    <xf numFmtId="0" fontId="52" fillId="0" borderId="0"/>
    <xf numFmtId="0" fontId="114" fillId="0" borderId="0"/>
    <xf numFmtId="0" fontId="52" fillId="0" borderId="0"/>
    <xf numFmtId="0" fontId="114" fillId="0" borderId="0"/>
    <xf numFmtId="0" fontId="52" fillId="0" borderId="0"/>
    <xf numFmtId="0" fontId="52" fillId="0" borderId="0"/>
    <xf numFmtId="0" fontId="52" fillId="0" borderId="0"/>
    <xf numFmtId="0" fontId="52" fillId="0" borderId="0"/>
    <xf numFmtId="0" fontId="114" fillId="0" borderId="0"/>
    <xf numFmtId="0" fontId="114" fillId="0" borderId="0"/>
    <xf numFmtId="0" fontId="114" fillId="0" borderId="0"/>
    <xf numFmtId="0" fontId="52" fillId="0" borderId="0"/>
    <xf numFmtId="0" fontId="52" fillId="0" borderId="0"/>
    <xf numFmtId="0" fontId="52" fillId="0" borderId="0"/>
    <xf numFmtId="0" fontId="52" fillId="0" borderId="0"/>
    <xf numFmtId="0" fontId="114" fillId="0" borderId="0"/>
    <xf numFmtId="0" fontId="52" fillId="0" borderId="0"/>
    <xf numFmtId="0" fontId="52" fillId="0" borderId="0"/>
    <xf numFmtId="0" fontId="52" fillId="0" borderId="0"/>
    <xf numFmtId="0" fontId="52" fillId="0" borderId="0"/>
    <xf numFmtId="0" fontId="114" fillId="0" borderId="0"/>
    <xf numFmtId="0" fontId="52"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52" fillId="0" borderId="0"/>
    <xf numFmtId="0" fontId="114" fillId="0" borderId="0"/>
    <xf numFmtId="0" fontId="52" fillId="0" borderId="0"/>
    <xf numFmtId="0" fontId="114" fillId="0" borderId="0"/>
    <xf numFmtId="0" fontId="52" fillId="0" borderId="0"/>
    <xf numFmtId="0" fontId="114" fillId="0" borderId="0"/>
    <xf numFmtId="0" fontId="114" fillId="0" borderId="0"/>
    <xf numFmtId="0" fontId="114" fillId="0" borderId="0"/>
    <xf numFmtId="0" fontId="114" fillId="0" borderId="0"/>
    <xf numFmtId="0" fontId="52" fillId="0" borderId="0"/>
    <xf numFmtId="0" fontId="52" fillId="0" borderId="0"/>
    <xf numFmtId="0" fontId="52" fillId="0" borderId="0"/>
    <xf numFmtId="0" fontId="114" fillId="0" borderId="0"/>
    <xf numFmtId="0" fontId="114" fillId="0" borderId="0"/>
    <xf numFmtId="0" fontId="114" fillId="0" borderId="0"/>
    <xf numFmtId="0" fontId="114" fillId="0" borderId="0"/>
    <xf numFmtId="0" fontId="52" fillId="0" borderId="0"/>
    <xf numFmtId="0" fontId="114" fillId="0" borderId="0"/>
    <xf numFmtId="0" fontId="114" fillId="0" borderId="0"/>
    <xf numFmtId="0" fontId="114" fillId="0" borderId="0"/>
    <xf numFmtId="0" fontId="114" fillId="0" borderId="0"/>
    <xf numFmtId="0" fontId="52" fillId="0" borderId="0"/>
    <xf numFmtId="0" fontId="52" fillId="0" borderId="0"/>
    <xf numFmtId="0" fontId="52" fillId="0" borderId="0"/>
    <xf numFmtId="0" fontId="114" fillId="0" borderId="0"/>
    <xf numFmtId="0" fontId="52" fillId="0" borderId="0"/>
    <xf numFmtId="0" fontId="114" fillId="0" borderId="0"/>
    <xf numFmtId="0" fontId="114" fillId="0" borderId="0"/>
    <xf numFmtId="0" fontId="114" fillId="0" borderId="0"/>
    <xf numFmtId="0" fontId="114" fillId="0" borderId="0"/>
    <xf numFmtId="0" fontId="52" fillId="0" borderId="0"/>
    <xf numFmtId="0" fontId="52" fillId="0" borderId="0"/>
    <xf numFmtId="0" fontId="52" fillId="0" borderId="0"/>
    <xf numFmtId="0" fontId="114" fillId="0" borderId="0"/>
    <xf numFmtId="0" fontId="114" fillId="0" borderId="0"/>
    <xf numFmtId="0" fontId="114" fillId="0" borderId="0"/>
    <xf numFmtId="0" fontId="114" fillId="0" borderId="0"/>
    <xf numFmtId="0" fontId="52" fillId="0" borderId="0"/>
    <xf numFmtId="0" fontId="114" fillId="0" borderId="0"/>
    <xf numFmtId="0" fontId="52" fillId="0" borderId="0"/>
    <xf numFmtId="0" fontId="114" fillId="0" borderId="0"/>
    <xf numFmtId="0" fontId="114" fillId="0" borderId="0"/>
    <xf numFmtId="0" fontId="114" fillId="0" borderId="0"/>
    <xf numFmtId="0" fontId="114" fillId="0" borderId="0"/>
    <xf numFmtId="0" fontId="52" fillId="0" borderId="0"/>
    <xf numFmtId="0" fontId="52" fillId="0" borderId="0"/>
    <xf numFmtId="0" fontId="52" fillId="0" borderId="0"/>
    <xf numFmtId="0" fontId="114" fillId="0" borderId="0"/>
    <xf numFmtId="0" fontId="114" fillId="0" borderId="0"/>
    <xf numFmtId="0" fontId="114" fillId="0" borderId="0"/>
    <xf numFmtId="0" fontId="114" fillId="0" borderId="0"/>
    <xf numFmtId="0" fontId="52" fillId="0" borderId="0"/>
    <xf numFmtId="0" fontId="114" fillId="0" borderId="0"/>
    <xf numFmtId="0" fontId="114" fillId="0" borderId="0"/>
    <xf numFmtId="0" fontId="114" fillId="0" borderId="0"/>
    <xf numFmtId="0" fontId="114" fillId="0" borderId="0"/>
    <xf numFmtId="0" fontId="52" fillId="0" borderId="0"/>
    <xf numFmtId="0" fontId="52" fillId="0" borderId="0"/>
    <xf numFmtId="0" fontId="114" fillId="0" borderId="0"/>
    <xf numFmtId="0" fontId="52" fillId="0" borderId="0"/>
    <xf numFmtId="0" fontId="52" fillId="0" borderId="0"/>
    <xf numFmtId="0" fontId="52" fillId="0" borderId="0"/>
    <xf numFmtId="0" fontId="52" fillId="0" borderId="0"/>
    <xf numFmtId="0" fontId="52" fillId="0" borderId="0"/>
    <xf numFmtId="0" fontId="52" fillId="0" borderId="0"/>
    <xf numFmtId="0" fontId="114" fillId="0" borderId="0"/>
    <xf numFmtId="0" fontId="52" fillId="0" borderId="0"/>
    <xf numFmtId="0" fontId="114" fillId="0" borderId="0"/>
    <xf numFmtId="0" fontId="52" fillId="0" borderId="0"/>
    <xf numFmtId="0" fontId="114" fillId="0" borderId="0"/>
    <xf numFmtId="0" fontId="52" fillId="0" borderId="0"/>
    <xf numFmtId="0" fontId="52" fillId="0" borderId="0"/>
    <xf numFmtId="0" fontId="52" fillId="0" borderId="0"/>
    <xf numFmtId="0" fontId="52" fillId="0" borderId="0"/>
    <xf numFmtId="0" fontId="114" fillId="0" borderId="0"/>
    <xf numFmtId="0" fontId="114" fillId="0" borderId="0"/>
    <xf numFmtId="0" fontId="114" fillId="0" borderId="0"/>
    <xf numFmtId="0" fontId="52" fillId="0" borderId="0"/>
    <xf numFmtId="0" fontId="52" fillId="0" borderId="0"/>
    <xf numFmtId="0" fontId="52" fillId="0" borderId="0"/>
    <xf numFmtId="0" fontId="52" fillId="0" borderId="0"/>
    <xf numFmtId="0" fontId="114" fillId="0" borderId="0"/>
    <xf numFmtId="0" fontId="52" fillId="0" borderId="0"/>
    <xf numFmtId="0" fontId="52" fillId="0" borderId="0"/>
    <xf numFmtId="0" fontId="52" fillId="0" borderId="0"/>
    <xf numFmtId="0" fontId="52" fillId="0" borderId="0"/>
    <xf numFmtId="0" fontId="114" fillId="0" borderId="0"/>
    <xf numFmtId="0" fontId="114" fillId="0" borderId="0"/>
    <xf numFmtId="0" fontId="114" fillId="0" borderId="0"/>
    <xf numFmtId="0" fontId="52" fillId="0" borderId="0"/>
    <xf numFmtId="0" fontId="114" fillId="0" borderId="0"/>
    <xf numFmtId="0" fontId="52" fillId="0" borderId="0"/>
    <xf numFmtId="0" fontId="52" fillId="0" borderId="0"/>
    <xf numFmtId="0" fontId="52" fillId="0" borderId="0"/>
    <xf numFmtId="0" fontId="52" fillId="0" borderId="0"/>
    <xf numFmtId="0" fontId="114" fillId="0" borderId="0"/>
    <xf numFmtId="0" fontId="114" fillId="0" borderId="0"/>
    <xf numFmtId="0" fontId="114" fillId="0" borderId="0"/>
    <xf numFmtId="0" fontId="52" fillId="0" borderId="0"/>
    <xf numFmtId="0" fontId="52" fillId="0" borderId="0"/>
    <xf numFmtId="0" fontId="52" fillId="0" borderId="0"/>
    <xf numFmtId="0" fontId="52" fillId="0" borderId="0"/>
    <xf numFmtId="0" fontId="114" fillId="0" borderId="0"/>
    <xf numFmtId="0" fontId="52" fillId="0" borderId="0"/>
    <xf numFmtId="0" fontId="114" fillId="0" borderId="0"/>
    <xf numFmtId="0" fontId="52" fillId="0" borderId="0"/>
    <xf numFmtId="0" fontId="52" fillId="0" borderId="0"/>
    <xf numFmtId="0" fontId="52" fillId="0" borderId="0"/>
    <xf numFmtId="0" fontId="52" fillId="0" borderId="0"/>
    <xf numFmtId="0" fontId="114" fillId="0" borderId="0"/>
    <xf numFmtId="0" fontId="114" fillId="0" borderId="0"/>
    <xf numFmtId="0" fontId="114" fillId="0" borderId="0"/>
    <xf numFmtId="0" fontId="52" fillId="0" borderId="0"/>
    <xf numFmtId="0" fontId="52" fillId="0" borderId="0"/>
    <xf numFmtId="0" fontId="52" fillId="0" borderId="0"/>
    <xf numFmtId="0" fontId="52" fillId="0" borderId="0"/>
    <xf numFmtId="0" fontId="114" fillId="0" borderId="0"/>
    <xf numFmtId="0" fontId="52" fillId="0" borderId="0"/>
    <xf numFmtId="0" fontId="52" fillId="0" borderId="0"/>
    <xf numFmtId="0" fontId="52" fillId="0" borderId="0"/>
    <xf numFmtId="0" fontId="52" fillId="0" borderId="0"/>
    <xf numFmtId="0" fontId="114" fillId="0" borderId="0"/>
    <xf numFmtId="0" fontId="114" fillId="0" borderId="0"/>
    <xf numFmtId="0" fontId="52" fillId="0" borderId="0"/>
    <xf numFmtId="0" fontId="114" fillId="0" borderId="0"/>
    <xf numFmtId="0" fontId="114" fillId="0" borderId="0"/>
    <xf numFmtId="0" fontId="114" fillId="0" borderId="0"/>
    <xf numFmtId="0" fontId="52" fillId="0" borderId="0"/>
    <xf numFmtId="0" fontId="114" fillId="0" borderId="0"/>
    <xf numFmtId="0" fontId="52" fillId="0" borderId="0"/>
    <xf numFmtId="0" fontId="114" fillId="0" borderId="0"/>
    <xf numFmtId="0" fontId="52" fillId="0" borderId="0"/>
    <xf numFmtId="0" fontId="114" fillId="0" borderId="0"/>
    <xf numFmtId="0" fontId="114" fillId="0" borderId="0"/>
    <xf numFmtId="0" fontId="114" fillId="0" borderId="0"/>
    <xf numFmtId="0" fontId="114" fillId="0" borderId="0"/>
    <xf numFmtId="0" fontId="52" fillId="0" borderId="0"/>
    <xf numFmtId="0" fontId="52" fillId="0" borderId="0"/>
    <xf numFmtId="0" fontId="52" fillId="0" borderId="0"/>
    <xf numFmtId="0" fontId="114" fillId="0" borderId="0"/>
    <xf numFmtId="0" fontId="114" fillId="0" borderId="0"/>
    <xf numFmtId="0" fontId="114" fillId="0" borderId="0"/>
    <xf numFmtId="0" fontId="114" fillId="0" borderId="0"/>
    <xf numFmtId="0" fontId="52" fillId="0" borderId="0"/>
    <xf numFmtId="0" fontId="114" fillId="0" borderId="0"/>
    <xf numFmtId="0" fontId="114" fillId="0" borderId="0"/>
    <xf numFmtId="0" fontId="114" fillId="0" borderId="0"/>
    <xf numFmtId="0" fontId="114" fillId="0" borderId="0"/>
    <xf numFmtId="0" fontId="52" fillId="0" borderId="0"/>
    <xf numFmtId="0" fontId="52" fillId="0" borderId="0"/>
    <xf numFmtId="0" fontId="52" fillId="0" borderId="0"/>
    <xf numFmtId="0" fontId="114" fillId="0" borderId="0"/>
    <xf numFmtId="0" fontId="52" fillId="0" borderId="0"/>
    <xf numFmtId="0" fontId="114" fillId="0" borderId="0"/>
    <xf numFmtId="0" fontId="114" fillId="0" borderId="0"/>
    <xf numFmtId="0" fontId="114" fillId="0" borderId="0"/>
    <xf numFmtId="0" fontId="114" fillId="0" borderId="0"/>
    <xf numFmtId="0" fontId="52" fillId="0" borderId="0"/>
    <xf numFmtId="0" fontId="52" fillId="0" borderId="0"/>
    <xf numFmtId="0" fontId="52" fillId="0" borderId="0"/>
    <xf numFmtId="0" fontId="114" fillId="0" borderId="0"/>
    <xf numFmtId="0" fontId="114" fillId="0" borderId="0"/>
    <xf numFmtId="0" fontId="114" fillId="0" borderId="0"/>
    <xf numFmtId="0" fontId="114" fillId="0" borderId="0"/>
    <xf numFmtId="0" fontId="52" fillId="0" borderId="0"/>
    <xf numFmtId="0" fontId="114" fillId="0" borderId="0"/>
    <xf numFmtId="0" fontId="52" fillId="0" borderId="0"/>
    <xf numFmtId="0" fontId="114" fillId="0" borderId="0"/>
    <xf numFmtId="0" fontId="114" fillId="0" borderId="0"/>
    <xf numFmtId="0" fontId="114" fillId="0" borderId="0"/>
    <xf numFmtId="0" fontId="114" fillId="0" borderId="0"/>
    <xf numFmtId="0" fontId="52" fillId="0" borderId="0"/>
    <xf numFmtId="0" fontId="52" fillId="0" borderId="0"/>
    <xf numFmtId="0" fontId="52" fillId="0" borderId="0"/>
    <xf numFmtId="0" fontId="114" fillId="0" borderId="0"/>
    <xf numFmtId="0" fontId="114" fillId="0" borderId="0"/>
    <xf numFmtId="0" fontId="114" fillId="0" borderId="0"/>
    <xf numFmtId="0" fontId="114" fillId="0" borderId="0"/>
    <xf numFmtId="0" fontId="52" fillId="0" borderId="0"/>
    <xf numFmtId="0" fontId="114" fillId="0" borderId="0"/>
    <xf numFmtId="0" fontId="114" fillId="0" borderId="0"/>
    <xf numFmtId="0" fontId="114" fillId="0" borderId="0"/>
    <xf numFmtId="0" fontId="114" fillId="0" borderId="0"/>
    <xf numFmtId="0" fontId="52" fillId="0" borderId="0"/>
    <xf numFmtId="0" fontId="52" fillId="0" borderId="0"/>
    <xf numFmtId="0" fontId="114" fillId="0" borderId="0"/>
    <xf numFmtId="0" fontId="52" fillId="0" borderId="0"/>
    <xf numFmtId="0" fontId="52" fillId="0" borderId="0"/>
    <xf numFmtId="0" fontId="52" fillId="0" borderId="0"/>
    <xf numFmtId="0" fontId="114" fillId="0" borderId="0"/>
    <xf numFmtId="0" fontId="52" fillId="0" borderId="0"/>
    <xf numFmtId="0" fontId="114" fillId="0" borderId="0"/>
    <xf numFmtId="0" fontId="52" fillId="0" borderId="0"/>
    <xf numFmtId="0" fontId="114" fillId="0" borderId="0"/>
    <xf numFmtId="0" fontId="52" fillId="0" borderId="0"/>
    <xf numFmtId="0" fontId="52" fillId="0" borderId="0"/>
    <xf numFmtId="0" fontId="52" fillId="0" borderId="0"/>
    <xf numFmtId="0" fontId="52" fillId="0" borderId="0"/>
    <xf numFmtId="0" fontId="114" fillId="0" borderId="0"/>
    <xf numFmtId="0" fontId="114" fillId="0" borderId="0"/>
    <xf numFmtId="0" fontId="114" fillId="0" borderId="0"/>
    <xf numFmtId="0" fontId="52" fillId="0" borderId="0"/>
    <xf numFmtId="0" fontId="52" fillId="0" borderId="0"/>
    <xf numFmtId="0" fontId="52" fillId="0" borderId="0"/>
    <xf numFmtId="0" fontId="52" fillId="0" borderId="0"/>
    <xf numFmtId="0" fontId="114" fillId="0" borderId="0"/>
    <xf numFmtId="0" fontId="52" fillId="0" borderId="0"/>
    <xf numFmtId="0" fontId="52" fillId="0" borderId="0"/>
    <xf numFmtId="0" fontId="52" fillId="0" borderId="0"/>
    <xf numFmtId="0" fontId="52" fillId="0" borderId="0"/>
    <xf numFmtId="0" fontId="114" fillId="0" borderId="0"/>
    <xf numFmtId="0" fontId="114" fillId="0" borderId="0"/>
    <xf numFmtId="0" fontId="114" fillId="0" borderId="0"/>
    <xf numFmtId="0" fontId="52" fillId="0" borderId="0"/>
    <xf numFmtId="0" fontId="114" fillId="0" borderId="0"/>
    <xf numFmtId="0" fontId="52" fillId="0" borderId="0"/>
    <xf numFmtId="0" fontId="52" fillId="0" borderId="0"/>
    <xf numFmtId="0" fontId="52" fillId="0" borderId="0"/>
    <xf numFmtId="0" fontId="52" fillId="0" borderId="0"/>
    <xf numFmtId="0" fontId="114" fillId="0" borderId="0"/>
    <xf numFmtId="0" fontId="114" fillId="0" borderId="0"/>
    <xf numFmtId="0" fontId="114" fillId="0" borderId="0"/>
    <xf numFmtId="0" fontId="52" fillId="0" borderId="0"/>
    <xf numFmtId="0" fontId="52" fillId="0" borderId="0"/>
    <xf numFmtId="0" fontId="52" fillId="0" borderId="0"/>
    <xf numFmtId="0" fontId="52" fillId="0" borderId="0"/>
    <xf numFmtId="0" fontId="114" fillId="0" borderId="0"/>
    <xf numFmtId="0" fontId="52" fillId="0" borderId="0"/>
    <xf numFmtId="0" fontId="114" fillId="0" borderId="0"/>
    <xf numFmtId="0" fontId="52" fillId="0" borderId="0"/>
    <xf numFmtId="0" fontId="52" fillId="0" borderId="0"/>
    <xf numFmtId="0" fontId="52" fillId="0" borderId="0"/>
    <xf numFmtId="0" fontId="52" fillId="0" borderId="0"/>
    <xf numFmtId="0" fontId="114" fillId="0" borderId="0"/>
    <xf numFmtId="0" fontId="114" fillId="0" borderId="0"/>
    <xf numFmtId="0" fontId="114" fillId="0" borderId="0"/>
    <xf numFmtId="0" fontId="52" fillId="0" borderId="0"/>
    <xf numFmtId="0" fontId="52" fillId="0" borderId="0"/>
    <xf numFmtId="0" fontId="52" fillId="0" borderId="0"/>
    <xf numFmtId="0" fontId="52" fillId="0" borderId="0"/>
    <xf numFmtId="0" fontId="114" fillId="0" borderId="0"/>
    <xf numFmtId="0" fontId="52" fillId="0" borderId="0"/>
    <xf numFmtId="0" fontId="52" fillId="0" borderId="0"/>
    <xf numFmtId="0" fontId="52" fillId="0" borderId="0"/>
    <xf numFmtId="0" fontId="52" fillId="0" borderId="0"/>
    <xf numFmtId="0" fontId="114" fillId="0" borderId="0"/>
    <xf numFmtId="0" fontId="114" fillId="0" borderId="0"/>
    <xf numFmtId="0" fontId="52" fillId="0" borderId="0"/>
    <xf numFmtId="0" fontId="114" fillId="0" borderId="0"/>
    <xf numFmtId="0" fontId="114" fillId="0" borderId="0"/>
    <xf numFmtId="0" fontId="52" fillId="0" borderId="0"/>
    <xf numFmtId="0" fontId="114" fillId="0" borderId="0"/>
    <xf numFmtId="0" fontId="52" fillId="0" borderId="0"/>
    <xf numFmtId="0" fontId="114" fillId="0" borderId="0"/>
    <xf numFmtId="0" fontId="52" fillId="0" borderId="0"/>
    <xf numFmtId="0" fontId="114" fillId="0" borderId="0"/>
    <xf numFmtId="0" fontId="114" fillId="0" borderId="0"/>
    <xf numFmtId="0" fontId="114" fillId="0" borderId="0"/>
    <xf numFmtId="0" fontId="114" fillId="0" borderId="0"/>
    <xf numFmtId="0" fontId="52" fillId="0" borderId="0"/>
    <xf numFmtId="0" fontId="52" fillId="0" borderId="0"/>
    <xf numFmtId="0" fontId="52" fillId="0" borderId="0"/>
    <xf numFmtId="0" fontId="114" fillId="0" borderId="0"/>
    <xf numFmtId="0" fontId="114" fillId="0" borderId="0"/>
    <xf numFmtId="0" fontId="114" fillId="0" borderId="0"/>
    <xf numFmtId="0" fontId="114" fillId="0" borderId="0"/>
    <xf numFmtId="0" fontId="52" fillId="0" borderId="0"/>
    <xf numFmtId="0" fontId="114" fillId="0" borderId="0"/>
    <xf numFmtId="0" fontId="114" fillId="0" borderId="0"/>
    <xf numFmtId="0" fontId="114" fillId="0" borderId="0"/>
    <xf numFmtId="0" fontId="114" fillId="0" borderId="0"/>
    <xf numFmtId="0" fontId="52" fillId="0" borderId="0"/>
    <xf numFmtId="0" fontId="52" fillId="0" borderId="0"/>
    <xf numFmtId="0" fontId="52" fillId="0" borderId="0"/>
    <xf numFmtId="0" fontId="114" fillId="0" borderId="0"/>
    <xf numFmtId="0" fontId="52" fillId="0" borderId="0"/>
    <xf numFmtId="0" fontId="114" fillId="0" borderId="0"/>
    <xf numFmtId="0" fontId="114" fillId="0" borderId="0"/>
    <xf numFmtId="0" fontId="114" fillId="0" borderId="0"/>
    <xf numFmtId="0" fontId="114" fillId="0" borderId="0"/>
    <xf numFmtId="0" fontId="52" fillId="0" borderId="0"/>
    <xf numFmtId="0" fontId="52" fillId="0" borderId="0"/>
    <xf numFmtId="0" fontId="52" fillId="0" borderId="0"/>
    <xf numFmtId="0" fontId="114" fillId="0" borderId="0"/>
    <xf numFmtId="0" fontId="114" fillId="0" borderId="0"/>
    <xf numFmtId="0" fontId="114" fillId="0" borderId="0"/>
    <xf numFmtId="0" fontId="114" fillId="0" borderId="0"/>
    <xf numFmtId="0" fontId="52" fillId="0" borderId="0"/>
    <xf numFmtId="0" fontId="114" fillId="0" borderId="0"/>
    <xf numFmtId="0" fontId="52" fillId="0" borderId="0"/>
    <xf numFmtId="0" fontId="114" fillId="0" borderId="0"/>
    <xf numFmtId="0" fontId="114" fillId="0" borderId="0"/>
    <xf numFmtId="0" fontId="114" fillId="0" borderId="0"/>
    <xf numFmtId="0" fontId="114" fillId="0" borderId="0"/>
    <xf numFmtId="0" fontId="52" fillId="0" borderId="0"/>
    <xf numFmtId="0" fontId="52" fillId="0" borderId="0"/>
    <xf numFmtId="0" fontId="52" fillId="0" borderId="0"/>
    <xf numFmtId="0" fontId="114" fillId="0" borderId="0"/>
    <xf numFmtId="0" fontId="114" fillId="0" borderId="0"/>
    <xf numFmtId="0" fontId="114" fillId="0" borderId="0"/>
    <xf numFmtId="0" fontId="114" fillId="0" borderId="0"/>
    <xf numFmtId="0" fontId="52" fillId="0" borderId="0"/>
    <xf numFmtId="0" fontId="114" fillId="0" borderId="0"/>
    <xf numFmtId="0" fontId="114" fillId="0" borderId="0"/>
    <xf numFmtId="0" fontId="114" fillId="0" borderId="0"/>
    <xf numFmtId="0" fontId="114" fillId="0" borderId="0"/>
    <xf numFmtId="0" fontId="52" fillId="0" borderId="0"/>
    <xf numFmtId="0" fontId="52" fillId="0" borderId="0"/>
    <xf numFmtId="0" fontId="114" fillId="0" borderId="0"/>
    <xf numFmtId="0" fontId="52" fillId="0" borderId="0"/>
    <xf numFmtId="0" fontId="52" fillId="0" borderId="0"/>
    <xf numFmtId="0" fontId="114" fillId="0" borderId="0"/>
    <xf numFmtId="0" fontId="52" fillId="0" borderId="0"/>
    <xf numFmtId="0" fontId="114" fillId="0" borderId="0"/>
    <xf numFmtId="0" fontId="52" fillId="0" borderId="0"/>
    <xf numFmtId="0" fontId="114" fillId="0" borderId="0"/>
    <xf numFmtId="0" fontId="52" fillId="0" borderId="0"/>
    <xf numFmtId="0" fontId="52" fillId="0" borderId="0"/>
    <xf numFmtId="0" fontId="52" fillId="0" borderId="0"/>
    <xf numFmtId="0" fontId="52" fillId="0" borderId="0"/>
    <xf numFmtId="0" fontId="114" fillId="0" borderId="0"/>
    <xf numFmtId="0" fontId="114" fillId="0" borderId="0"/>
    <xf numFmtId="0" fontId="114" fillId="0" borderId="0"/>
    <xf numFmtId="0" fontId="52" fillId="0" borderId="0"/>
    <xf numFmtId="0" fontId="52" fillId="0" borderId="0"/>
    <xf numFmtId="0" fontId="52" fillId="0" borderId="0"/>
    <xf numFmtId="0" fontId="52" fillId="0" borderId="0"/>
    <xf numFmtId="0" fontId="114" fillId="0" borderId="0"/>
    <xf numFmtId="0" fontId="52" fillId="0" borderId="0"/>
    <xf numFmtId="0" fontId="52" fillId="0" borderId="0"/>
    <xf numFmtId="0" fontId="52" fillId="0" borderId="0"/>
    <xf numFmtId="0" fontId="52" fillId="0" borderId="0"/>
    <xf numFmtId="0" fontId="114" fillId="0" borderId="0"/>
    <xf numFmtId="0" fontId="114" fillId="0" borderId="0"/>
    <xf numFmtId="0" fontId="114" fillId="0" borderId="0"/>
    <xf numFmtId="0" fontId="52" fillId="0" borderId="0"/>
    <xf numFmtId="0" fontId="114" fillId="0" borderId="0"/>
    <xf numFmtId="0" fontId="52" fillId="0" borderId="0"/>
    <xf numFmtId="0" fontId="52" fillId="0" borderId="0"/>
    <xf numFmtId="0" fontId="52" fillId="0" borderId="0"/>
    <xf numFmtId="0" fontId="52" fillId="0" borderId="0"/>
    <xf numFmtId="0" fontId="114" fillId="0" borderId="0"/>
    <xf numFmtId="0" fontId="114" fillId="0" borderId="0"/>
    <xf numFmtId="0" fontId="114" fillId="0" borderId="0"/>
    <xf numFmtId="0" fontId="52" fillId="0" borderId="0"/>
    <xf numFmtId="0" fontId="52" fillId="0" borderId="0"/>
    <xf numFmtId="0" fontId="52" fillId="0" borderId="0"/>
    <xf numFmtId="0" fontId="52" fillId="0" borderId="0"/>
    <xf numFmtId="0" fontId="114" fillId="0" borderId="0"/>
    <xf numFmtId="0" fontId="52" fillId="0" borderId="0"/>
    <xf numFmtId="0" fontId="114" fillId="0" borderId="0"/>
    <xf numFmtId="0" fontId="52" fillId="0" borderId="0"/>
    <xf numFmtId="0" fontId="52" fillId="0" borderId="0"/>
    <xf numFmtId="0" fontId="52" fillId="0" borderId="0"/>
    <xf numFmtId="0" fontId="52" fillId="0" borderId="0"/>
    <xf numFmtId="0" fontId="114" fillId="0" borderId="0"/>
    <xf numFmtId="0" fontId="114" fillId="0" borderId="0"/>
    <xf numFmtId="0" fontId="114" fillId="0" borderId="0"/>
    <xf numFmtId="0" fontId="52" fillId="0" borderId="0"/>
    <xf numFmtId="0" fontId="52" fillId="0" borderId="0"/>
    <xf numFmtId="0" fontId="52" fillId="0" borderId="0"/>
    <xf numFmtId="0" fontId="52" fillId="0" borderId="0"/>
    <xf numFmtId="0" fontId="114" fillId="0" borderId="0"/>
    <xf numFmtId="0" fontId="52" fillId="0" borderId="0"/>
    <xf numFmtId="0" fontId="52" fillId="0" borderId="0"/>
    <xf numFmtId="0" fontId="52" fillId="0" borderId="0"/>
    <xf numFmtId="0" fontId="52" fillId="0" borderId="0"/>
    <xf numFmtId="0" fontId="114" fillId="0" borderId="0"/>
    <xf numFmtId="0" fontId="114" fillId="0" borderId="0"/>
    <xf numFmtId="0" fontId="52" fillId="0" borderId="0"/>
    <xf numFmtId="0" fontId="114" fillId="0" borderId="0"/>
    <xf numFmtId="0" fontId="52" fillId="0" borderId="0"/>
    <xf numFmtId="0" fontId="114" fillId="0" borderId="0"/>
    <xf numFmtId="0" fontId="52" fillId="0" borderId="0"/>
    <xf numFmtId="0" fontId="114" fillId="0" borderId="0"/>
    <xf numFmtId="0" fontId="52" fillId="0" borderId="0"/>
    <xf numFmtId="0" fontId="114" fillId="0" borderId="0"/>
    <xf numFmtId="0" fontId="52" fillId="0" borderId="0"/>
    <xf numFmtId="0" fontId="52" fillId="0" borderId="0"/>
    <xf numFmtId="0" fontId="52" fillId="0" borderId="0"/>
    <xf numFmtId="0" fontId="52" fillId="0" borderId="0"/>
    <xf numFmtId="0" fontId="114" fillId="0" borderId="0"/>
    <xf numFmtId="0" fontId="114" fillId="0" borderId="0"/>
    <xf numFmtId="0" fontId="114" fillId="0" borderId="0"/>
    <xf numFmtId="0" fontId="52" fillId="0" borderId="0"/>
    <xf numFmtId="0" fontId="52" fillId="0" borderId="0"/>
    <xf numFmtId="0" fontId="52" fillId="0" borderId="0"/>
    <xf numFmtId="0" fontId="52" fillId="0" borderId="0"/>
    <xf numFmtId="0" fontId="114" fillId="0" borderId="0"/>
    <xf numFmtId="0" fontId="52" fillId="0" borderId="0"/>
    <xf numFmtId="0" fontId="52" fillId="0" borderId="0"/>
    <xf numFmtId="0" fontId="52" fillId="0" borderId="0"/>
    <xf numFmtId="0" fontId="52" fillId="0" borderId="0"/>
    <xf numFmtId="0" fontId="114" fillId="0" borderId="0"/>
    <xf numFmtId="0" fontId="114" fillId="0" borderId="0"/>
    <xf numFmtId="0" fontId="114" fillId="0" borderId="0"/>
    <xf numFmtId="0" fontId="52" fillId="0" borderId="0"/>
    <xf numFmtId="0" fontId="114" fillId="0" borderId="0"/>
    <xf numFmtId="0" fontId="52" fillId="0" borderId="0"/>
    <xf numFmtId="0" fontId="52" fillId="0" borderId="0"/>
    <xf numFmtId="0" fontId="52" fillId="0" borderId="0"/>
    <xf numFmtId="0" fontId="52" fillId="0" borderId="0"/>
    <xf numFmtId="0" fontId="114" fillId="0" borderId="0"/>
    <xf numFmtId="0" fontId="114" fillId="0" borderId="0"/>
    <xf numFmtId="0" fontId="114" fillId="0" borderId="0"/>
    <xf numFmtId="0" fontId="52" fillId="0" borderId="0"/>
    <xf numFmtId="0" fontId="52" fillId="0" borderId="0"/>
    <xf numFmtId="0" fontId="52" fillId="0" borderId="0"/>
    <xf numFmtId="0" fontId="52" fillId="0" borderId="0"/>
    <xf numFmtId="0" fontId="114" fillId="0" borderId="0"/>
    <xf numFmtId="0" fontId="52" fillId="0" borderId="0"/>
    <xf numFmtId="0" fontId="114" fillId="0" borderId="0"/>
    <xf numFmtId="0" fontId="52" fillId="0" borderId="0"/>
    <xf numFmtId="0" fontId="52" fillId="0" borderId="0"/>
    <xf numFmtId="0" fontId="52" fillId="0" borderId="0"/>
    <xf numFmtId="0" fontId="52" fillId="0" borderId="0"/>
    <xf numFmtId="0" fontId="114" fillId="0" borderId="0"/>
    <xf numFmtId="0" fontId="114" fillId="0" borderId="0"/>
    <xf numFmtId="0" fontId="114" fillId="0" borderId="0"/>
    <xf numFmtId="0" fontId="52" fillId="0" borderId="0"/>
    <xf numFmtId="0" fontId="52" fillId="0" borderId="0"/>
    <xf numFmtId="0" fontId="52" fillId="0" borderId="0"/>
    <xf numFmtId="0" fontId="52" fillId="0" borderId="0"/>
    <xf numFmtId="0" fontId="114" fillId="0" borderId="0"/>
    <xf numFmtId="0" fontId="52" fillId="0" borderId="0"/>
    <xf numFmtId="0" fontId="52" fillId="0" borderId="0"/>
    <xf numFmtId="0" fontId="52" fillId="0" borderId="0"/>
    <xf numFmtId="0" fontId="52" fillId="0" borderId="0"/>
    <xf numFmtId="0" fontId="114" fillId="0" borderId="0"/>
    <xf numFmtId="0" fontId="114" fillId="0" borderId="0"/>
    <xf numFmtId="0" fontId="114" fillId="0" borderId="0"/>
    <xf numFmtId="0" fontId="52" fillId="0" borderId="0"/>
    <xf numFmtId="0" fontId="114" fillId="0" borderId="0"/>
    <xf numFmtId="0" fontId="52" fillId="0" borderId="0"/>
    <xf numFmtId="0" fontId="114" fillId="0" borderId="0"/>
    <xf numFmtId="0" fontId="52" fillId="0" borderId="0"/>
    <xf numFmtId="0" fontId="52" fillId="0" borderId="0"/>
    <xf numFmtId="0" fontId="52" fillId="0" borderId="0"/>
    <xf numFmtId="0" fontId="52" fillId="0" borderId="0"/>
    <xf numFmtId="0" fontId="114" fillId="0" borderId="0"/>
    <xf numFmtId="0" fontId="114" fillId="0" borderId="0"/>
    <xf numFmtId="0" fontId="114" fillId="0" borderId="0"/>
    <xf numFmtId="0" fontId="52" fillId="0" borderId="0"/>
    <xf numFmtId="0" fontId="52" fillId="0" borderId="0"/>
    <xf numFmtId="0" fontId="52" fillId="0" borderId="0"/>
    <xf numFmtId="0" fontId="52" fillId="0" borderId="0"/>
    <xf numFmtId="0" fontId="114" fillId="0" borderId="0"/>
    <xf numFmtId="0" fontId="52" fillId="0" borderId="0"/>
    <xf numFmtId="0" fontId="52" fillId="0" borderId="0"/>
    <xf numFmtId="0" fontId="52" fillId="0" borderId="0"/>
    <xf numFmtId="0" fontId="52" fillId="0" borderId="0"/>
    <xf numFmtId="0" fontId="114" fillId="0" borderId="0"/>
    <xf numFmtId="0" fontId="114" fillId="0" borderId="0"/>
    <xf numFmtId="0" fontId="114" fillId="0" borderId="0"/>
    <xf numFmtId="0" fontId="52" fillId="0" borderId="0"/>
    <xf numFmtId="0" fontId="114" fillId="0" borderId="0"/>
    <xf numFmtId="0" fontId="52" fillId="0" borderId="0"/>
    <xf numFmtId="0" fontId="52" fillId="0" borderId="0"/>
    <xf numFmtId="0" fontId="52" fillId="0" borderId="0"/>
    <xf numFmtId="0" fontId="52" fillId="0" borderId="0"/>
    <xf numFmtId="0" fontId="114" fillId="0" borderId="0"/>
    <xf numFmtId="0" fontId="114" fillId="0" borderId="0"/>
    <xf numFmtId="0" fontId="114"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114"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52" fillId="0" borderId="0"/>
    <xf numFmtId="0" fontId="52" fillId="0" borderId="0"/>
    <xf numFmtId="0" fontId="52" fillId="0" borderId="0"/>
    <xf numFmtId="0" fontId="114" fillId="0" borderId="0"/>
    <xf numFmtId="0" fontId="114"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52" fillId="0" borderId="0"/>
    <xf numFmtId="0" fontId="52" fillId="0" borderId="0"/>
    <xf numFmtId="0" fontId="52" fillId="0" borderId="0"/>
    <xf numFmtId="0" fontId="52" fillId="0" borderId="0"/>
    <xf numFmtId="0" fontId="114" fillId="0" borderId="0"/>
    <xf numFmtId="0" fontId="52" fillId="0" borderId="0"/>
    <xf numFmtId="0" fontId="52" fillId="0" borderId="0"/>
    <xf numFmtId="0" fontId="52" fillId="0" borderId="0"/>
    <xf numFmtId="0" fontId="114" fillId="0" borderId="0"/>
    <xf numFmtId="0" fontId="114" fillId="0" borderId="0"/>
    <xf numFmtId="0" fontId="114" fillId="0" borderId="0"/>
    <xf numFmtId="0" fontId="52" fillId="0" borderId="0"/>
    <xf numFmtId="0" fontId="52"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52"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52" fillId="0" borderId="0"/>
    <xf numFmtId="0" fontId="52" fillId="0" borderId="0"/>
    <xf numFmtId="0" fontId="52" fillId="0" borderId="0"/>
    <xf numFmtId="0" fontId="52" fillId="0" borderId="0"/>
    <xf numFmtId="0" fontId="52" fillId="0" borderId="0"/>
    <xf numFmtId="0" fontId="52" fillId="0" borderId="0"/>
    <xf numFmtId="0" fontId="114" fillId="0" borderId="0"/>
    <xf numFmtId="0" fontId="114" fillId="0" borderId="0"/>
    <xf numFmtId="0" fontId="52" fillId="0" borderId="0"/>
    <xf numFmtId="0" fontId="52"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114" fillId="0" borderId="0"/>
    <xf numFmtId="0" fontId="114" fillId="0" borderId="0"/>
    <xf numFmtId="0" fontId="114" fillId="0" borderId="0"/>
    <xf numFmtId="0" fontId="114" fillId="0" borderId="0"/>
    <xf numFmtId="0" fontId="114" fillId="0" borderId="0"/>
    <xf numFmtId="0" fontId="52" fillId="0" borderId="0"/>
    <xf numFmtId="0" fontId="114" fillId="0" borderId="0"/>
    <xf numFmtId="0" fontId="114" fillId="0" borderId="0"/>
    <xf numFmtId="0" fontId="114" fillId="0" borderId="0"/>
    <xf numFmtId="0" fontId="52" fillId="0" borderId="0"/>
    <xf numFmtId="0" fontId="52" fillId="0" borderId="0"/>
    <xf numFmtId="0" fontId="52" fillId="0" borderId="0"/>
    <xf numFmtId="0" fontId="114" fillId="0" borderId="0"/>
    <xf numFmtId="0" fontId="114"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114"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52" fillId="0" borderId="0"/>
    <xf numFmtId="0" fontId="52" fillId="0" borderId="0"/>
    <xf numFmtId="0" fontId="52" fillId="0" borderId="0"/>
    <xf numFmtId="0" fontId="114" fillId="0" borderId="0"/>
    <xf numFmtId="0" fontId="114"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52" fillId="0" borderId="0"/>
    <xf numFmtId="0" fontId="52" fillId="0" borderId="0"/>
    <xf numFmtId="0" fontId="52" fillId="0" borderId="0"/>
    <xf numFmtId="0" fontId="52" fillId="0" borderId="0"/>
    <xf numFmtId="0" fontId="114" fillId="0" borderId="0"/>
    <xf numFmtId="0" fontId="52" fillId="0" borderId="0"/>
    <xf numFmtId="0" fontId="52" fillId="0" borderId="0"/>
    <xf numFmtId="0" fontId="52" fillId="0" borderId="0"/>
    <xf numFmtId="0" fontId="52" fillId="0" borderId="0"/>
    <xf numFmtId="0" fontId="52" fillId="0" borderId="0"/>
    <xf numFmtId="0" fontId="52" fillId="0" borderId="0"/>
    <xf numFmtId="0" fontId="114" fillId="0" borderId="0"/>
    <xf numFmtId="0" fontId="114" fillId="0" borderId="0"/>
    <xf numFmtId="0" fontId="114" fillId="0" borderId="0"/>
    <xf numFmtId="0" fontId="52" fillId="0" borderId="0"/>
    <xf numFmtId="0" fontId="52" fillId="0" borderId="0"/>
    <xf numFmtId="0" fontId="52" fillId="0" borderId="0"/>
    <xf numFmtId="0" fontId="114" fillId="0" borderId="0"/>
    <xf numFmtId="0" fontId="114"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114"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52" fillId="0" borderId="0"/>
    <xf numFmtId="0" fontId="52" fillId="0" borderId="0"/>
    <xf numFmtId="0" fontId="52" fillId="0" borderId="0"/>
    <xf numFmtId="0" fontId="114" fillId="0" borderId="0"/>
    <xf numFmtId="0" fontId="114"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52" fillId="0" borderId="0"/>
    <xf numFmtId="0" fontId="52" fillId="0" borderId="0"/>
    <xf numFmtId="0" fontId="52" fillId="0" borderId="0"/>
    <xf numFmtId="0" fontId="52" fillId="0" borderId="0"/>
    <xf numFmtId="0" fontId="114" fillId="0" borderId="0"/>
    <xf numFmtId="0" fontId="52" fillId="0" borderId="0"/>
    <xf numFmtId="0" fontId="52" fillId="0" borderId="0"/>
    <xf numFmtId="0" fontId="52" fillId="0" borderId="0"/>
    <xf numFmtId="0" fontId="114" fillId="0" borderId="0"/>
    <xf numFmtId="0" fontId="114" fillId="0" borderId="0"/>
    <xf numFmtId="0" fontId="114" fillId="0" borderId="0"/>
    <xf numFmtId="0" fontId="52" fillId="0" borderId="0"/>
    <xf numFmtId="0" fontId="52"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52"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52" fillId="0" borderId="0"/>
    <xf numFmtId="0" fontId="52" fillId="0" borderId="0"/>
    <xf numFmtId="0" fontId="52" fillId="0" borderId="0"/>
    <xf numFmtId="0" fontId="52" fillId="0" borderId="0"/>
    <xf numFmtId="0" fontId="52" fillId="0" borderId="0"/>
    <xf numFmtId="0" fontId="52" fillId="0" borderId="0"/>
    <xf numFmtId="0" fontId="114" fillId="0" borderId="0"/>
    <xf numFmtId="0" fontId="114" fillId="0" borderId="0"/>
    <xf numFmtId="0" fontId="52" fillId="0" borderId="0"/>
    <xf numFmtId="0" fontId="52"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114" fillId="0" borderId="0"/>
    <xf numFmtId="0" fontId="114" fillId="0" borderId="0"/>
    <xf numFmtId="0" fontId="114" fillId="0" borderId="0"/>
    <xf numFmtId="0" fontId="114" fillId="0" borderId="0"/>
    <xf numFmtId="0" fontId="52"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52" fillId="0" borderId="0"/>
    <xf numFmtId="0" fontId="52" fillId="0" borderId="0"/>
    <xf numFmtId="0" fontId="52" fillId="0" borderId="0"/>
    <xf numFmtId="0" fontId="114" fillId="0" borderId="0"/>
    <xf numFmtId="0" fontId="114" fillId="0" borderId="0"/>
    <xf numFmtId="0" fontId="114" fillId="0" borderId="0"/>
    <xf numFmtId="0" fontId="52" fillId="0" borderId="0"/>
    <xf numFmtId="0" fontId="52"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52"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52" fillId="0" borderId="0"/>
    <xf numFmtId="0" fontId="52" fillId="0" borderId="0"/>
    <xf numFmtId="0" fontId="52" fillId="0" borderId="0"/>
    <xf numFmtId="0" fontId="52" fillId="0" borderId="0"/>
    <xf numFmtId="0" fontId="52" fillId="0" borderId="0"/>
    <xf numFmtId="0" fontId="52" fillId="0" borderId="0"/>
    <xf numFmtId="0" fontId="114" fillId="0" borderId="0"/>
    <xf numFmtId="0" fontId="114" fillId="0" borderId="0"/>
    <xf numFmtId="0" fontId="114" fillId="0" borderId="0"/>
    <xf numFmtId="0" fontId="52" fillId="0" borderId="0"/>
    <xf numFmtId="0" fontId="52"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114" fillId="0" borderId="0"/>
    <xf numFmtId="0" fontId="114" fillId="0" borderId="0"/>
    <xf numFmtId="0" fontId="114" fillId="0" borderId="0"/>
    <xf numFmtId="0" fontId="114" fillId="0" borderId="0"/>
    <xf numFmtId="0" fontId="52" fillId="0" borderId="0"/>
    <xf numFmtId="0" fontId="114" fillId="0" borderId="0"/>
    <xf numFmtId="0" fontId="114" fillId="0" borderId="0"/>
    <xf numFmtId="0" fontId="114" fillId="0" borderId="0"/>
    <xf numFmtId="0" fontId="52" fillId="0" borderId="0"/>
    <xf numFmtId="0" fontId="52" fillId="0" borderId="0"/>
    <xf numFmtId="0" fontId="52" fillId="0" borderId="0"/>
    <xf numFmtId="0" fontId="114" fillId="0" borderId="0"/>
    <xf numFmtId="0" fontId="114"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114"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52" fillId="0" borderId="0"/>
    <xf numFmtId="0" fontId="52" fillId="0" borderId="0"/>
    <xf numFmtId="0" fontId="114" fillId="0" borderId="0"/>
    <xf numFmtId="0" fontId="114"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52" fillId="0" borderId="0"/>
    <xf numFmtId="0" fontId="52" fillId="0" borderId="0"/>
    <xf numFmtId="0" fontId="52" fillId="0" borderId="0"/>
    <xf numFmtId="0" fontId="114" fillId="0" borderId="0"/>
    <xf numFmtId="0" fontId="52" fillId="0" borderId="0"/>
    <xf numFmtId="0" fontId="114" fillId="0" borderId="0"/>
    <xf numFmtId="0" fontId="114" fillId="0" borderId="0"/>
    <xf numFmtId="0" fontId="114" fillId="0" borderId="0"/>
    <xf numFmtId="0" fontId="114" fillId="0" borderId="0"/>
    <xf numFmtId="0" fontId="52" fillId="0" borderId="0"/>
    <xf numFmtId="0" fontId="52" fillId="0" borderId="0"/>
    <xf numFmtId="0" fontId="52" fillId="0" borderId="0"/>
    <xf numFmtId="0" fontId="52" fillId="0" borderId="0"/>
    <xf numFmtId="0" fontId="114" fillId="0" borderId="0"/>
    <xf numFmtId="0" fontId="52" fillId="0" borderId="0"/>
    <xf numFmtId="0" fontId="52" fillId="0" borderId="0"/>
    <xf numFmtId="0" fontId="52" fillId="0" borderId="0"/>
    <xf numFmtId="0" fontId="52" fillId="0" borderId="0"/>
    <xf numFmtId="0" fontId="52" fillId="0" borderId="0"/>
    <xf numFmtId="0" fontId="52" fillId="0" borderId="0"/>
    <xf numFmtId="0" fontId="114" fillId="0" borderId="0"/>
    <xf numFmtId="0" fontId="114" fillId="0" borderId="0"/>
    <xf numFmtId="0" fontId="114" fillId="0" borderId="0"/>
    <xf numFmtId="0" fontId="52" fillId="0" borderId="0"/>
    <xf numFmtId="0" fontId="52" fillId="0" borderId="0"/>
    <xf numFmtId="0" fontId="52" fillId="0" borderId="0"/>
    <xf numFmtId="0" fontId="114" fillId="0" borderId="0"/>
    <xf numFmtId="0" fontId="114"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114"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52" fillId="0" borderId="0"/>
    <xf numFmtId="0" fontId="52" fillId="0" borderId="0"/>
    <xf numFmtId="0" fontId="52" fillId="0" borderId="0"/>
    <xf numFmtId="0" fontId="114" fillId="0" borderId="0"/>
    <xf numFmtId="0" fontId="114"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52" fillId="0" borderId="0"/>
    <xf numFmtId="0" fontId="52" fillId="0" borderId="0"/>
    <xf numFmtId="0" fontId="52" fillId="0" borderId="0"/>
    <xf numFmtId="0" fontId="52" fillId="0" borderId="0"/>
    <xf numFmtId="0" fontId="114" fillId="0" borderId="0"/>
    <xf numFmtId="0" fontId="52" fillId="0" borderId="0"/>
    <xf numFmtId="0" fontId="52" fillId="0" borderId="0"/>
    <xf numFmtId="0" fontId="52" fillId="0" borderId="0"/>
    <xf numFmtId="0" fontId="114" fillId="0" borderId="0"/>
    <xf numFmtId="0" fontId="114" fillId="0" borderId="0"/>
    <xf numFmtId="0" fontId="114" fillId="0" borderId="0"/>
    <xf numFmtId="0" fontId="52" fillId="0" borderId="0"/>
    <xf numFmtId="0" fontId="52"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52"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52" fillId="0" borderId="0"/>
    <xf numFmtId="0" fontId="52" fillId="0" borderId="0"/>
    <xf numFmtId="0" fontId="52" fillId="0" borderId="0"/>
    <xf numFmtId="0" fontId="52" fillId="0" borderId="0"/>
    <xf numFmtId="0" fontId="52" fillId="0" borderId="0"/>
    <xf numFmtId="0" fontId="52" fillId="0" borderId="0"/>
    <xf numFmtId="0" fontId="114" fillId="0" borderId="0"/>
    <xf numFmtId="0" fontId="114" fillId="0" borderId="0"/>
    <xf numFmtId="0" fontId="52" fillId="0" borderId="0"/>
    <xf numFmtId="0" fontId="52"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114" fillId="0" borderId="0"/>
    <xf numFmtId="0" fontId="52" fillId="0" borderId="0"/>
    <xf numFmtId="0" fontId="114" fillId="0" borderId="0"/>
    <xf numFmtId="0" fontId="52" fillId="0" borderId="0"/>
    <xf numFmtId="0" fontId="52" fillId="0" borderId="0"/>
    <xf numFmtId="0" fontId="52" fillId="0" borderId="0"/>
    <xf numFmtId="0" fontId="52" fillId="0" borderId="0"/>
    <xf numFmtId="0" fontId="114" fillId="0" borderId="0"/>
    <xf numFmtId="0" fontId="114" fillId="0" borderId="0"/>
    <xf numFmtId="0" fontId="114" fillId="0" borderId="0"/>
    <xf numFmtId="0" fontId="52" fillId="0" borderId="0"/>
    <xf numFmtId="0" fontId="114" fillId="0" borderId="0"/>
    <xf numFmtId="0" fontId="114" fillId="0" borderId="0"/>
    <xf numFmtId="0" fontId="52"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52" fillId="0" borderId="0"/>
    <xf numFmtId="0" fontId="52" fillId="0" borderId="0"/>
    <xf numFmtId="0" fontId="52" fillId="0" borderId="0"/>
    <xf numFmtId="0" fontId="114" fillId="0" borderId="0"/>
    <xf numFmtId="0" fontId="114" fillId="0" borderId="0"/>
    <xf numFmtId="0" fontId="114" fillId="0" borderId="0"/>
    <xf numFmtId="0" fontId="52" fillId="0" borderId="0"/>
    <xf numFmtId="0" fontId="52"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52"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52" fillId="0" borderId="0"/>
    <xf numFmtId="0" fontId="52" fillId="0" borderId="0"/>
    <xf numFmtId="0" fontId="52" fillId="0" borderId="0"/>
    <xf numFmtId="0" fontId="52" fillId="0" borderId="0"/>
    <xf numFmtId="0" fontId="52" fillId="0" borderId="0"/>
    <xf numFmtId="0" fontId="52" fillId="0" borderId="0"/>
    <xf numFmtId="0" fontId="114" fillId="0" borderId="0"/>
    <xf numFmtId="0" fontId="114" fillId="0" borderId="0"/>
    <xf numFmtId="0" fontId="114" fillId="0" borderId="0"/>
    <xf numFmtId="0" fontId="52" fillId="0" borderId="0"/>
    <xf numFmtId="0" fontId="52"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114" fillId="0" borderId="0"/>
    <xf numFmtId="0" fontId="114" fillId="0" borderId="0"/>
    <xf numFmtId="0" fontId="114" fillId="0" borderId="0"/>
    <xf numFmtId="0" fontId="114" fillId="0" borderId="0"/>
    <xf numFmtId="0" fontId="52" fillId="0" borderId="0"/>
    <xf numFmtId="0" fontId="114" fillId="0" borderId="0"/>
    <xf numFmtId="0" fontId="114" fillId="0" borderId="0"/>
    <xf numFmtId="0" fontId="114" fillId="0" borderId="0"/>
    <xf numFmtId="0" fontId="52" fillId="0" borderId="0"/>
    <xf numFmtId="0" fontId="52" fillId="0" borderId="0"/>
    <xf numFmtId="0" fontId="52" fillId="0" borderId="0"/>
    <xf numFmtId="0" fontId="114" fillId="0" borderId="0"/>
    <xf numFmtId="0" fontId="114"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114"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52" fillId="0" borderId="0"/>
    <xf numFmtId="0" fontId="52" fillId="0" borderId="0"/>
    <xf numFmtId="0" fontId="114" fillId="0" borderId="0"/>
    <xf numFmtId="0" fontId="114"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52" fillId="0" borderId="0"/>
    <xf numFmtId="0" fontId="114" fillId="0" borderId="0"/>
    <xf numFmtId="0" fontId="52" fillId="0" borderId="0"/>
    <xf numFmtId="0" fontId="114" fillId="0" borderId="0"/>
    <xf numFmtId="0" fontId="52" fillId="0" borderId="0"/>
    <xf numFmtId="0" fontId="114" fillId="0" borderId="0"/>
    <xf numFmtId="0" fontId="114" fillId="0" borderId="0"/>
    <xf numFmtId="0" fontId="114" fillId="0" borderId="0"/>
    <xf numFmtId="0" fontId="114" fillId="0" borderId="0"/>
    <xf numFmtId="0" fontId="52" fillId="0" borderId="0"/>
    <xf numFmtId="0" fontId="52" fillId="0" borderId="0"/>
    <xf numFmtId="0" fontId="52" fillId="0" borderId="0"/>
    <xf numFmtId="0" fontId="114" fillId="0" borderId="0"/>
    <xf numFmtId="0" fontId="114" fillId="0" borderId="0"/>
    <xf numFmtId="0" fontId="114" fillId="0" borderId="0"/>
    <xf numFmtId="0" fontId="114" fillId="0" borderId="0"/>
    <xf numFmtId="0" fontId="52" fillId="0" borderId="0"/>
    <xf numFmtId="0" fontId="114" fillId="0" borderId="0"/>
    <xf numFmtId="0" fontId="114" fillId="0" borderId="0"/>
    <xf numFmtId="0" fontId="114" fillId="0" borderId="0"/>
    <xf numFmtId="0" fontId="114" fillId="0" borderId="0"/>
    <xf numFmtId="0" fontId="52" fillId="0" borderId="0"/>
    <xf numFmtId="0" fontId="52" fillId="0" borderId="0"/>
    <xf numFmtId="0" fontId="52" fillId="0" borderId="0"/>
    <xf numFmtId="0" fontId="114" fillId="0" borderId="0"/>
    <xf numFmtId="0" fontId="52" fillId="0" borderId="0"/>
    <xf numFmtId="0" fontId="52" fillId="0" borderId="0"/>
    <xf numFmtId="0" fontId="52" fillId="0" borderId="0"/>
    <xf numFmtId="0" fontId="114" fillId="0" borderId="0"/>
    <xf numFmtId="0" fontId="52" fillId="0" borderId="0"/>
    <xf numFmtId="0" fontId="52" fillId="0" borderId="0"/>
    <xf numFmtId="0" fontId="52" fillId="0" borderId="0"/>
    <xf numFmtId="0" fontId="52" fillId="0" borderId="0"/>
    <xf numFmtId="0" fontId="52" fillId="0" borderId="0"/>
    <xf numFmtId="0" fontId="52" fillId="0" borderId="0"/>
    <xf numFmtId="0" fontId="114" fillId="0" borderId="0"/>
    <xf numFmtId="0" fontId="114" fillId="0" borderId="0"/>
    <xf numFmtId="0" fontId="114" fillId="0" borderId="0"/>
    <xf numFmtId="0" fontId="52" fillId="0" borderId="0"/>
    <xf numFmtId="0" fontId="52" fillId="0" borderId="0"/>
    <xf numFmtId="0" fontId="52" fillId="0" borderId="0"/>
    <xf numFmtId="0" fontId="114" fillId="0" borderId="0"/>
    <xf numFmtId="0" fontId="114"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114"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52" fillId="0" borderId="0"/>
    <xf numFmtId="0" fontId="52" fillId="0" borderId="0"/>
    <xf numFmtId="0" fontId="52" fillId="0" borderId="0"/>
    <xf numFmtId="0" fontId="114" fillId="0" borderId="0"/>
    <xf numFmtId="0" fontId="114"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52" fillId="0" borderId="0"/>
    <xf numFmtId="0" fontId="52" fillId="0" borderId="0"/>
    <xf numFmtId="0" fontId="52" fillId="0" borderId="0"/>
    <xf numFmtId="0" fontId="52" fillId="0" borderId="0"/>
    <xf numFmtId="0" fontId="114" fillId="0" borderId="0"/>
    <xf numFmtId="0" fontId="52" fillId="0" borderId="0"/>
    <xf numFmtId="0" fontId="52" fillId="0" borderId="0"/>
    <xf numFmtId="0" fontId="52" fillId="0" borderId="0"/>
    <xf numFmtId="0" fontId="114" fillId="0" borderId="0"/>
    <xf numFmtId="0" fontId="114" fillId="0" borderId="0"/>
    <xf numFmtId="0" fontId="114" fillId="0" borderId="0"/>
    <xf numFmtId="0" fontId="52" fillId="0" borderId="0"/>
    <xf numFmtId="0" fontId="52"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52"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52" fillId="0" borderId="0"/>
    <xf numFmtId="0" fontId="52" fillId="0" borderId="0"/>
    <xf numFmtId="0" fontId="52" fillId="0" borderId="0"/>
    <xf numFmtId="0" fontId="52" fillId="0" borderId="0"/>
    <xf numFmtId="0" fontId="52" fillId="0" borderId="0"/>
    <xf numFmtId="0" fontId="52" fillId="0" borderId="0"/>
    <xf numFmtId="0" fontId="114" fillId="0" borderId="0"/>
    <xf numFmtId="0" fontId="114" fillId="0" borderId="0"/>
    <xf numFmtId="0" fontId="52" fillId="0" borderId="0"/>
    <xf numFmtId="0" fontId="52"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114" fillId="0" borderId="0"/>
    <xf numFmtId="0" fontId="52" fillId="0" borderId="0"/>
    <xf numFmtId="0" fontId="114" fillId="0" borderId="0"/>
    <xf numFmtId="0" fontId="52" fillId="0" borderId="0"/>
    <xf numFmtId="0" fontId="114" fillId="0" borderId="0"/>
    <xf numFmtId="0" fontId="52" fillId="0" borderId="0"/>
    <xf numFmtId="0" fontId="52" fillId="0" borderId="0"/>
    <xf numFmtId="0" fontId="52" fillId="0" borderId="0"/>
    <xf numFmtId="0" fontId="52" fillId="0" borderId="0"/>
    <xf numFmtId="0" fontId="114" fillId="0" borderId="0"/>
    <xf numFmtId="0" fontId="114" fillId="0" borderId="0"/>
    <xf numFmtId="0" fontId="114" fillId="0" borderId="0"/>
    <xf numFmtId="0" fontId="52" fillId="0" borderId="0"/>
    <xf numFmtId="0" fontId="52" fillId="0" borderId="0"/>
    <xf numFmtId="0" fontId="52" fillId="0" borderId="0"/>
    <xf numFmtId="0" fontId="52" fillId="0" borderId="0"/>
    <xf numFmtId="0" fontId="114" fillId="0" borderId="0"/>
    <xf numFmtId="0" fontId="52" fillId="0" borderId="0"/>
    <xf numFmtId="0" fontId="52" fillId="0" borderId="0"/>
    <xf numFmtId="0" fontId="52" fillId="0" borderId="0"/>
    <xf numFmtId="0" fontId="52" fillId="0" borderId="0"/>
    <xf numFmtId="0" fontId="114" fillId="0" borderId="0"/>
    <xf numFmtId="0" fontId="114" fillId="0" borderId="0"/>
    <xf numFmtId="0" fontId="114" fillId="0" borderId="0"/>
    <xf numFmtId="0" fontId="52" fillId="0" borderId="0"/>
    <xf numFmtId="0" fontId="114" fillId="0" borderId="0"/>
    <xf numFmtId="0" fontId="52" fillId="0" borderId="0"/>
    <xf numFmtId="0" fontId="52" fillId="0" borderId="0"/>
    <xf numFmtId="0" fontId="52" fillId="0" borderId="0"/>
    <xf numFmtId="0" fontId="52" fillId="0" borderId="0"/>
    <xf numFmtId="0" fontId="114" fillId="0" borderId="0"/>
    <xf numFmtId="0" fontId="114" fillId="0" borderId="0"/>
    <xf numFmtId="0" fontId="114" fillId="0" borderId="0"/>
    <xf numFmtId="0" fontId="52" fillId="0" borderId="0"/>
    <xf numFmtId="0" fontId="52" fillId="0" borderId="0"/>
    <xf numFmtId="0" fontId="52" fillId="0" borderId="0"/>
    <xf numFmtId="0" fontId="52" fillId="0" borderId="0"/>
    <xf numFmtId="0" fontId="114" fillId="0" borderId="0"/>
    <xf numFmtId="0" fontId="52" fillId="0" borderId="0"/>
    <xf numFmtId="0" fontId="114" fillId="0" borderId="0"/>
    <xf numFmtId="0" fontId="52" fillId="0" borderId="0"/>
    <xf numFmtId="0" fontId="52" fillId="0" borderId="0"/>
    <xf numFmtId="0" fontId="52" fillId="0" borderId="0"/>
    <xf numFmtId="0" fontId="52" fillId="0" borderId="0"/>
    <xf numFmtId="0" fontId="114" fillId="0" borderId="0"/>
    <xf numFmtId="0" fontId="114" fillId="0" borderId="0"/>
    <xf numFmtId="0" fontId="114" fillId="0" borderId="0"/>
    <xf numFmtId="0" fontId="52" fillId="0" borderId="0"/>
    <xf numFmtId="0" fontId="52" fillId="0" borderId="0"/>
    <xf numFmtId="0" fontId="52" fillId="0" borderId="0"/>
    <xf numFmtId="0" fontId="52" fillId="0" borderId="0"/>
    <xf numFmtId="0" fontId="114" fillId="0" borderId="0"/>
    <xf numFmtId="0" fontId="52" fillId="0" borderId="0"/>
    <xf numFmtId="0" fontId="52" fillId="0" borderId="0"/>
    <xf numFmtId="0" fontId="52" fillId="0" borderId="0"/>
    <xf numFmtId="0" fontId="52" fillId="0" borderId="0"/>
    <xf numFmtId="0" fontId="114" fillId="0" borderId="0"/>
    <xf numFmtId="0" fontId="114" fillId="0" borderId="0"/>
    <xf numFmtId="0" fontId="52" fillId="0" borderId="0"/>
    <xf numFmtId="0" fontId="114" fillId="0" borderId="0"/>
    <xf numFmtId="0" fontId="52" fillId="0" borderId="0"/>
    <xf numFmtId="0" fontId="114" fillId="0" borderId="0"/>
    <xf numFmtId="0" fontId="52" fillId="0" borderId="0"/>
    <xf numFmtId="0" fontId="52" fillId="0" borderId="0"/>
    <xf numFmtId="0" fontId="52" fillId="0" borderId="0"/>
    <xf numFmtId="0" fontId="114" fillId="0" borderId="0"/>
    <xf numFmtId="0" fontId="52" fillId="0" borderId="0"/>
    <xf numFmtId="0" fontId="114" fillId="0" borderId="0"/>
    <xf numFmtId="0" fontId="114" fillId="0" borderId="0"/>
    <xf numFmtId="0" fontId="52"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52" fillId="0" borderId="0"/>
    <xf numFmtId="0" fontId="52" fillId="0" borderId="0"/>
    <xf numFmtId="0" fontId="52" fillId="0" borderId="0"/>
    <xf numFmtId="0" fontId="114" fillId="0" borderId="0"/>
    <xf numFmtId="0" fontId="114" fillId="0" borderId="0"/>
    <xf numFmtId="0" fontId="114" fillId="0" borderId="0"/>
    <xf numFmtId="0" fontId="52" fillId="0" borderId="0"/>
    <xf numFmtId="0" fontId="52"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52"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52" fillId="0" borderId="0"/>
    <xf numFmtId="0" fontId="52" fillId="0" borderId="0"/>
    <xf numFmtId="0" fontId="52" fillId="0" borderId="0"/>
    <xf numFmtId="0" fontId="52" fillId="0" borderId="0"/>
    <xf numFmtId="0" fontId="52" fillId="0" borderId="0"/>
    <xf numFmtId="0" fontId="52" fillId="0" borderId="0"/>
    <xf numFmtId="0" fontId="114" fillId="0" borderId="0"/>
    <xf numFmtId="0" fontId="114" fillId="0" borderId="0"/>
    <xf numFmtId="0" fontId="114" fillId="0" borderId="0"/>
    <xf numFmtId="0" fontId="52" fillId="0" borderId="0"/>
    <xf numFmtId="0" fontId="52"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114" fillId="0" borderId="0"/>
    <xf numFmtId="0" fontId="114" fillId="0" borderId="0"/>
    <xf numFmtId="0" fontId="114" fillId="0" borderId="0"/>
    <xf numFmtId="0" fontId="114" fillId="0" borderId="0"/>
    <xf numFmtId="0" fontId="52" fillId="0" borderId="0"/>
    <xf numFmtId="0" fontId="114" fillId="0" borderId="0"/>
    <xf numFmtId="0" fontId="114" fillId="0" borderId="0"/>
    <xf numFmtId="0" fontId="114" fillId="0" borderId="0"/>
    <xf numFmtId="0" fontId="52" fillId="0" borderId="0"/>
    <xf numFmtId="0" fontId="52" fillId="0" borderId="0"/>
    <xf numFmtId="0" fontId="52" fillId="0" borderId="0"/>
    <xf numFmtId="0" fontId="114" fillId="0" borderId="0"/>
    <xf numFmtId="0" fontId="114"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114"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52" fillId="0" borderId="0"/>
    <xf numFmtId="0" fontId="114" fillId="0" borderId="0"/>
    <xf numFmtId="0" fontId="114" fillId="0" borderId="0"/>
    <xf numFmtId="0" fontId="114" fillId="0" borderId="0"/>
    <xf numFmtId="0" fontId="52" fillId="0" borderId="0"/>
    <xf numFmtId="0" fontId="114" fillId="0" borderId="0"/>
    <xf numFmtId="0" fontId="52" fillId="0" borderId="0"/>
    <xf numFmtId="0" fontId="114" fillId="0" borderId="0"/>
    <xf numFmtId="0" fontId="52" fillId="0" borderId="0"/>
    <xf numFmtId="0" fontId="114" fillId="0" borderId="0"/>
    <xf numFmtId="0" fontId="114" fillId="0" borderId="0"/>
    <xf numFmtId="0" fontId="114" fillId="0" borderId="0"/>
    <xf numFmtId="0" fontId="114" fillId="0" borderId="0"/>
    <xf numFmtId="0" fontId="52" fillId="0" borderId="0"/>
    <xf numFmtId="0" fontId="52" fillId="0" borderId="0"/>
    <xf numFmtId="0" fontId="52" fillId="0" borderId="0"/>
    <xf numFmtId="0" fontId="114" fillId="0" borderId="0"/>
    <xf numFmtId="0" fontId="114" fillId="0" borderId="0"/>
    <xf numFmtId="0" fontId="114" fillId="0" borderId="0"/>
    <xf numFmtId="0" fontId="114" fillId="0" borderId="0"/>
    <xf numFmtId="0" fontId="52" fillId="0" borderId="0"/>
    <xf numFmtId="0" fontId="114" fillId="0" borderId="0"/>
    <xf numFmtId="0" fontId="114" fillId="0" borderId="0"/>
    <xf numFmtId="0" fontId="114" fillId="0" borderId="0"/>
    <xf numFmtId="0" fontId="114" fillId="0" borderId="0"/>
    <xf numFmtId="0" fontId="52" fillId="0" borderId="0"/>
    <xf numFmtId="0" fontId="52" fillId="0" borderId="0"/>
    <xf numFmtId="0" fontId="52" fillId="0" borderId="0"/>
    <xf numFmtId="0" fontId="114" fillId="0" borderId="0"/>
    <xf numFmtId="0" fontId="52" fillId="0" borderId="0"/>
    <xf numFmtId="0" fontId="114" fillId="0" borderId="0"/>
    <xf numFmtId="0" fontId="114" fillId="0" borderId="0"/>
    <xf numFmtId="0" fontId="114" fillId="0" borderId="0"/>
    <xf numFmtId="0" fontId="114" fillId="0" borderId="0"/>
    <xf numFmtId="0" fontId="52" fillId="0" borderId="0"/>
    <xf numFmtId="0" fontId="52" fillId="0" borderId="0"/>
    <xf numFmtId="0" fontId="52" fillId="0" borderId="0"/>
    <xf numFmtId="0" fontId="114" fillId="0" borderId="0"/>
    <xf numFmtId="0" fontId="114" fillId="0" borderId="0"/>
    <xf numFmtId="0" fontId="114" fillId="0" borderId="0"/>
    <xf numFmtId="0" fontId="114" fillId="0" borderId="0"/>
    <xf numFmtId="0" fontId="52" fillId="0" borderId="0"/>
    <xf numFmtId="0" fontId="114" fillId="0" borderId="0"/>
    <xf numFmtId="0" fontId="52" fillId="0" borderId="0"/>
    <xf numFmtId="0" fontId="114" fillId="0" borderId="0"/>
    <xf numFmtId="0" fontId="114" fillId="0" borderId="0"/>
    <xf numFmtId="0" fontId="114" fillId="0" borderId="0"/>
    <xf numFmtId="0" fontId="114" fillId="0" borderId="0"/>
    <xf numFmtId="0" fontId="52" fillId="0" borderId="0"/>
    <xf numFmtId="0" fontId="52" fillId="0" borderId="0"/>
    <xf numFmtId="0" fontId="52" fillId="0" borderId="0"/>
    <xf numFmtId="0" fontId="114" fillId="0" borderId="0"/>
    <xf numFmtId="0" fontId="114" fillId="0" borderId="0"/>
    <xf numFmtId="0" fontId="114" fillId="0" borderId="0"/>
    <xf numFmtId="0" fontId="114" fillId="0" borderId="0"/>
    <xf numFmtId="0" fontId="52" fillId="0" borderId="0"/>
    <xf numFmtId="0" fontId="114" fillId="0" borderId="0"/>
    <xf numFmtId="0" fontId="114" fillId="0" borderId="0"/>
    <xf numFmtId="0" fontId="114" fillId="0" borderId="0"/>
    <xf numFmtId="0" fontId="114" fillId="0" borderId="0"/>
    <xf numFmtId="0" fontId="52" fillId="0" borderId="0"/>
    <xf numFmtId="0" fontId="52" fillId="0" borderId="0"/>
    <xf numFmtId="0" fontId="52" fillId="0" borderId="0"/>
    <xf numFmtId="0" fontId="52" fillId="0" borderId="0"/>
    <xf numFmtId="0" fontId="52" fillId="0" borderId="0"/>
    <xf numFmtId="0" fontId="114" fillId="0" borderId="0"/>
    <xf numFmtId="0" fontId="52" fillId="0" borderId="0"/>
    <xf numFmtId="0" fontId="114" fillId="0" borderId="0"/>
    <xf numFmtId="0" fontId="52" fillId="0" borderId="0"/>
    <xf numFmtId="0" fontId="114" fillId="0" borderId="0"/>
    <xf numFmtId="0" fontId="114" fillId="0" borderId="0"/>
    <xf numFmtId="0" fontId="114" fillId="0" borderId="0"/>
    <xf numFmtId="0" fontId="52" fillId="0" borderId="0"/>
    <xf numFmtId="0" fontId="114" fillId="0" borderId="0"/>
    <xf numFmtId="0" fontId="52" fillId="0" borderId="0"/>
    <xf numFmtId="0" fontId="52" fillId="0" borderId="0"/>
    <xf numFmtId="0" fontId="114" fillId="0" borderId="0"/>
    <xf numFmtId="0" fontId="52" fillId="0" borderId="0"/>
    <xf numFmtId="0" fontId="114" fillId="0" borderId="0"/>
    <xf numFmtId="0" fontId="114" fillId="0" borderId="0"/>
    <xf numFmtId="0" fontId="114" fillId="0" borderId="0"/>
    <xf numFmtId="0" fontId="52" fillId="0" borderId="0"/>
    <xf numFmtId="0" fontId="114" fillId="0" borderId="0"/>
    <xf numFmtId="0" fontId="52" fillId="0" borderId="0"/>
    <xf numFmtId="0" fontId="114" fillId="0" borderId="0"/>
    <xf numFmtId="0" fontId="114" fillId="0" borderId="0"/>
    <xf numFmtId="0" fontId="114" fillId="0" borderId="0"/>
    <xf numFmtId="0" fontId="52" fillId="0" borderId="0"/>
    <xf numFmtId="0" fontId="114" fillId="0" borderId="0"/>
    <xf numFmtId="0" fontId="52" fillId="0" borderId="0"/>
    <xf numFmtId="0" fontId="52" fillId="0" borderId="0"/>
    <xf numFmtId="0" fontId="114" fillId="0" borderId="0"/>
    <xf numFmtId="0" fontId="52" fillId="0" borderId="0"/>
    <xf numFmtId="0" fontId="52" fillId="0" borderId="0"/>
    <xf numFmtId="0" fontId="52" fillId="0" borderId="0"/>
    <xf numFmtId="0" fontId="52" fillId="0" borderId="0"/>
    <xf numFmtId="0" fontId="52" fillId="0" borderId="0"/>
    <xf numFmtId="0" fontId="52" fillId="0" borderId="0"/>
    <xf numFmtId="0" fontId="114" fillId="0" borderId="0"/>
    <xf numFmtId="0" fontId="114" fillId="0" borderId="0"/>
    <xf numFmtId="0" fontId="114" fillId="0" borderId="0"/>
    <xf numFmtId="0" fontId="52" fillId="0" borderId="0"/>
    <xf numFmtId="0" fontId="52" fillId="0" borderId="0"/>
    <xf numFmtId="0" fontId="52" fillId="0" borderId="0"/>
    <xf numFmtId="0" fontId="114" fillId="0" borderId="0"/>
    <xf numFmtId="0" fontId="114"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114"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52" fillId="0" borderId="0"/>
    <xf numFmtId="0" fontId="52" fillId="0" borderId="0"/>
    <xf numFmtId="0" fontId="52" fillId="0" borderId="0"/>
    <xf numFmtId="0" fontId="114" fillId="0" borderId="0"/>
    <xf numFmtId="0" fontId="114"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114" fillId="0" borderId="0"/>
    <xf numFmtId="0" fontId="52" fillId="0" borderId="0"/>
    <xf numFmtId="0" fontId="114" fillId="0" borderId="0"/>
    <xf numFmtId="0" fontId="52" fillId="0" borderId="0"/>
    <xf numFmtId="0" fontId="114" fillId="0" borderId="0"/>
    <xf numFmtId="0" fontId="52" fillId="0" borderId="0"/>
    <xf numFmtId="0" fontId="52" fillId="0" borderId="0"/>
    <xf numFmtId="0" fontId="52" fillId="0" borderId="0"/>
    <xf numFmtId="0" fontId="52" fillId="0" borderId="0"/>
    <xf numFmtId="0" fontId="114" fillId="0" borderId="0"/>
    <xf numFmtId="0" fontId="114" fillId="0" borderId="0"/>
    <xf numFmtId="0" fontId="114" fillId="0" borderId="0"/>
    <xf numFmtId="0" fontId="52" fillId="0" borderId="0"/>
    <xf numFmtId="0" fontId="52" fillId="0" borderId="0"/>
    <xf numFmtId="0" fontId="52" fillId="0" borderId="0"/>
    <xf numFmtId="0" fontId="52" fillId="0" borderId="0"/>
    <xf numFmtId="0" fontId="114" fillId="0" borderId="0"/>
    <xf numFmtId="0" fontId="52" fillId="0" borderId="0"/>
    <xf numFmtId="0" fontId="52" fillId="0" borderId="0"/>
    <xf numFmtId="0" fontId="52" fillId="0" borderId="0"/>
    <xf numFmtId="0" fontId="52" fillId="0" borderId="0"/>
    <xf numFmtId="0" fontId="114" fillId="0" borderId="0"/>
    <xf numFmtId="0" fontId="114" fillId="0" borderId="0"/>
    <xf numFmtId="0" fontId="114" fillId="0" borderId="0"/>
    <xf numFmtId="0" fontId="52" fillId="0" borderId="0"/>
    <xf numFmtId="0" fontId="114" fillId="0" borderId="0"/>
    <xf numFmtId="0" fontId="52" fillId="0" borderId="0"/>
    <xf numFmtId="0" fontId="52" fillId="0" borderId="0"/>
    <xf numFmtId="0" fontId="52" fillId="0" borderId="0"/>
    <xf numFmtId="0" fontId="52" fillId="0" borderId="0"/>
    <xf numFmtId="0" fontId="114" fillId="0" borderId="0"/>
    <xf numFmtId="0" fontId="114" fillId="0" borderId="0"/>
    <xf numFmtId="0" fontId="114" fillId="0" borderId="0"/>
    <xf numFmtId="0" fontId="52" fillId="0" borderId="0"/>
    <xf numFmtId="0" fontId="52" fillId="0" borderId="0"/>
    <xf numFmtId="0" fontId="52" fillId="0" borderId="0"/>
    <xf numFmtId="0" fontId="52" fillId="0" borderId="0"/>
    <xf numFmtId="0" fontId="52" fillId="0" borderId="0"/>
    <xf numFmtId="0" fontId="114" fillId="0" borderId="0"/>
    <xf numFmtId="0" fontId="52" fillId="0" borderId="0"/>
    <xf numFmtId="0" fontId="114" fillId="0" borderId="0"/>
    <xf numFmtId="0" fontId="52" fillId="0" borderId="0"/>
    <xf numFmtId="0" fontId="52" fillId="0" borderId="0"/>
    <xf numFmtId="0" fontId="52" fillId="0" borderId="0"/>
    <xf numFmtId="0" fontId="52" fillId="0" borderId="0"/>
    <xf numFmtId="0" fontId="114" fillId="0" borderId="0"/>
    <xf numFmtId="0" fontId="114" fillId="0" borderId="0"/>
    <xf numFmtId="0" fontId="114" fillId="0" borderId="0"/>
    <xf numFmtId="0" fontId="52" fillId="0" borderId="0"/>
    <xf numFmtId="0" fontId="52" fillId="0" borderId="0"/>
    <xf numFmtId="0" fontId="52" fillId="0" borderId="0"/>
    <xf numFmtId="0" fontId="52" fillId="0" borderId="0"/>
    <xf numFmtId="0" fontId="114" fillId="0" borderId="0"/>
    <xf numFmtId="0" fontId="52" fillId="0" borderId="0"/>
    <xf numFmtId="0" fontId="52" fillId="0" borderId="0"/>
    <xf numFmtId="0" fontId="52" fillId="0" borderId="0"/>
    <xf numFmtId="0" fontId="52" fillId="0" borderId="0"/>
    <xf numFmtId="0" fontId="114" fillId="0" borderId="0"/>
    <xf numFmtId="0" fontId="114" fillId="0" borderId="0"/>
    <xf numFmtId="0" fontId="52" fillId="0" borderId="0"/>
    <xf numFmtId="0" fontId="52" fillId="0" borderId="0"/>
    <xf numFmtId="0" fontId="52" fillId="0" borderId="0"/>
    <xf numFmtId="0" fontId="52" fillId="0" borderId="0"/>
    <xf numFmtId="0" fontId="52" fillId="0" borderId="0"/>
    <xf numFmtId="0" fontId="52" fillId="0" borderId="0"/>
    <xf numFmtId="0" fontId="114" fillId="0" borderId="0"/>
    <xf numFmtId="0" fontId="114" fillId="0" borderId="0"/>
    <xf numFmtId="0" fontId="52" fillId="0" borderId="0"/>
    <xf numFmtId="0" fontId="114" fillId="0" borderId="0"/>
    <xf numFmtId="0" fontId="52" fillId="0" borderId="0"/>
    <xf numFmtId="0" fontId="114" fillId="0" borderId="0"/>
    <xf numFmtId="0" fontId="52" fillId="0" borderId="0"/>
    <xf numFmtId="0" fontId="114" fillId="0" borderId="0"/>
    <xf numFmtId="0" fontId="52" fillId="0" borderId="0"/>
    <xf numFmtId="0" fontId="52" fillId="0" borderId="0"/>
    <xf numFmtId="0" fontId="52" fillId="0" borderId="0"/>
    <xf numFmtId="0" fontId="114" fillId="0" borderId="0"/>
    <xf numFmtId="0" fontId="52" fillId="0" borderId="0"/>
    <xf numFmtId="0" fontId="114" fillId="0" borderId="0"/>
    <xf numFmtId="0" fontId="114" fillId="0" borderId="0"/>
    <xf numFmtId="0" fontId="52" fillId="0" borderId="0"/>
    <xf numFmtId="0" fontId="114" fillId="0" borderId="0"/>
    <xf numFmtId="0" fontId="52" fillId="0" borderId="0"/>
    <xf numFmtId="0" fontId="52" fillId="0" borderId="0"/>
    <xf numFmtId="0" fontId="52" fillId="0" borderId="0"/>
    <xf numFmtId="0" fontId="52" fillId="0" borderId="0"/>
    <xf numFmtId="0" fontId="114" fillId="0" borderId="0"/>
    <xf numFmtId="0" fontId="52" fillId="0" borderId="0"/>
    <xf numFmtId="0" fontId="114" fillId="0" borderId="0"/>
    <xf numFmtId="0" fontId="52" fillId="0" borderId="0"/>
    <xf numFmtId="0" fontId="52" fillId="0" borderId="0"/>
    <xf numFmtId="0" fontId="52" fillId="0" borderId="0"/>
    <xf numFmtId="0" fontId="114" fillId="0" borderId="0"/>
    <xf numFmtId="0" fontId="52" fillId="0" borderId="0"/>
    <xf numFmtId="0" fontId="114" fillId="0" borderId="0"/>
    <xf numFmtId="0" fontId="114" fillId="0" borderId="0"/>
    <xf numFmtId="0" fontId="52" fillId="0" borderId="0"/>
    <xf numFmtId="0" fontId="52" fillId="0" borderId="0"/>
    <xf numFmtId="0" fontId="114" fillId="0" borderId="0"/>
    <xf numFmtId="0" fontId="52" fillId="0" borderId="0"/>
    <xf numFmtId="0" fontId="114" fillId="0" borderId="0"/>
    <xf numFmtId="0" fontId="52" fillId="0" borderId="0"/>
    <xf numFmtId="0" fontId="114" fillId="0" borderId="0"/>
    <xf numFmtId="0" fontId="114" fillId="0" borderId="0"/>
    <xf numFmtId="0" fontId="114" fillId="0" borderId="0"/>
    <xf numFmtId="0" fontId="52" fillId="0" borderId="0"/>
    <xf numFmtId="0" fontId="114" fillId="0" borderId="0"/>
    <xf numFmtId="0" fontId="52" fillId="0" borderId="0"/>
    <xf numFmtId="0" fontId="52" fillId="0" borderId="0"/>
    <xf numFmtId="0" fontId="114" fillId="0" borderId="0"/>
    <xf numFmtId="0" fontId="52" fillId="0" borderId="0"/>
    <xf numFmtId="0" fontId="114" fillId="0" borderId="0"/>
    <xf numFmtId="0" fontId="114" fillId="0" borderId="0"/>
    <xf numFmtId="0" fontId="114" fillId="0" borderId="0"/>
    <xf numFmtId="0" fontId="52" fillId="0" borderId="0"/>
    <xf numFmtId="0" fontId="114" fillId="0" borderId="0"/>
    <xf numFmtId="0" fontId="52" fillId="0" borderId="0"/>
    <xf numFmtId="0" fontId="114" fillId="0" borderId="0"/>
    <xf numFmtId="0" fontId="114" fillId="0" borderId="0"/>
    <xf numFmtId="0" fontId="114" fillId="0" borderId="0"/>
    <xf numFmtId="0" fontId="52" fillId="0" borderId="0"/>
    <xf numFmtId="0" fontId="114" fillId="0" borderId="0"/>
    <xf numFmtId="0" fontId="52" fillId="0" borderId="0"/>
    <xf numFmtId="0" fontId="52" fillId="0" borderId="0"/>
    <xf numFmtId="0" fontId="114" fillId="0" borderId="0"/>
    <xf numFmtId="0" fontId="52" fillId="0" borderId="0"/>
    <xf numFmtId="0" fontId="52" fillId="0" borderId="0"/>
    <xf numFmtId="0" fontId="52" fillId="0" borderId="0"/>
    <xf numFmtId="0" fontId="52" fillId="0" borderId="0"/>
    <xf numFmtId="0" fontId="52" fillId="0" borderId="0"/>
    <xf numFmtId="0" fontId="52" fillId="0" borderId="0"/>
    <xf numFmtId="0" fontId="114" fillId="0" borderId="0"/>
    <xf numFmtId="0" fontId="114" fillId="0" borderId="0"/>
    <xf numFmtId="0" fontId="114" fillId="0" borderId="0"/>
    <xf numFmtId="0" fontId="52" fillId="0" borderId="0"/>
    <xf numFmtId="0" fontId="52" fillId="0" borderId="0"/>
    <xf numFmtId="0" fontId="52" fillId="0" borderId="0"/>
    <xf numFmtId="0" fontId="114" fillId="0" borderId="0"/>
    <xf numFmtId="0" fontId="114"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114"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52" fillId="0" borderId="0"/>
    <xf numFmtId="0" fontId="52" fillId="0" borderId="0"/>
    <xf numFmtId="0" fontId="52" fillId="0" borderId="0"/>
    <xf numFmtId="0" fontId="114" fillId="0" borderId="0"/>
    <xf numFmtId="0" fontId="114"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52" fillId="0" borderId="0"/>
    <xf numFmtId="0" fontId="52" fillId="0" borderId="0"/>
    <xf numFmtId="0" fontId="52" fillId="0" borderId="0"/>
    <xf numFmtId="0" fontId="52" fillId="0" borderId="0"/>
    <xf numFmtId="0" fontId="114" fillId="0" borderId="0"/>
    <xf numFmtId="0" fontId="52" fillId="0" borderId="0"/>
    <xf numFmtId="0" fontId="52" fillId="0" borderId="0"/>
    <xf numFmtId="0" fontId="52" fillId="0" borderId="0"/>
    <xf numFmtId="0" fontId="114" fillId="0" borderId="0"/>
    <xf numFmtId="0" fontId="114" fillId="0" borderId="0"/>
    <xf numFmtId="0" fontId="114" fillId="0" borderId="0"/>
    <xf numFmtId="0" fontId="52" fillId="0" borderId="0"/>
    <xf numFmtId="0" fontId="52"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52"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114" fillId="0" borderId="0"/>
    <xf numFmtId="0" fontId="114" fillId="0" borderId="0"/>
    <xf numFmtId="0" fontId="52" fillId="0" borderId="0"/>
    <xf numFmtId="0" fontId="52"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52" fillId="0" borderId="0"/>
    <xf numFmtId="0" fontId="114" fillId="0" borderId="0"/>
    <xf numFmtId="0" fontId="114" fillId="0" borderId="0"/>
    <xf numFmtId="0" fontId="52" fillId="0" borderId="0"/>
    <xf numFmtId="0" fontId="114" fillId="0" borderId="0"/>
    <xf numFmtId="0" fontId="52" fillId="0" borderId="0"/>
    <xf numFmtId="0" fontId="114" fillId="0" borderId="0"/>
    <xf numFmtId="0" fontId="52" fillId="0" borderId="0"/>
    <xf numFmtId="0" fontId="114" fillId="0" borderId="0"/>
    <xf numFmtId="0" fontId="114" fillId="0" borderId="0"/>
    <xf numFmtId="0" fontId="114" fillId="0" borderId="0"/>
    <xf numFmtId="0" fontId="114" fillId="0" borderId="0"/>
    <xf numFmtId="0" fontId="52" fillId="0" borderId="0"/>
    <xf numFmtId="0" fontId="52" fillId="0" borderId="0"/>
    <xf numFmtId="0" fontId="52" fillId="0" borderId="0"/>
    <xf numFmtId="0" fontId="114" fillId="0" borderId="0"/>
    <xf numFmtId="0" fontId="114" fillId="0" borderId="0"/>
    <xf numFmtId="0" fontId="114" fillId="0" borderId="0"/>
    <xf numFmtId="0" fontId="114" fillId="0" borderId="0"/>
    <xf numFmtId="0" fontId="52" fillId="0" borderId="0"/>
    <xf numFmtId="0" fontId="114" fillId="0" borderId="0"/>
    <xf numFmtId="0" fontId="114" fillId="0" borderId="0"/>
    <xf numFmtId="0" fontId="114" fillId="0" borderId="0"/>
    <xf numFmtId="0" fontId="114" fillId="0" borderId="0"/>
    <xf numFmtId="0" fontId="52" fillId="0" borderId="0"/>
    <xf numFmtId="0" fontId="52" fillId="0" borderId="0"/>
    <xf numFmtId="0" fontId="52" fillId="0" borderId="0"/>
    <xf numFmtId="0" fontId="114" fillId="0" borderId="0"/>
    <xf numFmtId="0" fontId="52" fillId="0" borderId="0"/>
    <xf numFmtId="0" fontId="114" fillId="0" borderId="0"/>
    <xf numFmtId="0" fontId="114" fillId="0" borderId="0"/>
    <xf numFmtId="0" fontId="114" fillId="0" borderId="0"/>
    <xf numFmtId="0" fontId="114" fillId="0" borderId="0"/>
    <xf numFmtId="0" fontId="52" fillId="0" borderId="0"/>
    <xf numFmtId="0" fontId="52" fillId="0" borderId="0"/>
    <xf numFmtId="0" fontId="52" fillId="0" borderId="0"/>
    <xf numFmtId="0" fontId="114" fillId="0" borderId="0"/>
    <xf numFmtId="0" fontId="114" fillId="0" borderId="0"/>
    <xf numFmtId="0" fontId="114" fillId="0" borderId="0"/>
    <xf numFmtId="0" fontId="114" fillId="0" borderId="0"/>
    <xf numFmtId="0" fontId="52" fillId="0" borderId="0"/>
    <xf numFmtId="0" fontId="114" fillId="0" borderId="0"/>
    <xf numFmtId="0" fontId="52" fillId="0" borderId="0"/>
    <xf numFmtId="0" fontId="114" fillId="0" borderId="0"/>
    <xf numFmtId="0" fontId="114" fillId="0" borderId="0"/>
    <xf numFmtId="0" fontId="114" fillId="0" borderId="0"/>
    <xf numFmtId="0" fontId="114" fillId="0" borderId="0"/>
    <xf numFmtId="0" fontId="52" fillId="0" borderId="0"/>
    <xf numFmtId="0" fontId="52" fillId="0" borderId="0"/>
    <xf numFmtId="0" fontId="52" fillId="0" borderId="0"/>
    <xf numFmtId="0" fontId="114" fillId="0" borderId="0"/>
    <xf numFmtId="0" fontId="114" fillId="0" borderId="0"/>
    <xf numFmtId="0" fontId="114" fillId="0" borderId="0"/>
    <xf numFmtId="0" fontId="114" fillId="0" borderId="0"/>
    <xf numFmtId="0" fontId="52" fillId="0" borderId="0"/>
    <xf numFmtId="0" fontId="114" fillId="0" borderId="0"/>
    <xf numFmtId="0" fontId="114" fillId="0" borderId="0"/>
    <xf numFmtId="0" fontId="114" fillId="0" borderId="0"/>
    <xf numFmtId="0" fontId="114"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114" fillId="0" borderId="0"/>
    <xf numFmtId="0" fontId="52" fillId="0" borderId="0"/>
    <xf numFmtId="0" fontId="114" fillId="0" borderId="0"/>
    <xf numFmtId="0" fontId="52" fillId="0" borderId="0"/>
    <xf numFmtId="0" fontId="114" fillId="0" borderId="0"/>
    <xf numFmtId="0" fontId="52" fillId="0" borderId="0"/>
    <xf numFmtId="0" fontId="114" fillId="0" borderId="0"/>
    <xf numFmtId="0" fontId="114" fillId="0" borderId="0"/>
    <xf numFmtId="0" fontId="114" fillId="0" borderId="0"/>
    <xf numFmtId="0" fontId="52" fillId="0" borderId="0"/>
    <xf numFmtId="0" fontId="114" fillId="0" borderId="0"/>
    <xf numFmtId="0" fontId="52" fillId="0" borderId="0"/>
    <xf numFmtId="0" fontId="52" fillId="0" borderId="0"/>
    <xf numFmtId="0" fontId="114" fillId="0" borderId="0"/>
    <xf numFmtId="0" fontId="52" fillId="0" borderId="0"/>
    <xf numFmtId="0" fontId="114" fillId="0" borderId="0"/>
    <xf numFmtId="0" fontId="114" fillId="0" borderId="0"/>
    <xf numFmtId="0" fontId="114" fillId="0" borderId="0"/>
    <xf numFmtId="0" fontId="114" fillId="0" borderId="0"/>
    <xf numFmtId="0" fontId="52" fillId="0" borderId="0"/>
    <xf numFmtId="0" fontId="114" fillId="0" borderId="0"/>
    <xf numFmtId="0" fontId="52" fillId="0" borderId="0"/>
    <xf numFmtId="0" fontId="114" fillId="0" borderId="0"/>
    <xf numFmtId="0" fontId="114" fillId="0" borderId="0"/>
    <xf numFmtId="0" fontId="114" fillId="0" borderId="0"/>
    <xf numFmtId="0" fontId="52" fillId="0" borderId="0"/>
    <xf numFmtId="0" fontId="114" fillId="0" borderId="0"/>
    <xf numFmtId="0" fontId="52" fillId="0" borderId="0"/>
    <xf numFmtId="0" fontId="52" fillId="0" borderId="0"/>
    <xf numFmtId="0" fontId="114" fillId="0" borderId="0"/>
    <xf numFmtId="0" fontId="114" fillId="0" borderId="0"/>
    <xf numFmtId="0" fontId="52" fillId="0" borderId="0"/>
    <xf numFmtId="0" fontId="114" fillId="0" borderId="0"/>
    <xf numFmtId="0" fontId="52" fillId="0" borderId="0"/>
    <xf numFmtId="0" fontId="114" fillId="0" borderId="0"/>
    <xf numFmtId="0" fontId="52" fillId="0" borderId="0"/>
    <xf numFmtId="0" fontId="52" fillId="0" borderId="0"/>
    <xf numFmtId="0" fontId="52" fillId="0" borderId="0"/>
    <xf numFmtId="0" fontId="114" fillId="0" borderId="0"/>
    <xf numFmtId="0" fontId="52" fillId="0" borderId="0"/>
    <xf numFmtId="0" fontId="114" fillId="0" borderId="0"/>
    <xf numFmtId="0" fontId="114" fillId="0" borderId="0"/>
    <xf numFmtId="0" fontId="52" fillId="0" borderId="0"/>
    <xf numFmtId="0" fontId="114" fillId="0" borderId="0"/>
    <xf numFmtId="0" fontId="52" fillId="0" borderId="0"/>
    <xf numFmtId="0" fontId="52" fillId="0" borderId="0"/>
    <xf numFmtId="0" fontId="52" fillId="0" borderId="0"/>
    <xf numFmtId="0" fontId="114" fillId="0" borderId="0"/>
    <xf numFmtId="0" fontId="52" fillId="0" borderId="0"/>
    <xf numFmtId="0" fontId="114" fillId="0" borderId="0"/>
    <xf numFmtId="0" fontId="52" fillId="0" borderId="0"/>
    <xf numFmtId="0" fontId="52" fillId="0" borderId="0"/>
    <xf numFmtId="0" fontId="52" fillId="0" borderId="0"/>
    <xf numFmtId="0" fontId="114" fillId="0" borderId="0"/>
    <xf numFmtId="0" fontId="52" fillId="0" borderId="0"/>
    <xf numFmtId="0" fontId="114" fillId="0" borderId="0"/>
    <xf numFmtId="0" fontId="114" fillId="0" borderId="0"/>
    <xf numFmtId="0" fontId="52"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52" fillId="0" borderId="0"/>
    <xf numFmtId="0" fontId="52" fillId="0" borderId="0"/>
    <xf numFmtId="0" fontId="52" fillId="0" borderId="0"/>
    <xf numFmtId="0" fontId="114" fillId="0" borderId="0"/>
    <xf numFmtId="0" fontId="114" fillId="0" borderId="0"/>
    <xf numFmtId="0" fontId="114" fillId="0" borderId="0"/>
    <xf numFmtId="0" fontId="52" fillId="0" borderId="0"/>
    <xf numFmtId="0" fontId="52"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52"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52" fillId="0" borderId="0"/>
    <xf numFmtId="0" fontId="52" fillId="0" borderId="0"/>
    <xf numFmtId="0" fontId="52" fillId="0" borderId="0"/>
    <xf numFmtId="0" fontId="52" fillId="0" borderId="0"/>
    <xf numFmtId="0" fontId="52" fillId="0" borderId="0"/>
    <xf numFmtId="0" fontId="52" fillId="0" borderId="0"/>
    <xf numFmtId="0" fontId="114" fillId="0" borderId="0"/>
    <xf numFmtId="0" fontId="114" fillId="0" borderId="0"/>
    <xf numFmtId="0" fontId="114" fillId="0" borderId="0"/>
    <xf numFmtId="0" fontId="52" fillId="0" borderId="0"/>
    <xf numFmtId="0" fontId="52"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114" fillId="0" borderId="0"/>
    <xf numFmtId="0" fontId="114" fillId="0" borderId="0"/>
    <xf numFmtId="0" fontId="114" fillId="0" borderId="0"/>
    <xf numFmtId="0" fontId="114" fillId="0" borderId="0"/>
    <xf numFmtId="0" fontId="52" fillId="0" borderId="0"/>
    <xf numFmtId="0" fontId="114" fillId="0" borderId="0"/>
    <xf numFmtId="0" fontId="114" fillId="0" borderId="0"/>
    <xf numFmtId="0" fontId="114" fillId="0" borderId="0"/>
    <xf numFmtId="0" fontId="52" fillId="0" borderId="0"/>
    <xf numFmtId="0" fontId="52" fillId="0" borderId="0"/>
    <xf numFmtId="0" fontId="52" fillId="0" borderId="0"/>
    <xf numFmtId="0" fontId="114" fillId="0" borderId="0"/>
    <xf numFmtId="0" fontId="114"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114"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52"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52" fillId="0" borderId="0"/>
    <xf numFmtId="0" fontId="52" fillId="0" borderId="0"/>
    <xf numFmtId="0" fontId="114" fillId="0" borderId="0"/>
    <xf numFmtId="0" fontId="114"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114" fillId="0" borderId="0"/>
    <xf numFmtId="0" fontId="52" fillId="0" borderId="0"/>
    <xf numFmtId="0" fontId="52" fillId="0" borderId="0"/>
    <xf numFmtId="0" fontId="114" fillId="0" borderId="0"/>
    <xf numFmtId="0" fontId="52" fillId="0" borderId="0"/>
    <xf numFmtId="0" fontId="114" fillId="0" borderId="0"/>
    <xf numFmtId="0" fontId="52" fillId="0" borderId="0"/>
    <xf numFmtId="0" fontId="114" fillId="0" borderId="0"/>
    <xf numFmtId="0" fontId="52" fillId="0" borderId="0"/>
    <xf numFmtId="0" fontId="52" fillId="0" borderId="0"/>
    <xf numFmtId="0" fontId="52" fillId="0" borderId="0"/>
    <xf numFmtId="0" fontId="52" fillId="0" borderId="0"/>
    <xf numFmtId="0" fontId="114" fillId="0" borderId="0"/>
    <xf numFmtId="0" fontId="114" fillId="0" borderId="0"/>
    <xf numFmtId="0" fontId="114" fillId="0" borderId="0"/>
    <xf numFmtId="0" fontId="52" fillId="0" borderId="0"/>
    <xf numFmtId="0" fontId="52" fillId="0" borderId="0"/>
    <xf numFmtId="0" fontId="52" fillId="0" borderId="0"/>
    <xf numFmtId="0" fontId="52" fillId="0" borderId="0"/>
    <xf numFmtId="0" fontId="114" fillId="0" borderId="0"/>
    <xf numFmtId="0" fontId="52" fillId="0" borderId="0"/>
    <xf numFmtId="0" fontId="52" fillId="0" borderId="0"/>
    <xf numFmtId="0" fontId="52" fillId="0" borderId="0"/>
    <xf numFmtId="0" fontId="52" fillId="0" borderId="0"/>
    <xf numFmtId="0" fontId="114" fillId="0" borderId="0"/>
    <xf numFmtId="0" fontId="114" fillId="0" borderId="0"/>
    <xf numFmtId="0" fontId="114" fillId="0" borderId="0"/>
    <xf numFmtId="0" fontId="52" fillId="0" borderId="0"/>
    <xf numFmtId="0" fontId="114" fillId="0" borderId="0"/>
    <xf numFmtId="0" fontId="52" fillId="0" borderId="0"/>
    <xf numFmtId="0" fontId="52" fillId="0" borderId="0"/>
    <xf numFmtId="0" fontId="52" fillId="0" borderId="0"/>
    <xf numFmtId="0" fontId="52" fillId="0" borderId="0"/>
    <xf numFmtId="0" fontId="114" fillId="0" borderId="0"/>
    <xf numFmtId="0" fontId="114" fillId="0" borderId="0"/>
    <xf numFmtId="0" fontId="114" fillId="0" borderId="0"/>
    <xf numFmtId="0" fontId="52" fillId="0" borderId="0"/>
    <xf numFmtId="0" fontId="52" fillId="0" borderId="0"/>
    <xf numFmtId="0" fontId="52" fillId="0" borderId="0"/>
    <xf numFmtId="0" fontId="52" fillId="0" borderId="0"/>
    <xf numFmtId="0" fontId="114" fillId="0" borderId="0"/>
    <xf numFmtId="0" fontId="52" fillId="0" borderId="0"/>
    <xf numFmtId="0" fontId="114" fillId="0" borderId="0"/>
    <xf numFmtId="0" fontId="52" fillId="0" borderId="0"/>
    <xf numFmtId="0" fontId="52" fillId="0" borderId="0"/>
    <xf numFmtId="0" fontId="52" fillId="0" borderId="0"/>
    <xf numFmtId="0" fontId="52" fillId="0" borderId="0"/>
    <xf numFmtId="0" fontId="114" fillId="0" borderId="0"/>
    <xf numFmtId="0" fontId="114" fillId="0" borderId="0"/>
    <xf numFmtId="0" fontId="114" fillId="0" borderId="0"/>
    <xf numFmtId="0" fontId="52" fillId="0" borderId="0"/>
    <xf numFmtId="0" fontId="52" fillId="0" borderId="0"/>
    <xf numFmtId="0" fontId="52" fillId="0" borderId="0"/>
    <xf numFmtId="0" fontId="52" fillId="0" borderId="0"/>
    <xf numFmtId="0" fontId="114" fillId="0" borderId="0"/>
    <xf numFmtId="0" fontId="52" fillId="0" borderId="0"/>
    <xf numFmtId="0" fontId="52" fillId="0" borderId="0"/>
    <xf numFmtId="0" fontId="52" fillId="0" borderId="0"/>
    <xf numFmtId="0" fontId="52"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52" fillId="0" borderId="0"/>
    <xf numFmtId="0" fontId="114" fillId="0" borderId="0"/>
    <xf numFmtId="0" fontId="52" fillId="0" borderId="0"/>
    <xf numFmtId="0" fontId="114" fillId="0" borderId="0"/>
    <xf numFmtId="0" fontId="52" fillId="0" borderId="0"/>
    <xf numFmtId="0" fontId="114" fillId="0" borderId="0"/>
    <xf numFmtId="0" fontId="52" fillId="0" borderId="0"/>
    <xf numFmtId="0" fontId="52" fillId="0" borderId="0"/>
    <xf numFmtId="0" fontId="52" fillId="0" borderId="0"/>
    <xf numFmtId="0" fontId="114" fillId="0" borderId="0"/>
    <xf numFmtId="0" fontId="52" fillId="0" borderId="0"/>
    <xf numFmtId="0" fontId="114" fillId="0" borderId="0"/>
    <xf numFmtId="0" fontId="114" fillId="0" borderId="0"/>
    <xf numFmtId="0" fontId="52" fillId="0" borderId="0"/>
    <xf numFmtId="0" fontId="114" fillId="0" borderId="0"/>
    <xf numFmtId="0" fontId="52" fillId="0" borderId="0"/>
    <xf numFmtId="0" fontId="52" fillId="0" borderId="0"/>
    <xf numFmtId="0" fontId="52" fillId="0" borderId="0"/>
    <xf numFmtId="0" fontId="52" fillId="0" borderId="0"/>
    <xf numFmtId="0" fontId="114" fillId="0" borderId="0"/>
    <xf numFmtId="0" fontId="52" fillId="0" borderId="0"/>
    <xf numFmtId="0" fontId="114" fillId="0" borderId="0"/>
    <xf numFmtId="0" fontId="52" fillId="0" borderId="0"/>
    <xf numFmtId="0" fontId="52" fillId="0" borderId="0"/>
    <xf numFmtId="0" fontId="52" fillId="0" borderId="0"/>
    <xf numFmtId="0" fontId="114" fillId="0" borderId="0"/>
    <xf numFmtId="0" fontId="52" fillId="0" borderId="0"/>
    <xf numFmtId="0" fontId="114" fillId="0" borderId="0"/>
    <xf numFmtId="0" fontId="114" fillId="0" borderId="0"/>
    <xf numFmtId="0" fontId="52" fillId="0" borderId="0"/>
    <xf numFmtId="0" fontId="52" fillId="0" borderId="0"/>
    <xf numFmtId="0" fontId="114" fillId="0" borderId="0"/>
    <xf numFmtId="0" fontId="52" fillId="0" borderId="0"/>
    <xf numFmtId="0" fontId="114" fillId="0" borderId="0"/>
    <xf numFmtId="0" fontId="52" fillId="0" borderId="0"/>
    <xf numFmtId="0" fontId="114" fillId="0" borderId="0"/>
    <xf numFmtId="0" fontId="114" fillId="0" borderId="0"/>
    <xf numFmtId="0" fontId="114" fillId="0" borderId="0"/>
    <xf numFmtId="0" fontId="52" fillId="0" borderId="0"/>
    <xf numFmtId="0" fontId="114" fillId="0" borderId="0"/>
    <xf numFmtId="0" fontId="52" fillId="0" borderId="0"/>
    <xf numFmtId="0" fontId="52" fillId="0" borderId="0"/>
    <xf numFmtId="0" fontId="114" fillId="0" borderId="0"/>
    <xf numFmtId="0" fontId="52" fillId="0" borderId="0"/>
    <xf numFmtId="0" fontId="114" fillId="0" borderId="0"/>
    <xf numFmtId="0" fontId="114" fillId="0" borderId="0"/>
    <xf numFmtId="0" fontId="114" fillId="0" borderId="0"/>
    <xf numFmtId="0" fontId="52" fillId="0" borderId="0"/>
    <xf numFmtId="0" fontId="114" fillId="0" borderId="0"/>
    <xf numFmtId="0" fontId="52" fillId="0" borderId="0"/>
    <xf numFmtId="0" fontId="114" fillId="0" borderId="0"/>
    <xf numFmtId="0" fontId="114" fillId="0" borderId="0"/>
    <xf numFmtId="0" fontId="114" fillId="0" borderId="0"/>
    <xf numFmtId="0" fontId="52" fillId="0" borderId="0"/>
    <xf numFmtId="0" fontId="114" fillId="0" borderId="0"/>
    <xf numFmtId="0" fontId="52" fillId="0" borderId="0"/>
    <xf numFmtId="0" fontId="52" fillId="0" borderId="0"/>
    <xf numFmtId="0" fontId="114" fillId="0" borderId="0"/>
    <xf numFmtId="0" fontId="52" fillId="0" borderId="0"/>
    <xf numFmtId="0" fontId="52" fillId="0" borderId="0"/>
    <xf numFmtId="0" fontId="52" fillId="0" borderId="0"/>
    <xf numFmtId="0" fontId="52" fillId="0" borderId="0"/>
    <xf numFmtId="0" fontId="52" fillId="0" borderId="0"/>
    <xf numFmtId="0" fontId="52" fillId="0" borderId="0"/>
    <xf numFmtId="0" fontId="114" fillId="0" borderId="0"/>
    <xf numFmtId="0" fontId="114" fillId="0" borderId="0"/>
    <xf numFmtId="0" fontId="114" fillId="0" borderId="0"/>
    <xf numFmtId="0" fontId="52" fillId="0" borderId="0"/>
    <xf numFmtId="0" fontId="52" fillId="0" borderId="0"/>
    <xf numFmtId="0" fontId="52" fillId="0" borderId="0"/>
    <xf numFmtId="0" fontId="114" fillId="0" borderId="0"/>
    <xf numFmtId="0" fontId="114"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114"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52" fillId="0" borderId="0"/>
    <xf numFmtId="0" fontId="52" fillId="0" borderId="0"/>
    <xf numFmtId="0" fontId="52" fillId="0" borderId="0"/>
    <xf numFmtId="0" fontId="114" fillId="0" borderId="0"/>
    <xf numFmtId="0" fontId="114"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52" fillId="0" borderId="0"/>
    <xf numFmtId="0" fontId="52" fillId="0" borderId="0"/>
    <xf numFmtId="0" fontId="52" fillId="0" borderId="0"/>
    <xf numFmtId="0" fontId="52" fillId="0" borderId="0"/>
    <xf numFmtId="0" fontId="114" fillId="0" borderId="0"/>
    <xf numFmtId="0" fontId="52" fillId="0" borderId="0"/>
    <xf numFmtId="0" fontId="52" fillId="0" borderId="0"/>
    <xf numFmtId="0" fontId="52" fillId="0" borderId="0"/>
    <xf numFmtId="0" fontId="114" fillId="0" borderId="0"/>
    <xf numFmtId="0" fontId="114" fillId="0" borderId="0"/>
    <xf numFmtId="0" fontId="114" fillId="0" borderId="0"/>
    <xf numFmtId="0" fontId="52" fillId="0" borderId="0"/>
    <xf numFmtId="0" fontId="52"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52"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52" fillId="0" borderId="0"/>
    <xf numFmtId="0" fontId="52" fillId="0" borderId="0"/>
    <xf numFmtId="0" fontId="52" fillId="0" borderId="0"/>
    <xf numFmtId="0" fontId="52" fillId="0" borderId="0"/>
    <xf numFmtId="0" fontId="52" fillId="0" borderId="0"/>
    <xf numFmtId="0" fontId="52" fillId="0" borderId="0"/>
    <xf numFmtId="0" fontId="114"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114" fillId="0" borderId="0"/>
    <xf numFmtId="0" fontId="114" fillId="0" borderId="0"/>
    <xf numFmtId="0" fontId="52" fillId="0" borderId="0"/>
    <xf numFmtId="0" fontId="52"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52" fillId="0" borderId="0"/>
    <xf numFmtId="0" fontId="114" fillId="0" borderId="0"/>
    <xf numFmtId="0" fontId="114" fillId="0" borderId="0"/>
    <xf numFmtId="0" fontId="52" fillId="0" borderId="0"/>
    <xf numFmtId="0" fontId="114" fillId="0" borderId="0"/>
    <xf numFmtId="0" fontId="52" fillId="0" borderId="0"/>
    <xf numFmtId="0" fontId="114" fillId="0" borderId="0"/>
    <xf numFmtId="0" fontId="52" fillId="0" borderId="0"/>
    <xf numFmtId="0" fontId="114" fillId="0" borderId="0"/>
    <xf numFmtId="0" fontId="114" fillId="0" borderId="0"/>
    <xf numFmtId="0" fontId="114" fillId="0" borderId="0"/>
    <xf numFmtId="0" fontId="114" fillId="0" borderId="0"/>
    <xf numFmtId="0" fontId="52" fillId="0" borderId="0"/>
    <xf numFmtId="0" fontId="52" fillId="0" borderId="0"/>
    <xf numFmtId="0" fontId="52" fillId="0" borderId="0"/>
    <xf numFmtId="0" fontId="114" fillId="0" borderId="0"/>
    <xf numFmtId="0" fontId="114" fillId="0" borderId="0"/>
    <xf numFmtId="0" fontId="114" fillId="0" borderId="0"/>
    <xf numFmtId="0" fontId="114" fillId="0" borderId="0"/>
    <xf numFmtId="0" fontId="52" fillId="0" borderId="0"/>
    <xf numFmtId="0" fontId="114" fillId="0" borderId="0"/>
    <xf numFmtId="0" fontId="114" fillId="0" borderId="0"/>
    <xf numFmtId="0" fontId="114" fillId="0" borderId="0"/>
    <xf numFmtId="0" fontId="114" fillId="0" borderId="0"/>
    <xf numFmtId="0" fontId="52" fillId="0" borderId="0"/>
    <xf numFmtId="0" fontId="52" fillId="0" borderId="0"/>
    <xf numFmtId="0" fontId="52" fillId="0" borderId="0"/>
    <xf numFmtId="0" fontId="114" fillId="0" borderId="0"/>
    <xf numFmtId="0" fontId="52" fillId="0" borderId="0"/>
    <xf numFmtId="0" fontId="114" fillId="0" borderId="0"/>
    <xf numFmtId="0" fontId="114" fillId="0" borderId="0"/>
    <xf numFmtId="0" fontId="114" fillId="0" borderId="0"/>
    <xf numFmtId="0" fontId="114" fillId="0" borderId="0"/>
    <xf numFmtId="0" fontId="52" fillId="0" borderId="0"/>
    <xf numFmtId="0" fontId="52" fillId="0" borderId="0"/>
    <xf numFmtId="0" fontId="52" fillId="0" borderId="0"/>
    <xf numFmtId="0" fontId="114" fillId="0" borderId="0"/>
    <xf numFmtId="0" fontId="114" fillId="0" borderId="0"/>
    <xf numFmtId="0" fontId="114" fillId="0" borderId="0"/>
    <xf numFmtId="0" fontId="114" fillId="0" borderId="0"/>
    <xf numFmtId="0" fontId="52" fillId="0" borderId="0"/>
    <xf numFmtId="0" fontId="114" fillId="0" borderId="0"/>
    <xf numFmtId="0" fontId="52" fillId="0" borderId="0"/>
    <xf numFmtId="0" fontId="114" fillId="0" borderId="0"/>
    <xf numFmtId="0" fontId="114" fillId="0" borderId="0"/>
    <xf numFmtId="0" fontId="114" fillId="0" borderId="0"/>
    <xf numFmtId="0" fontId="114" fillId="0" borderId="0"/>
    <xf numFmtId="0" fontId="52" fillId="0" borderId="0"/>
    <xf numFmtId="0" fontId="52" fillId="0" borderId="0"/>
    <xf numFmtId="0" fontId="52" fillId="0" borderId="0"/>
    <xf numFmtId="0" fontId="114" fillId="0" borderId="0"/>
    <xf numFmtId="0" fontId="114" fillId="0" borderId="0"/>
    <xf numFmtId="0" fontId="114" fillId="0" borderId="0"/>
    <xf numFmtId="0" fontId="114" fillId="0" borderId="0"/>
    <xf numFmtId="0" fontId="52" fillId="0" borderId="0"/>
    <xf numFmtId="0" fontId="114" fillId="0" borderId="0"/>
    <xf numFmtId="0" fontId="114" fillId="0" borderId="0"/>
    <xf numFmtId="0" fontId="114" fillId="0" borderId="0"/>
    <xf numFmtId="0" fontId="114"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114" fillId="0" borderId="0"/>
    <xf numFmtId="0" fontId="52" fillId="0" borderId="0"/>
    <xf numFmtId="0" fontId="114" fillId="0" borderId="0"/>
    <xf numFmtId="0" fontId="52" fillId="0" borderId="0"/>
    <xf numFmtId="0" fontId="114" fillId="0" borderId="0"/>
    <xf numFmtId="0" fontId="52" fillId="0" borderId="0"/>
    <xf numFmtId="0" fontId="114" fillId="0" borderId="0"/>
    <xf numFmtId="0" fontId="114" fillId="0" borderId="0"/>
    <xf numFmtId="0" fontId="114" fillId="0" borderId="0"/>
    <xf numFmtId="0" fontId="52" fillId="0" borderId="0"/>
    <xf numFmtId="0" fontId="114" fillId="0" borderId="0"/>
    <xf numFmtId="0" fontId="52" fillId="0" borderId="0"/>
    <xf numFmtId="0" fontId="52" fillId="0" borderId="0"/>
    <xf numFmtId="0" fontId="114" fillId="0" borderId="0"/>
    <xf numFmtId="0" fontId="52" fillId="0" borderId="0"/>
    <xf numFmtId="0" fontId="114" fillId="0" borderId="0"/>
    <xf numFmtId="0" fontId="114" fillId="0" borderId="0"/>
    <xf numFmtId="0" fontId="114" fillId="0" borderId="0"/>
    <xf numFmtId="0" fontId="114" fillId="0" borderId="0"/>
    <xf numFmtId="0" fontId="52" fillId="0" borderId="0"/>
    <xf numFmtId="0" fontId="114" fillId="0" borderId="0"/>
    <xf numFmtId="0" fontId="52" fillId="0" borderId="0"/>
    <xf numFmtId="0" fontId="114" fillId="0" borderId="0"/>
    <xf numFmtId="0" fontId="114" fillId="0" borderId="0"/>
    <xf numFmtId="0" fontId="114" fillId="0" borderId="0"/>
    <xf numFmtId="0" fontId="52" fillId="0" borderId="0"/>
    <xf numFmtId="0" fontId="114" fillId="0" borderId="0"/>
    <xf numFmtId="0" fontId="52" fillId="0" borderId="0"/>
    <xf numFmtId="0" fontId="52" fillId="0" borderId="0"/>
    <xf numFmtId="0" fontId="114" fillId="0" borderId="0"/>
    <xf numFmtId="0" fontId="114" fillId="0" borderId="0"/>
    <xf numFmtId="0" fontId="52" fillId="0" borderId="0"/>
    <xf numFmtId="0" fontId="114" fillId="0" borderId="0"/>
    <xf numFmtId="0" fontId="52" fillId="0" borderId="0"/>
    <xf numFmtId="0" fontId="114" fillId="0" borderId="0"/>
    <xf numFmtId="0" fontId="52" fillId="0" borderId="0"/>
    <xf numFmtId="0" fontId="52" fillId="0" borderId="0"/>
    <xf numFmtId="0" fontId="52" fillId="0" borderId="0"/>
    <xf numFmtId="0" fontId="114" fillId="0" borderId="0"/>
    <xf numFmtId="0" fontId="52" fillId="0" borderId="0"/>
    <xf numFmtId="0" fontId="114" fillId="0" borderId="0"/>
    <xf numFmtId="0" fontId="114" fillId="0" borderId="0"/>
    <xf numFmtId="0" fontId="52" fillId="0" borderId="0"/>
    <xf numFmtId="0" fontId="114" fillId="0" borderId="0"/>
    <xf numFmtId="0" fontId="52" fillId="0" borderId="0"/>
    <xf numFmtId="0" fontId="52" fillId="0" borderId="0"/>
    <xf numFmtId="0" fontId="52" fillId="0" borderId="0"/>
    <xf numFmtId="0" fontId="114" fillId="0" borderId="0"/>
    <xf numFmtId="0" fontId="52" fillId="0" borderId="0"/>
    <xf numFmtId="0" fontId="114" fillId="0" borderId="0"/>
    <xf numFmtId="0" fontId="52" fillId="0" borderId="0"/>
    <xf numFmtId="0" fontId="52" fillId="0" borderId="0"/>
    <xf numFmtId="0" fontId="52" fillId="0" borderId="0"/>
    <xf numFmtId="0" fontId="114" fillId="0" borderId="0"/>
    <xf numFmtId="0" fontId="52" fillId="0" borderId="0"/>
    <xf numFmtId="0" fontId="114" fillId="0" borderId="0"/>
    <xf numFmtId="0" fontId="114" fillId="0" borderId="0"/>
    <xf numFmtId="0" fontId="52"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52" fillId="0" borderId="0"/>
    <xf numFmtId="0" fontId="52" fillId="0" borderId="0"/>
    <xf numFmtId="0" fontId="52" fillId="0" borderId="0"/>
    <xf numFmtId="0" fontId="114" fillId="0" borderId="0"/>
    <xf numFmtId="0" fontId="114" fillId="0" borderId="0"/>
    <xf numFmtId="0" fontId="114" fillId="0" borderId="0"/>
    <xf numFmtId="0" fontId="52" fillId="0" borderId="0"/>
    <xf numFmtId="0" fontId="52"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52"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52" fillId="0" borderId="0"/>
    <xf numFmtId="0" fontId="52" fillId="0" borderId="0"/>
    <xf numFmtId="0" fontId="52" fillId="0" borderId="0"/>
    <xf numFmtId="0" fontId="52" fillId="0" borderId="0"/>
    <xf numFmtId="0" fontId="52" fillId="0" borderId="0"/>
    <xf numFmtId="0" fontId="52" fillId="0" borderId="0"/>
    <xf numFmtId="0" fontId="114" fillId="0" borderId="0"/>
    <xf numFmtId="0" fontId="114" fillId="0" borderId="0"/>
    <xf numFmtId="0" fontId="114" fillId="0" borderId="0"/>
    <xf numFmtId="0" fontId="52" fillId="0" borderId="0"/>
    <xf numFmtId="0" fontId="52"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114" fillId="0" borderId="0"/>
    <xf numFmtId="0" fontId="114" fillId="0" borderId="0"/>
    <xf numFmtId="0" fontId="114" fillId="0" borderId="0"/>
    <xf numFmtId="0" fontId="114" fillId="0" borderId="0"/>
    <xf numFmtId="0" fontId="52" fillId="0" borderId="0"/>
    <xf numFmtId="0" fontId="52" fillId="0" borderId="0"/>
    <xf numFmtId="0" fontId="114" fillId="0" borderId="0"/>
    <xf numFmtId="0" fontId="114" fillId="0" borderId="0"/>
    <xf numFmtId="0" fontId="114" fillId="0" borderId="0"/>
    <xf numFmtId="0" fontId="52" fillId="0" borderId="0"/>
    <xf numFmtId="0" fontId="52" fillId="0" borderId="0"/>
    <xf numFmtId="0" fontId="52" fillId="0" borderId="0"/>
    <xf numFmtId="0" fontId="114" fillId="0" borderId="0"/>
    <xf numFmtId="0" fontId="114"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114"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52" fillId="0" borderId="0"/>
    <xf numFmtId="0" fontId="52" fillId="0" borderId="0"/>
    <xf numFmtId="0" fontId="114" fillId="0" borderId="0"/>
    <xf numFmtId="0" fontId="114"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52" fillId="0" borderId="0"/>
    <xf numFmtId="0" fontId="52" fillId="0" borderId="0"/>
    <xf numFmtId="0" fontId="51" fillId="0" borderId="0"/>
    <xf numFmtId="0" fontId="114" fillId="0" borderId="0"/>
    <xf numFmtId="0" fontId="51" fillId="0" borderId="0"/>
    <xf numFmtId="0" fontId="114" fillId="0" borderId="0"/>
    <xf numFmtId="0" fontId="51" fillId="0" borderId="0"/>
    <xf numFmtId="0" fontId="114" fillId="0" borderId="0"/>
    <xf numFmtId="0" fontId="51" fillId="0" borderId="0"/>
    <xf numFmtId="0" fontId="51" fillId="0" borderId="0"/>
    <xf numFmtId="0" fontId="51" fillId="0" borderId="0"/>
    <xf numFmtId="0" fontId="51" fillId="0" borderId="0"/>
    <xf numFmtId="0" fontId="114" fillId="0" borderId="0"/>
    <xf numFmtId="0" fontId="114" fillId="0" borderId="0"/>
    <xf numFmtId="0" fontId="114" fillId="0" borderId="0"/>
    <xf numFmtId="0" fontId="51" fillId="0" borderId="0"/>
    <xf numFmtId="0" fontId="51" fillId="0" borderId="0"/>
    <xf numFmtId="0" fontId="51" fillId="0" borderId="0"/>
    <xf numFmtId="0" fontId="51" fillId="0" borderId="0"/>
    <xf numFmtId="0" fontId="114" fillId="0" borderId="0"/>
    <xf numFmtId="0" fontId="51" fillId="0" borderId="0"/>
    <xf numFmtId="0" fontId="51" fillId="0" borderId="0"/>
    <xf numFmtId="0" fontId="51" fillId="0" borderId="0"/>
    <xf numFmtId="0" fontId="51" fillId="0" borderId="0"/>
    <xf numFmtId="0" fontId="114" fillId="0" borderId="0"/>
    <xf numFmtId="0" fontId="114" fillId="0" borderId="0"/>
    <xf numFmtId="0" fontId="114" fillId="0" borderId="0"/>
    <xf numFmtId="0" fontId="51" fillId="0" borderId="0"/>
    <xf numFmtId="0" fontId="114" fillId="0" borderId="0"/>
    <xf numFmtId="0" fontId="51" fillId="0" borderId="0"/>
    <xf numFmtId="0" fontId="51" fillId="0" borderId="0"/>
    <xf numFmtId="0" fontId="51" fillId="0" borderId="0"/>
    <xf numFmtId="0" fontId="51" fillId="0" borderId="0"/>
    <xf numFmtId="0" fontId="114" fillId="0" borderId="0"/>
    <xf numFmtId="0" fontId="114" fillId="0" borderId="0"/>
    <xf numFmtId="0" fontId="114" fillId="0" borderId="0"/>
    <xf numFmtId="0" fontId="51" fillId="0" borderId="0"/>
    <xf numFmtId="0" fontId="51" fillId="0" borderId="0"/>
    <xf numFmtId="0" fontId="51" fillId="0" borderId="0"/>
    <xf numFmtId="0" fontId="51" fillId="0" borderId="0"/>
    <xf numFmtId="0" fontId="114" fillId="0" borderId="0"/>
    <xf numFmtId="0" fontId="51" fillId="0" borderId="0"/>
    <xf numFmtId="0" fontId="114" fillId="0" borderId="0"/>
    <xf numFmtId="0" fontId="51" fillId="0" borderId="0"/>
    <xf numFmtId="0" fontId="51" fillId="0" borderId="0"/>
    <xf numFmtId="0" fontId="51" fillId="0" borderId="0"/>
    <xf numFmtId="0" fontId="51" fillId="0" borderId="0"/>
    <xf numFmtId="0" fontId="114" fillId="0" borderId="0"/>
    <xf numFmtId="0" fontId="114" fillId="0" borderId="0"/>
    <xf numFmtId="0" fontId="114" fillId="0" borderId="0"/>
    <xf numFmtId="0" fontId="51" fillId="0" borderId="0"/>
    <xf numFmtId="0" fontId="51" fillId="0" borderId="0"/>
    <xf numFmtId="0" fontId="51" fillId="0" borderId="0"/>
    <xf numFmtId="0" fontId="51" fillId="0" borderId="0"/>
    <xf numFmtId="0" fontId="114" fillId="0" borderId="0"/>
    <xf numFmtId="0" fontId="51" fillId="0" borderId="0"/>
    <xf numFmtId="0" fontId="51" fillId="0" borderId="0"/>
    <xf numFmtId="0" fontId="51" fillId="0" borderId="0"/>
    <xf numFmtId="0" fontId="51"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9" fillId="0" borderId="0"/>
    <xf numFmtId="0" fontId="52" fillId="0" borderId="0"/>
    <xf numFmtId="0" fontId="52" fillId="0" borderId="0"/>
    <xf numFmtId="0" fontId="52"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75" fillId="0" borderId="0"/>
    <xf numFmtId="0" fontId="114" fillId="0" borderId="0"/>
    <xf numFmtId="0" fontId="52" fillId="0" borderId="0"/>
    <xf numFmtId="0" fontId="114" fillId="0" borderId="0"/>
    <xf numFmtId="0" fontId="52" fillId="0" borderId="0"/>
    <xf numFmtId="0" fontId="114" fillId="0" borderId="0"/>
    <xf numFmtId="0" fontId="52" fillId="0" borderId="0"/>
    <xf numFmtId="0" fontId="114" fillId="0" borderId="0"/>
    <xf numFmtId="0" fontId="52" fillId="0" borderId="0"/>
    <xf numFmtId="0" fontId="52" fillId="0" borderId="0"/>
    <xf numFmtId="0" fontId="52" fillId="0" borderId="0"/>
    <xf numFmtId="0" fontId="114" fillId="0" borderId="0"/>
    <xf numFmtId="0" fontId="52" fillId="0" borderId="0"/>
    <xf numFmtId="0" fontId="114" fillId="0" borderId="0"/>
    <xf numFmtId="0" fontId="114" fillId="0" borderId="0"/>
    <xf numFmtId="0" fontId="52" fillId="0" borderId="0"/>
    <xf numFmtId="0" fontId="114" fillId="0" borderId="0"/>
    <xf numFmtId="0" fontId="52" fillId="0" borderId="0"/>
    <xf numFmtId="0" fontId="52" fillId="0" borderId="0"/>
    <xf numFmtId="0" fontId="52" fillId="0" borderId="0"/>
    <xf numFmtId="0" fontId="52" fillId="0" borderId="0"/>
    <xf numFmtId="0" fontId="114" fillId="0" borderId="0"/>
    <xf numFmtId="0" fontId="52" fillId="0" borderId="0"/>
    <xf numFmtId="0" fontId="114" fillId="0" borderId="0"/>
    <xf numFmtId="0" fontId="52" fillId="0" borderId="0"/>
    <xf numFmtId="0" fontId="52" fillId="0" borderId="0"/>
    <xf numFmtId="0" fontId="52" fillId="0" borderId="0"/>
    <xf numFmtId="0" fontId="114" fillId="0" borderId="0"/>
    <xf numFmtId="0" fontId="52" fillId="0" borderId="0"/>
    <xf numFmtId="0" fontId="114" fillId="0" borderId="0"/>
    <xf numFmtId="0" fontId="114" fillId="0" borderId="0"/>
    <xf numFmtId="0" fontId="52" fillId="0" borderId="0"/>
    <xf numFmtId="0" fontId="52" fillId="0" borderId="0"/>
    <xf numFmtId="0" fontId="114" fillId="0" borderId="0"/>
    <xf numFmtId="0" fontId="52" fillId="0" borderId="0"/>
    <xf numFmtId="0" fontId="114" fillId="0" borderId="0"/>
    <xf numFmtId="0" fontId="52" fillId="0" borderId="0"/>
    <xf numFmtId="0" fontId="114" fillId="0" borderId="0"/>
    <xf numFmtId="0" fontId="114" fillId="0" borderId="0"/>
    <xf numFmtId="0" fontId="114" fillId="0" borderId="0"/>
    <xf numFmtId="0" fontId="52" fillId="0" borderId="0"/>
    <xf numFmtId="0" fontId="114" fillId="0" borderId="0"/>
    <xf numFmtId="0" fontId="52" fillId="0" borderId="0"/>
    <xf numFmtId="0" fontId="52" fillId="0" borderId="0"/>
    <xf numFmtId="0" fontId="114" fillId="0" borderId="0"/>
    <xf numFmtId="0" fontId="52" fillId="0" borderId="0"/>
    <xf numFmtId="0" fontId="114" fillId="0" borderId="0"/>
    <xf numFmtId="0" fontId="114" fillId="0" borderId="0"/>
    <xf numFmtId="0" fontId="114" fillId="0" borderId="0"/>
    <xf numFmtId="0" fontId="52" fillId="0" borderId="0"/>
    <xf numFmtId="0" fontId="114" fillId="0" borderId="0"/>
    <xf numFmtId="0" fontId="52" fillId="0" borderId="0"/>
    <xf numFmtId="0" fontId="114" fillId="0" borderId="0"/>
    <xf numFmtId="0" fontId="114" fillId="0" borderId="0"/>
    <xf numFmtId="0" fontId="114" fillId="0" borderId="0"/>
    <xf numFmtId="0" fontId="52" fillId="0" borderId="0"/>
    <xf numFmtId="0" fontId="114" fillId="0" borderId="0"/>
    <xf numFmtId="0" fontId="52" fillId="0" borderId="0"/>
    <xf numFmtId="0" fontId="52" fillId="0" borderId="0"/>
    <xf numFmtId="0" fontId="51" fillId="0" borderId="0"/>
    <xf numFmtId="0" fontId="51" fillId="0" borderId="0"/>
    <xf numFmtId="0" fontId="114" fillId="0" borderId="0"/>
    <xf numFmtId="0" fontId="51" fillId="0" borderId="0"/>
    <xf numFmtId="0" fontId="51" fillId="0" borderId="0"/>
    <xf numFmtId="0" fontId="51" fillId="0" borderId="0"/>
    <xf numFmtId="0" fontId="51" fillId="0" borderId="0"/>
    <xf numFmtId="0" fontId="51" fillId="0" borderId="0"/>
    <xf numFmtId="0" fontId="51" fillId="0" borderId="0"/>
    <xf numFmtId="0" fontId="114" fillId="0" borderId="0"/>
    <xf numFmtId="0" fontId="114" fillId="0" borderId="0"/>
    <xf numFmtId="0" fontId="114" fillId="0" borderId="0"/>
    <xf numFmtId="0" fontId="51" fillId="0" borderId="0"/>
    <xf numFmtId="0" fontId="51" fillId="0" borderId="0"/>
    <xf numFmtId="0" fontId="51" fillId="0" borderId="0"/>
    <xf numFmtId="0" fontId="114" fillId="0" borderId="0"/>
    <xf numFmtId="0" fontId="114"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114"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51" fillId="0" borderId="0"/>
    <xf numFmtId="0" fontId="51" fillId="0" borderId="0"/>
    <xf numFmtId="0" fontId="51" fillId="0" borderId="0"/>
    <xf numFmtId="0" fontId="114" fillId="0" borderId="0"/>
    <xf numFmtId="0" fontId="114"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51" fillId="0" borderId="0"/>
    <xf numFmtId="0" fontId="51" fillId="0" borderId="0"/>
    <xf numFmtId="0" fontId="51" fillId="0" borderId="0"/>
    <xf numFmtId="0" fontId="51" fillId="0" borderId="0"/>
    <xf numFmtId="0" fontId="75" fillId="0" borderId="0"/>
    <xf numFmtId="0" fontId="114" fillId="0" borderId="0"/>
    <xf numFmtId="0" fontId="51" fillId="0" borderId="0"/>
    <xf numFmtId="0" fontId="51" fillId="0" borderId="0"/>
    <xf numFmtId="0" fontId="51" fillId="0" borderId="0"/>
    <xf numFmtId="0" fontId="114" fillId="0" borderId="0"/>
    <xf numFmtId="0" fontId="114" fillId="0" borderId="0"/>
    <xf numFmtId="0" fontId="114" fillId="0" borderId="0"/>
    <xf numFmtId="0" fontId="51" fillId="0" borderId="0"/>
    <xf numFmtId="0" fontId="51"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51"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51" fillId="0" borderId="0"/>
    <xf numFmtId="0" fontId="51" fillId="0" borderId="0"/>
    <xf numFmtId="0" fontId="51" fillId="0" borderId="0"/>
    <xf numFmtId="0" fontId="51" fillId="0" borderId="0"/>
    <xf numFmtId="0" fontId="51" fillId="0" borderId="0"/>
    <xf numFmtId="0" fontId="51" fillId="0" borderId="0"/>
    <xf numFmtId="0" fontId="114" fillId="0" borderId="0"/>
    <xf numFmtId="0" fontId="114" fillId="0" borderId="0"/>
    <xf numFmtId="0" fontId="51" fillId="0" borderId="0"/>
    <xf numFmtId="0" fontId="51"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75" fillId="0" borderId="0"/>
    <xf numFmtId="0" fontId="114" fillId="0" borderId="0"/>
    <xf numFmtId="0" fontId="114" fillId="0" borderId="0"/>
    <xf numFmtId="0" fontId="114" fillId="0" borderId="0"/>
    <xf numFmtId="0" fontId="51" fillId="0" borderId="0"/>
    <xf numFmtId="0" fontId="114" fillId="0" borderId="0"/>
    <xf numFmtId="0" fontId="51" fillId="0" borderId="0"/>
    <xf numFmtId="0" fontId="114" fillId="0" borderId="0"/>
    <xf numFmtId="0" fontId="51" fillId="0" borderId="0"/>
    <xf numFmtId="0" fontId="114" fillId="0" borderId="0"/>
    <xf numFmtId="0" fontId="114" fillId="0" borderId="0"/>
    <xf numFmtId="0" fontId="114" fillId="0" borderId="0"/>
    <xf numFmtId="0" fontId="114" fillId="0" borderId="0"/>
    <xf numFmtId="0" fontId="51" fillId="0" borderId="0"/>
    <xf numFmtId="0" fontId="51" fillId="0" borderId="0"/>
    <xf numFmtId="0" fontId="51" fillId="0" borderId="0"/>
    <xf numFmtId="0" fontId="114" fillId="0" borderId="0"/>
    <xf numFmtId="0" fontId="114" fillId="0" borderId="0"/>
    <xf numFmtId="0" fontId="114" fillId="0" borderId="0"/>
    <xf numFmtId="0" fontId="114" fillId="0" borderId="0"/>
    <xf numFmtId="0" fontId="51" fillId="0" borderId="0"/>
    <xf numFmtId="0" fontId="114" fillId="0" borderId="0"/>
    <xf numFmtId="0" fontId="114" fillId="0" borderId="0"/>
    <xf numFmtId="0" fontId="114" fillId="0" borderId="0"/>
    <xf numFmtId="0" fontId="114" fillId="0" borderId="0"/>
    <xf numFmtId="0" fontId="51" fillId="0" borderId="0"/>
    <xf numFmtId="0" fontId="51" fillId="0" borderId="0"/>
    <xf numFmtId="0" fontId="51" fillId="0" borderId="0"/>
    <xf numFmtId="0" fontId="114" fillId="0" borderId="0"/>
    <xf numFmtId="0" fontId="51" fillId="0" borderId="0"/>
    <xf numFmtId="0" fontId="114" fillId="0" borderId="0"/>
    <xf numFmtId="0" fontId="114" fillId="0" borderId="0"/>
    <xf numFmtId="0" fontId="114" fillId="0" borderId="0"/>
    <xf numFmtId="0" fontId="114" fillId="0" borderId="0"/>
    <xf numFmtId="0" fontId="51" fillId="0" borderId="0"/>
    <xf numFmtId="0" fontId="51" fillId="0" borderId="0"/>
    <xf numFmtId="0" fontId="51" fillId="0" borderId="0"/>
    <xf numFmtId="0" fontId="114" fillId="0" borderId="0"/>
    <xf numFmtId="0" fontId="114" fillId="0" borderId="0"/>
    <xf numFmtId="0" fontId="114" fillId="0" borderId="0"/>
    <xf numFmtId="0" fontId="114" fillId="0" borderId="0"/>
    <xf numFmtId="0" fontId="51" fillId="0" borderId="0"/>
    <xf numFmtId="0" fontId="114" fillId="0" borderId="0"/>
    <xf numFmtId="0" fontId="51" fillId="0" borderId="0"/>
    <xf numFmtId="0" fontId="114" fillId="0" borderId="0"/>
    <xf numFmtId="0" fontId="114" fillId="0" borderId="0"/>
    <xf numFmtId="0" fontId="114" fillId="0" borderId="0"/>
    <xf numFmtId="0" fontId="114" fillId="0" borderId="0"/>
    <xf numFmtId="0" fontId="51" fillId="0" borderId="0"/>
    <xf numFmtId="0" fontId="51" fillId="0" borderId="0"/>
    <xf numFmtId="0" fontId="51" fillId="0" borderId="0"/>
    <xf numFmtId="0" fontId="114" fillId="0" borderId="0"/>
    <xf numFmtId="0" fontId="114" fillId="0" borderId="0"/>
    <xf numFmtId="0" fontId="114" fillId="0" borderId="0"/>
    <xf numFmtId="0" fontId="114" fillId="0" borderId="0"/>
    <xf numFmtId="0" fontId="51" fillId="0" borderId="0"/>
    <xf numFmtId="0" fontId="114" fillId="0" borderId="0"/>
    <xf numFmtId="0" fontId="114" fillId="0" borderId="0"/>
    <xf numFmtId="0" fontId="114" fillId="0" borderId="0"/>
    <xf numFmtId="0" fontId="114" fillId="0" borderId="0"/>
    <xf numFmtId="0" fontId="51" fillId="0" borderId="0"/>
    <xf numFmtId="0" fontId="51" fillId="0" borderId="0"/>
    <xf numFmtId="0" fontId="75" fillId="0" borderId="0"/>
    <xf numFmtId="0" fontId="75" fillId="0" borderId="0"/>
    <xf numFmtId="0" fontId="75" fillId="0" borderId="0"/>
    <xf numFmtId="0" fontId="75" fillId="0" borderId="0"/>
    <xf numFmtId="0" fontId="51" fillId="0" borderId="0"/>
    <xf numFmtId="3" fontId="115" fillId="0" borderId="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172" fontId="2" fillId="0" borderId="0" applyFont="0" applyFill="0" applyBorder="0" applyAlignment="0" applyProtection="0"/>
    <xf numFmtId="172" fontId="2" fillId="0" borderId="0" applyFont="0" applyFill="0" applyBorder="0" applyAlignment="0" applyProtection="0"/>
    <xf numFmtId="0" fontId="1" fillId="0" borderId="0"/>
    <xf numFmtId="172" fontId="2" fillId="0" borderId="0" applyFont="0" applyFill="0" applyBorder="0" applyAlignment="0" applyProtection="0"/>
    <xf numFmtId="172" fontId="2" fillId="0" borderId="0" applyFont="0" applyFill="0" applyBorder="0" applyAlignment="0" applyProtection="0"/>
    <xf numFmtId="172" fontId="2" fillId="0" borderId="0" applyFont="0" applyFill="0" applyBorder="0" applyAlignment="0" applyProtection="0"/>
    <xf numFmtId="172" fontId="2" fillId="0" borderId="0" applyFont="0" applyFill="0" applyBorder="0" applyAlignment="0" applyProtection="0"/>
    <xf numFmtId="172" fontId="2" fillId="0" borderId="0" applyFont="0" applyFill="0" applyBorder="0" applyAlignment="0" applyProtection="0"/>
    <xf numFmtId="172" fontId="2" fillId="0" borderId="0" applyFont="0" applyFill="0" applyBorder="0" applyAlignment="0" applyProtection="0"/>
    <xf numFmtId="168" fontId="2" fillId="0" borderId="0" applyFont="0" applyFill="0" applyBorder="0" applyAlignment="0" applyProtection="0"/>
    <xf numFmtId="172" fontId="2" fillId="0" borderId="0" applyFont="0" applyFill="0" applyBorder="0" applyAlignment="0" applyProtection="0"/>
    <xf numFmtId="172" fontId="2" fillId="0" borderId="0" applyFont="0" applyFill="0" applyBorder="0" applyAlignment="0" applyProtection="0"/>
    <xf numFmtId="168" fontId="89" fillId="0" borderId="0" applyFont="0" applyFill="0" applyBorder="0" applyAlignment="0" applyProtection="0"/>
    <xf numFmtId="172" fontId="2" fillId="0" borderId="0" applyFont="0" applyFill="0" applyBorder="0" applyAlignment="0" applyProtection="0"/>
    <xf numFmtId="172" fontId="2" fillId="0" borderId="0" applyFont="0" applyFill="0" applyBorder="0" applyAlignment="0" applyProtection="0"/>
    <xf numFmtId="172" fontId="2" fillId="0" borderId="0" applyFont="0" applyFill="0" applyBorder="0" applyAlignment="0" applyProtection="0"/>
    <xf numFmtId="172" fontId="2" fillId="0" borderId="0" applyFont="0" applyFill="0" applyBorder="0" applyAlignment="0" applyProtection="0"/>
    <xf numFmtId="172" fontId="2" fillId="0" borderId="0" applyFont="0" applyFill="0" applyBorder="0" applyAlignment="0" applyProtection="0"/>
    <xf numFmtId="172" fontId="2" fillId="0" borderId="0" applyFont="0" applyFill="0" applyBorder="0" applyAlignment="0" applyProtection="0"/>
    <xf numFmtId="172" fontId="2" fillId="0" borderId="0" applyFont="0" applyFill="0" applyBorder="0" applyAlignment="0" applyProtection="0"/>
    <xf numFmtId="172" fontId="2" fillId="0" borderId="0" applyFont="0" applyFill="0" applyBorder="0" applyAlignment="0" applyProtection="0"/>
    <xf numFmtId="172" fontId="2" fillId="0" borderId="0" applyFont="0" applyFill="0" applyBorder="0" applyAlignment="0" applyProtection="0"/>
    <xf numFmtId="172" fontId="2" fillId="0" borderId="0" applyFont="0" applyFill="0" applyBorder="0" applyAlignment="0" applyProtection="0"/>
    <xf numFmtId="172" fontId="2" fillId="0" borderId="0" applyFont="0" applyFill="0" applyBorder="0" applyAlignment="0" applyProtection="0"/>
    <xf numFmtId="172" fontId="2" fillId="0" borderId="0" applyFont="0" applyFill="0" applyBorder="0" applyAlignment="0" applyProtection="0"/>
    <xf numFmtId="172" fontId="2" fillId="0" borderId="0" applyFont="0" applyFill="0" applyBorder="0" applyAlignment="0" applyProtection="0"/>
    <xf numFmtId="172" fontId="2" fillId="0" borderId="0" applyFont="0" applyFill="0" applyBorder="0" applyAlignment="0" applyProtection="0"/>
    <xf numFmtId="172" fontId="2" fillId="0" borderId="0" applyFont="0" applyFill="0" applyBorder="0" applyAlignment="0" applyProtection="0"/>
    <xf numFmtId="172" fontId="2" fillId="0" borderId="0" applyFont="0" applyFill="0" applyBorder="0" applyAlignment="0" applyProtection="0"/>
    <xf numFmtId="172" fontId="2" fillId="0" borderId="0" applyFont="0" applyFill="0" applyBorder="0" applyAlignment="0" applyProtection="0"/>
    <xf numFmtId="172" fontId="2" fillId="0" borderId="0" applyFont="0" applyFill="0" applyBorder="0" applyAlignment="0" applyProtection="0"/>
    <xf numFmtId="172" fontId="2" fillId="0" borderId="0" applyFont="0" applyFill="0" applyBorder="0" applyAlignment="0" applyProtection="0"/>
    <xf numFmtId="172" fontId="2" fillId="0" borderId="0" applyFont="0" applyFill="0" applyBorder="0" applyAlignment="0" applyProtection="0"/>
    <xf numFmtId="172" fontId="2" fillId="0" borderId="0" applyFont="0" applyFill="0" applyBorder="0" applyAlignment="0" applyProtection="0"/>
    <xf numFmtId="172" fontId="2" fillId="0" borderId="0" applyFont="0" applyFill="0" applyBorder="0" applyAlignment="0" applyProtection="0"/>
    <xf numFmtId="172" fontId="2" fillId="0" borderId="0" applyFont="0" applyFill="0" applyBorder="0" applyAlignment="0" applyProtection="0"/>
    <xf numFmtId="172" fontId="2" fillId="0" borderId="0" applyFont="0" applyFill="0" applyBorder="0" applyAlignment="0" applyProtection="0"/>
    <xf numFmtId="172" fontId="2" fillId="0" borderId="0" applyFont="0" applyFill="0" applyBorder="0" applyAlignment="0" applyProtection="0"/>
    <xf numFmtId="172" fontId="2" fillId="0" borderId="0" applyFont="0" applyFill="0" applyBorder="0" applyAlignment="0" applyProtection="0"/>
    <xf numFmtId="172" fontId="2" fillId="0" borderId="0" applyFont="0" applyFill="0" applyBorder="0" applyAlignment="0" applyProtection="0"/>
    <xf numFmtId="172" fontId="2" fillId="0" borderId="0" applyFont="0" applyFill="0" applyBorder="0" applyAlignment="0" applyProtection="0"/>
    <xf numFmtId="172" fontId="2" fillId="0" borderId="0" applyFont="0" applyFill="0" applyBorder="0" applyAlignment="0" applyProtection="0"/>
    <xf numFmtId="172" fontId="2" fillId="0" borderId="0" applyFont="0" applyFill="0" applyBorder="0" applyAlignment="0" applyProtection="0"/>
    <xf numFmtId="172" fontId="2" fillId="0" borderId="0" applyFont="0" applyFill="0" applyBorder="0" applyAlignment="0" applyProtection="0"/>
    <xf numFmtId="172" fontId="2" fillId="0" borderId="0" applyFont="0" applyFill="0" applyBorder="0" applyAlignment="0" applyProtection="0"/>
    <xf numFmtId="172" fontId="2" fillId="0" borderId="0" applyFont="0" applyFill="0" applyBorder="0" applyAlignment="0" applyProtection="0"/>
    <xf numFmtId="172" fontId="2" fillId="0" borderId="0" applyFont="0" applyFill="0" applyBorder="0" applyAlignment="0" applyProtection="0"/>
    <xf numFmtId="172" fontId="2" fillId="0" borderId="0" applyFont="0" applyFill="0" applyBorder="0" applyAlignment="0" applyProtection="0"/>
    <xf numFmtId="172" fontId="2" fillId="0" borderId="0" applyFont="0" applyFill="0" applyBorder="0" applyAlignment="0" applyProtection="0"/>
    <xf numFmtId="172" fontId="2" fillId="0" borderId="0" applyFont="0" applyFill="0" applyBorder="0" applyAlignment="0" applyProtection="0"/>
    <xf numFmtId="172" fontId="2" fillId="0" borderId="0" applyFont="0" applyFill="0" applyBorder="0" applyAlignment="0" applyProtection="0"/>
    <xf numFmtId="172" fontId="2" fillId="0" borderId="0" applyFont="0" applyFill="0" applyBorder="0" applyAlignment="0" applyProtection="0"/>
    <xf numFmtId="172" fontId="2" fillId="0" borderId="0" applyFont="0" applyFill="0" applyBorder="0" applyAlignment="0" applyProtection="0"/>
    <xf numFmtId="172" fontId="2" fillId="0" borderId="0" applyFont="0" applyFill="0" applyBorder="0" applyAlignment="0" applyProtection="0"/>
    <xf numFmtId="172" fontId="2" fillId="0" borderId="0" applyFont="0" applyFill="0" applyBorder="0" applyAlignment="0" applyProtection="0"/>
    <xf numFmtId="172" fontId="2" fillId="0" borderId="0" applyFont="0" applyFill="0" applyBorder="0" applyAlignment="0" applyProtection="0"/>
    <xf numFmtId="172" fontId="2" fillId="0" borderId="0" applyFont="0" applyFill="0" applyBorder="0" applyAlignment="0" applyProtection="0"/>
    <xf numFmtId="172" fontId="2" fillId="0" borderId="0" applyFont="0" applyFill="0" applyBorder="0" applyAlignment="0" applyProtection="0"/>
    <xf numFmtId="172" fontId="2" fillId="0" borderId="0" applyFont="0" applyFill="0" applyBorder="0" applyAlignment="0" applyProtection="0"/>
    <xf numFmtId="172" fontId="2" fillId="0" borderId="0" applyFont="0" applyFill="0" applyBorder="0" applyAlignment="0" applyProtection="0"/>
    <xf numFmtId="172" fontId="2" fillId="0" borderId="0" applyFont="0" applyFill="0" applyBorder="0" applyAlignment="0" applyProtection="0"/>
    <xf numFmtId="172" fontId="2" fillId="0" borderId="0" applyFont="0" applyFill="0" applyBorder="0" applyAlignment="0" applyProtection="0"/>
    <xf numFmtId="172" fontId="2" fillId="0" borderId="0" applyFont="0" applyFill="0" applyBorder="0" applyAlignment="0" applyProtection="0"/>
    <xf numFmtId="172" fontId="2" fillId="0" borderId="0" applyFont="0" applyFill="0" applyBorder="0" applyAlignment="0" applyProtection="0"/>
    <xf numFmtId="172" fontId="2" fillId="0" borderId="0" applyFont="0" applyFill="0" applyBorder="0" applyAlignment="0" applyProtection="0"/>
    <xf numFmtId="172" fontId="2" fillId="0" borderId="0" applyFont="0" applyFill="0" applyBorder="0" applyAlignment="0" applyProtection="0"/>
    <xf numFmtId="172" fontId="2" fillId="0" borderId="0" applyFont="0" applyFill="0" applyBorder="0" applyAlignment="0" applyProtection="0"/>
    <xf numFmtId="172" fontId="2" fillId="0" borderId="0" applyFont="0" applyFill="0" applyBorder="0" applyAlignment="0" applyProtection="0"/>
    <xf numFmtId="172" fontId="2" fillId="0" borderId="0" applyFont="0" applyFill="0" applyBorder="0" applyAlignment="0" applyProtection="0"/>
    <xf numFmtId="172" fontId="2" fillId="0" borderId="0" applyFont="0" applyFill="0" applyBorder="0" applyAlignment="0" applyProtection="0"/>
    <xf numFmtId="172" fontId="2" fillId="0" borderId="0" applyFont="0" applyFill="0" applyBorder="0" applyAlignment="0" applyProtection="0"/>
    <xf numFmtId="172" fontId="2" fillId="0" borderId="0" applyFont="0" applyFill="0" applyBorder="0" applyAlignment="0" applyProtection="0"/>
    <xf numFmtId="172" fontId="2" fillId="0" borderId="0" applyFont="0" applyFill="0" applyBorder="0" applyAlignment="0" applyProtection="0"/>
    <xf numFmtId="172" fontId="2" fillId="0" borderId="0" applyFont="0" applyFill="0" applyBorder="0" applyAlignment="0" applyProtection="0"/>
    <xf numFmtId="172" fontId="2" fillId="0" borderId="0" applyFont="0" applyFill="0" applyBorder="0" applyAlignment="0" applyProtection="0"/>
    <xf numFmtId="172" fontId="2" fillId="0" borderId="0" applyFont="0" applyFill="0" applyBorder="0" applyAlignment="0" applyProtection="0"/>
    <xf numFmtId="172" fontId="2" fillId="0" borderId="0" applyFont="0" applyFill="0" applyBorder="0" applyAlignment="0" applyProtection="0"/>
    <xf numFmtId="172" fontId="2" fillId="0" borderId="0" applyFont="0" applyFill="0" applyBorder="0" applyAlignment="0" applyProtection="0"/>
    <xf numFmtId="172" fontId="2" fillId="0" borderId="0" applyFont="0" applyFill="0" applyBorder="0" applyAlignment="0" applyProtection="0"/>
    <xf numFmtId="172" fontId="2" fillId="0" borderId="0" applyFont="0" applyFill="0" applyBorder="0" applyAlignment="0" applyProtection="0"/>
    <xf numFmtId="172" fontId="2" fillId="0" borderId="0" applyFont="0" applyFill="0" applyBorder="0" applyAlignment="0" applyProtection="0"/>
    <xf numFmtId="172" fontId="2" fillId="0" borderId="0" applyFont="0" applyFill="0" applyBorder="0" applyAlignment="0" applyProtection="0"/>
    <xf numFmtId="172" fontId="2" fillId="0" borderId="0" applyFont="0" applyFill="0" applyBorder="0" applyAlignment="0" applyProtection="0"/>
    <xf numFmtId="172" fontId="2" fillId="0" borderId="0" applyFont="0" applyFill="0" applyBorder="0" applyAlignment="0" applyProtection="0"/>
    <xf numFmtId="172" fontId="2" fillId="0" borderId="0" applyFont="0" applyFill="0" applyBorder="0" applyAlignment="0" applyProtection="0"/>
    <xf numFmtId="172" fontId="2" fillId="0" borderId="0" applyFont="0" applyFill="0" applyBorder="0" applyAlignment="0" applyProtection="0"/>
    <xf numFmtId="172" fontId="2" fillId="0" borderId="0" applyFont="0" applyFill="0" applyBorder="0" applyAlignment="0" applyProtection="0"/>
    <xf numFmtId="172" fontId="2" fillId="0" borderId="0" applyFont="0" applyFill="0" applyBorder="0" applyAlignment="0" applyProtection="0"/>
    <xf numFmtId="172" fontId="2" fillId="0" borderId="0" applyFont="0" applyFill="0" applyBorder="0" applyAlignment="0" applyProtection="0"/>
    <xf numFmtId="172" fontId="2" fillId="0" borderId="0" applyFont="0" applyFill="0" applyBorder="0" applyAlignment="0" applyProtection="0"/>
    <xf numFmtId="172" fontId="2" fillId="0" borderId="0" applyFont="0" applyFill="0" applyBorder="0" applyAlignment="0" applyProtection="0"/>
    <xf numFmtId="172" fontId="2" fillId="0" borderId="0" applyFont="0" applyFill="0" applyBorder="0" applyAlignment="0" applyProtection="0"/>
    <xf numFmtId="172" fontId="2" fillId="0" borderId="0" applyFont="0" applyFill="0" applyBorder="0" applyAlignment="0" applyProtection="0"/>
    <xf numFmtId="172" fontId="2" fillId="0" borderId="0" applyFont="0" applyFill="0" applyBorder="0" applyAlignment="0" applyProtection="0"/>
    <xf numFmtId="172" fontId="2" fillId="0" borderId="0" applyFont="0" applyFill="0" applyBorder="0" applyAlignment="0" applyProtection="0"/>
    <xf numFmtId="172" fontId="2" fillId="0" borderId="0" applyFont="0" applyFill="0" applyBorder="0" applyAlignment="0" applyProtection="0"/>
    <xf numFmtId="172" fontId="2" fillId="0" borderId="0" applyFont="0" applyFill="0" applyBorder="0" applyAlignment="0" applyProtection="0"/>
    <xf numFmtId="172" fontId="2" fillId="0" borderId="0" applyFont="0" applyFill="0" applyBorder="0" applyAlignment="0" applyProtection="0"/>
    <xf numFmtId="172" fontId="2" fillId="0" borderId="0" applyFont="0" applyFill="0" applyBorder="0" applyAlignment="0" applyProtection="0"/>
    <xf numFmtId="172" fontId="2" fillId="0" borderId="0" applyFont="0" applyFill="0" applyBorder="0" applyAlignment="0" applyProtection="0"/>
    <xf numFmtId="172" fontId="2" fillId="0" borderId="0" applyFont="0" applyFill="0" applyBorder="0" applyAlignment="0" applyProtection="0"/>
    <xf numFmtId="172" fontId="2" fillId="0" borderId="0" applyFont="0" applyFill="0" applyBorder="0" applyAlignment="0" applyProtection="0"/>
    <xf numFmtId="172" fontId="2" fillId="0" borderId="0" applyFont="0" applyFill="0" applyBorder="0" applyAlignment="0" applyProtection="0"/>
    <xf numFmtId="172" fontId="2" fillId="0" borderId="0" applyFont="0" applyFill="0" applyBorder="0" applyAlignment="0" applyProtection="0"/>
    <xf numFmtId="172" fontId="2" fillId="0" borderId="0" applyFont="0" applyFill="0" applyBorder="0" applyAlignment="0" applyProtection="0"/>
    <xf numFmtId="172" fontId="2" fillId="0" borderId="0" applyFont="0" applyFill="0" applyBorder="0" applyAlignment="0" applyProtection="0"/>
    <xf numFmtId="172" fontId="2" fillId="0" borderId="0" applyFont="0" applyFill="0" applyBorder="0" applyAlignment="0" applyProtection="0"/>
    <xf numFmtId="172" fontId="2" fillId="0" borderId="0" applyFont="0" applyFill="0" applyBorder="0" applyAlignment="0" applyProtection="0"/>
    <xf numFmtId="172" fontId="2" fillId="0" borderId="0" applyFont="0" applyFill="0" applyBorder="0" applyAlignment="0" applyProtection="0"/>
    <xf numFmtId="172" fontId="19" fillId="0" borderId="0" applyFont="0" applyFill="0" applyBorder="0" applyAlignment="0" applyProtection="0"/>
    <xf numFmtId="172" fontId="2" fillId="0" borderId="0" applyFont="0" applyFill="0" applyBorder="0" applyAlignment="0" applyProtection="0"/>
    <xf numFmtId="172" fontId="2" fillId="0" borderId="0" applyFont="0" applyFill="0" applyBorder="0" applyAlignment="0" applyProtection="0"/>
    <xf numFmtId="172" fontId="2" fillId="0" borderId="0" applyFont="0" applyFill="0" applyBorder="0" applyAlignment="0" applyProtection="0"/>
    <xf numFmtId="172" fontId="2" fillId="0" borderId="0" applyFont="0" applyFill="0" applyBorder="0" applyAlignment="0" applyProtection="0"/>
    <xf numFmtId="172" fontId="2" fillId="0" borderId="0" applyFont="0" applyFill="0" applyBorder="0" applyAlignment="0" applyProtection="0"/>
    <xf numFmtId="172" fontId="2" fillId="0" borderId="0" applyFont="0" applyFill="0" applyBorder="0" applyAlignment="0" applyProtection="0"/>
    <xf numFmtId="172" fontId="2" fillId="0" borderId="0" applyFont="0" applyFill="0" applyBorder="0" applyAlignment="0" applyProtection="0"/>
    <xf numFmtId="172" fontId="2" fillId="0" borderId="0" applyFont="0" applyFill="0" applyBorder="0" applyAlignment="0" applyProtection="0"/>
    <xf numFmtId="172" fontId="2" fillId="0" borderId="0" applyFont="0" applyFill="0" applyBorder="0" applyAlignment="0" applyProtection="0"/>
    <xf numFmtId="172" fontId="2" fillId="0" borderId="0" applyFont="0" applyFill="0" applyBorder="0" applyAlignment="0" applyProtection="0"/>
    <xf numFmtId="172" fontId="2" fillId="0" borderId="0" applyFont="0" applyFill="0" applyBorder="0" applyAlignment="0" applyProtection="0"/>
    <xf numFmtId="172" fontId="2" fillId="0" borderId="0" applyFont="0" applyFill="0" applyBorder="0" applyAlignment="0" applyProtection="0"/>
    <xf numFmtId="172" fontId="2" fillId="0" borderId="0" applyFont="0" applyFill="0" applyBorder="0" applyAlignment="0" applyProtection="0"/>
    <xf numFmtId="172" fontId="2" fillId="0" borderId="0" applyFont="0" applyFill="0" applyBorder="0" applyAlignment="0" applyProtection="0"/>
    <xf numFmtId="172" fontId="2" fillId="0" borderId="0" applyFont="0" applyFill="0" applyBorder="0" applyAlignment="0" applyProtection="0"/>
    <xf numFmtId="172" fontId="2" fillId="0" borderId="0" applyFont="0" applyFill="0" applyBorder="0" applyAlignment="0" applyProtection="0"/>
    <xf numFmtId="172" fontId="2" fillId="0" borderId="0" applyFont="0" applyFill="0" applyBorder="0" applyAlignment="0" applyProtection="0"/>
    <xf numFmtId="172" fontId="2" fillId="0" borderId="0" applyFont="0" applyFill="0" applyBorder="0" applyAlignment="0" applyProtection="0"/>
    <xf numFmtId="172" fontId="2" fillId="0" borderId="0" applyFont="0" applyFill="0" applyBorder="0" applyAlignment="0" applyProtection="0"/>
    <xf numFmtId="172" fontId="2" fillId="0" borderId="0" applyFont="0" applyFill="0" applyBorder="0" applyAlignment="0" applyProtection="0"/>
    <xf numFmtId="172" fontId="2" fillId="0" borderId="0" applyFont="0" applyFill="0" applyBorder="0" applyAlignment="0" applyProtection="0"/>
    <xf numFmtId="172" fontId="2" fillId="0" borderId="0" applyFont="0" applyFill="0" applyBorder="0" applyAlignment="0" applyProtection="0"/>
    <xf numFmtId="172" fontId="54" fillId="0" borderId="0" applyFont="0" applyFill="0" applyBorder="0" applyAlignment="0" applyProtection="0"/>
    <xf numFmtId="172" fontId="54" fillId="0" borderId="0" applyFont="0" applyFill="0" applyBorder="0" applyAlignment="0" applyProtection="0"/>
    <xf numFmtId="172" fontId="54" fillId="0" borderId="0" applyFont="0" applyFill="0" applyBorder="0" applyAlignment="0" applyProtection="0"/>
    <xf numFmtId="172" fontId="54" fillId="0" borderId="0" applyFont="0" applyFill="0" applyBorder="0" applyAlignment="0" applyProtection="0"/>
    <xf numFmtId="172" fontId="54" fillId="0" borderId="0" applyFont="0" applyFill="0" applyBorder="0" applyAlignment="0" applyProtection="0"/>
    <xf numFmtId="172" fontId="54" fillId="0" borderId="0" applyFont="0" applyFill="0" applyBorder="0" applyAlignment="0" applyProtection="0"/>
    <xf numFmtId="172" fontId="2" fillId="0" borderId="0" applyFont="0" applyFill="0" applyBorder="0" applyAlignment="0" applyProtection="0"/>
    <xf numFmtId="172" fontId="2" fillId="0" borderId="0" applyFont="0" applyFill="0" applyBorder="0" applyAlignment="0" applyProtection="0"/>
    <xf numFmtId="172" fontId="2" fillId="0" borderId="0" applyFont="0" applyFill="0" applyBorder="0" applyAlignment="0" applyProtection="0"/>
    <xf numFmtId="172" fontId="2" fillId="0" borderId="0" applyFont="0" applyFill="0" applyBorder="0" applyAlignment="0" applyProtection="0"/>
    <xf numFmtId="172" fontId="2" fillId="0" borderId="0" applyFont="0" applyFill="0" applyBorder="0" applyAlignment="0" applyProtection="0"/>
    <xf numFmtId="172" fontId="2" fillId="0" borderId="0" applyFont="0" applyFill="0" applyBorder="0" applyAlignment="0" applyProtection="0"/>
    <xf numFmtId="172" fontId="2" fillId="0" borderId="0" applyFont="0" applyFill="0" applyBorder="0" applyAlignment="0" applyProtection="0"/>
    <xf numFmtId="172" fontId="2" fillId="0" borderId="0" applyFont="0" applyFill="0" applyBorder="0" applyAlignment="0" applyProtection="0"/>
    <xf numFmtId="172" fontId="2" fillId="0" borderId="0" applyFont="0" applyFill="0" applyBorder="0" applyAlignment="0" applyProtection="0"/>
    <xf numFmtId="172" fontId="2" fillId="0" borderId="0" applyFont="0" applyFill="0" applyBorder="0" applyAlignment="0" applyProtection="0"/>
    <xf numFmtId="172" fontId="2" fillId="0" borderId="0" applyFont="0" applyFill="0" applyBorder="0" applyAlignment="0" applyProtection="0"/>
    <xf numFmtId="172" fontId="2" fillId="0" borderId="0" applyFont="0" applyFill="0" applyBorder="0" applyAlignment="0" applyProtection="0"/>
    <xf numFmtId="172" fontId="2" fillId="0" borderId="0" applyFont="0" applyFill="0" applyBorder="0" applyAlignment="0" applyProtection="0"/>
    <xf numFmtId="172" fontId="2" fillId="0" borderId="0" applyFont="0" applyFill="0" applyBorder="0" applyAlignment="0" applyProtection="0"/>
    <xf numFmtId="172" fontId="2" fillId="0" borderId="0" applyFont="0" applyFill="0" applyBorder="0" applyAlignment="0" applyProtection="0"/>
    <xf numFmtId="172" fontId="2" fillId="0" borderId="0" applyFont="0" applyFill="0" applyBorder="0" applyAlignment="0" applyProtection="0"/>
    <xf numFmtId="172" fontId="2" fillId="0" borderId="0" applyFont="0" applyFill="0" applyBorder="0" applyAlignment="0" applyProtection="0"/>
    <xf numFmtId="172" fontId="2" fillId="0" borderId="0" applyFont="0" applyFill="0" applyBorder="0" applyAlignment="0" applyProtection="0"/>
    <xf numFmtId="172" fontId="2" fillId="0" borderId="0" applyFont="0" applyFill="0" applyBorder="0" applyAlignment="0" applyProtection="0"/>
    <xf numFmtId="172" fontId="2" fillId="0" borderId="0" applyFont="0" applyFill="0" applyBorder="0" applyAlignment="0" applyProtection="0"/>
    <xf numFmtId="172" fontId="2" fillId="0" borderId="0" applyFont="0" applyFill="0" applyBorder="0" applyAlignment="0" applyProtection="0"/>
    <xf numFmtId="172" fontId="2" fillId="0" borderId="0" applyFont="0" applyFill="0" applyBorder="0" applyAlignment="0" applyProtection="0"/>
    <xf numFmtId="172" fontId="2" fillId="0" borderId="0" applyFont="0" applyFill="0" applyBorder="0" applyAlignment="0" applyProtection="0"/>
    <xf numFmtId="172" fontId="2" fillId="0" borderId="0" applyFont="0" applyFill="0" applyBorder="0" applyAlignment="0" applyProtection="0"/>
    <xf numFmtId="172" fontId="54" fillId="0" borderId="0" applyFont="0" applyFill="0" applyBorder="0" applyAlignment="0" applyProtection="0"/>
    <xf numFmtId="172" fontId="54" fillId="0" borderId="0" applyFont="0" applyFill="0" applyBorder="0" applyAlignment="0" applyProtection="0"/>
    <xf numFmtId="172" fontId="54" fillId="0" borderId="0" applyFont="0" applyFill="0" applyBorder="0" applyAlignment="0" applyProtection="0"/>
    <xf numFmtId="172" fontId="54" fillId="0" borderId="0" applyFont="0" applyFill="0" applyBorder="0" applyAlignment="0" applyProtection="0"/>
    <xf numFmtId="172" fontId="54" fillId="0" borderId="0" applyFont="0" applyFill="0" applyBorder="0" applyAlignment="0" applyProtection="0"/>
    <xf numFmtId="172" fontId="54" fillId="0" borderId="0" applyFont="0" applyFill="0" applyBorder="0" applyAlignment="0" applyProtection="0"/>
    <xf numFmtId="172" fontId="2" fillId="0" borderId="0" applyFont="0" applyFill="0" applyBorder="0" applyAlignment="0" applyProtection="0"/>
    <xf numFmtId="172" fontId="2" fillId="0" borderId="0" applyFont="0" applyFill="0" applyBorder="0" applyAlignment="0" applyProtection="0"/>
    <xf numFmtId="172" fontId="2" fillId="0" borderId="0" applyFont="0" applyFill="0" applyBorder="0" applyAlignment="0" applyProtection="0"/>
    <xf numFmtId="172" fontId="2" fillId="0" borderId="0" applyFont="0" applyFill="0" applyBorder="0" applyAlignment="0" applyProtection="0"/>
    <xf numFmtId="172" fontId="2" fillId="0" borderId="0" applyFont="0" applyFill="0" applyBorder="0" applyAlignment="0" applyProtection="0"/>
    <xf numFmtId="172" fontId="2" fillId="0" borderId="0" applyFont="0" applyFill="0" applyBorder="0" applyAlignment="0" applyProtection="0"/>
    <xf numFmtId="172" fontId="2" fillId="0" borderId="0" applyFont="0" applyFill="0" applyBorder="0" applyAlignment="0" applyProtection="0"/>
    <xf numFmtId="172" fontId="2" fillId="0" borderId="0" applyFont="0" applyFill="0" applyBorder="0" applyAlignment="0" applyProtection="0"/>
    <xf numFmtId="172" fontId="2" fillId="0" borderId="0" applyFont="0" applyFill="0" applyBorder="0" applyAlignment="0" applyProtection="0"/>
    <xf numFmtId="172" fontId="2" fillId="0" borderId="0" applyFont="0" applyFill="0" applyBorder="0" applyAlignment="0" applyProtection="0"/>
    <xf numFmtId="4" fontId="116" fillId="49" borderId="0" applyBorder="0">
      <alignment horizontal="right"/>
    </xf>
    <xf numFmtId="4" fontId="43" fillId="49" borderId="12" applyFont="0" applyBorder="0">
      <alignment horizontal="right"/>
    </xf>
    <xf numFmtId="0" fontId="22" fillId="7" borderId="0" applyNumberFormat="0" applyBorder="0" applyAlignment="0" applyProtection="0"/>
    <xf numFmtId="0" fontId="22" fillId="7" borderId="0" applyNumberFormat="0" applyBorder="0" applyAlignment="0" applyProtection="0"/>
    <xf numFmtId="0" fontId="22" fillId="7" borderId="0" applyNumberFormat="0" applyBorder="0" applyAlignment="0" applyProtection="0"/>
    <xf numFmtId="0" fontId="22" fillId="7" borderId="0" applyNumberFormat="0" applyBorder="0" applyAlignment="0" applyProtection="0"/>
    <xf numFmtId="0" fontId="22" fillId="7" borderId="0" applyNumberFormat="0" applyBorder="0" applyAlignment="0" applyProtection="0"/>
    <xf numFmtId="0" fontId="22" fillId="7" borderId="0" applyNumberFormat="0" applyBorder="0" applyAlignment="0" applyProtection="0"/>
    <xf numFmtId="0" fontId="22" fillId="7" borderId="0" applyNumberFormat="0" applyBorder="0" applyAlignment="0" applyProtection="0"/>
    <xf numFmtId="0" fontId="22" fillId="7" borderId="0" applyNumberFormat="0" applyBorder="0" applyAlignment="0" applyProtection="0"/>
    <xf numFmtId="0" fontId="22" fillId="7" borderId="0" applyNumberFormat="0" applyBorder="0" applyAlignment="0" applyProtection="0"/>
    <xf numFmtId="0" fontId="22" fillId="7" borderId="0" applyNumberFormat="0" applyBorder="0" applyAlignment="0" applyProtection="0"/>
    <xf numFmtId="0" fontId="22" fillId="7" borderId="0" applyNumberFormat="0" applyBorder="0" applyAlignment="0" applyProtection="0"/>
    <xf numFmtId="0" fontId="22" fillId="7" borderId="0" applyNumberFormat="0" applyBorder="0" applyAlignment="0" applyProtection="0"/>
    <xf numFmtId="0" fontId="22" fillId="7" borderId="0" applyNumberFormat="0" applyBorder="0" applyAlignment="0" applyProtection="0"/>
    <xf numFmtId="0" fontId="22" fillId="7" borderId="0" applyNumberFormat="0" applyBorder="0" applyAlignment="0" applyProtection="0"/>
    <xf numFmtId="0" fontId="22" fillId="7" borderId="0" applyNumberFormat="0" applyBorder="0" applyAlignment="0" applyProtection="0"/>
    <xf numFmtId="0" fontId="22" fillId="7" borderId="0" applyNumberFormat="0" applyBorder="0" applyAlignment="0" applyProtection="0"/>
    <xf numFmtId="0" fontId="22" fillId="7" borderId="0" applyNumberFormat="0" applyBorder="0" applyAlignment="0" applyProtection="0"/>
    <xf numFmtId="0" fontId="22" fillId="7" borderId="0" applyNumberFormat="0" applyBorder="0" applyAlignment="0" applyProtection="0"/>
    <xf numFmtId="0" fontId="22" fillId="7" borderId="0" applyNumberFormat="0" applyBorder="0" applyAlignment="0" applyProtection="0"/>
    <xf numFmtId="0" fontId="22" fillId="7" borderId="0" applyNumberFormat="0" applyBorder="0" applyAlignment="0" applyProtection="0"/>
    <xf numFmtId="0" fontId="22" fillId="7" borderId="0" applyNumberFormat="0" applyBorder="0" applyAlignment="0" applyProtection="0"/>
    <xf numFmtId="0" fontId="22" fillId="7" borderId="0" applyNumberFormat="0" applyBorder="0" applyAlignment="0" applyProtection="0"/>
    <xf numFmtId="0" fontId="22" fillId="7" borderId="0" applyNumberFormat="0" applyBorder="0" applyAlignment="0" applyProtection="0"/>
    <xf numFmtId="0" fontId="22" fillId="7" borderId="0" applyNumberFormat="0" applyBorder="0" applyAlignment="0" applyProtection="0"/>
    <xf numFmtId="0" fontId="22" fillId="7" borderId="0" applyNumberFormat="0" applyBorder="0" applyAlignment="0" applyProtection="0"/>
    <xf numFmtId="0" fontId="22" fillId="7" borderId="0" applyNumberFormat="0" applyBorder="0" applyAlignment="0" applyProtection="0"/>
    <xf numFmtId="0" fontId="22" fillId="7" borderId="0" applyNumberFormat="0" applyBorder="0" applyAlignment="0" applyProtection="0"/>
    <xf numFmtId="0" fontId="22" fillId="7" borderId="0" applyNumberFormat="0" applyBorder="0" applyAlignment="0" applyProtection="0"/>
    <xf numFmtId="0" fontId="22" fillId="7" borderId="0" applyNumberFormat="0" applyBorder="0" applyAlignment="0" applyProtection="0"/>
    <xf numFmtId="0" fontId="22" fillId="7" borderId="0" applyNumberFormat="0" applyBorder="0" applyAlignment="0" applyProtection="0"/>
    <xf numFmtId="0" fontId="22" fillId="7" borderId="0" applyNumberFormat="0" applyBorder="0" applyAlignment="0" applyProtection="0"/>
    <xf numFmtId="0" fontId="22" fillId="7" borderId="0" applyNumberFormat="0" applyBorder="0" applyAlignment="0" applyProtection="0"/>
    <xf numFmtId="0" fontId="22" fillId="7" borderId="0" applyNumberFormat="0" applyBorder="0" applyAlignment="0" applyProtection="0"/>
    <xf numFmtId="0" fontId="22" fillId="7" borderId="0" applyNumberFormat="0" applyBorder="0" applyAlignment="0" applyProtection="0"/>
    <xf numFmtId="0" fontId="22" fillId="7" borderId="0" applyNumberFormat="0" applyBorder="0" applyAlignment="0" applyProtection="0"/>
    <xf numFmtId="0" fontId="22" fillId="7" borderId="0" applyNumberFormat="0" applyBorder="0" applyAlignment="0" applyProtection="0"/>
    <xf numFmtId="0" fontId="2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2" fillId="7" borderId="0" applyNumberFormat="0" applyBorder="0" applyAlignment="0" applyProtection="0"/>
    <xf numFmtId="0" fontId="22" fillId="7" borderId="0" applyNumberFormat="0" applyBorder="0" applyAlignment="0" applyProtection="0"/>
    <xf numFmtId="0" fontId="22" fillId="7" borderId="0" applyNumberFormat="0" applyBorder="0" applyAlignment="0" applyProtection="0"/>
    <xf numFmtId="0" fontId="22" fillId="7" borderId="0" applyNumberFormat="0" applyBorder="0" applyAlignment="0" applyProtection="0"/>
    <xf numFmtId="0" fontId="22" fillId="7" borderId="0" applyNumberFormat="0" applyBorder="0" applyAlignment="0" applyProtection="0"/>
    <xf numFmtId="0" fontId="22" fillId="7" borderId="0" applyNumberFormat="0" applyBorder="0" applyAlignment="0" applyProtection="0"/>
    <xf numFmtId="0" fontId="22" fillId="7" borderId="0" applyNumberFormat="0" applyBorder="0" applyAlignment="0" applyProtection="0"/>
    <xf numFmtId="0" fontId="22" fillId="7" borderId="0" applyNumberFormat="0" applyBorder="0" applyAlignment="0" applyProtection="0"/>
    <xf numFmtId="0" fontId="22" fillId="7" borderId="0" applyNumberFormat="0" applyBorder="0" applyAlignment="0" applyProtection="0"/>
    <xf numFmtId="0" fontId="22" fillId="7" borderId="0" applyNumberFormat="0" applyBorder="0" applyAlignment="0" applyProtection="0"/>
    <xf numFmtId="0" fontId="22" fillId="7" borderId="0" applyNumberFormat="0" applyBorder="0" applyAlignment="0" applyProtection="0"/>
    <xf numFmtId="0" fontId="22" fillId="7" borderId="0" applyNumberFormat="0" applyBorder="0" applyAlignment="0" applyProtection="0"/>
    <xf numFmtId="0" fontId="22" fillId="7" borderId="0" applyNumberFormat="0" applyBorder="0" applyAlignment="0" applyProtection="0"/>
    <xf numFmtId="0" fontId="22" fillId="7" borderId="0" applyNumberFormat="0" applyBorder="0" applyAlignment="0" applyProtection="0"/>
    <xf numFmtId="0" fontId="22" fillId="7" borderId="0" applyNumberFormat="0" applyBorder="0" applyAlignment="0" applyProtection="0"/>
    <xf numFmtId="0" fontId="22" fillId="7" borderId="0" applyNumberFormat="0" applyBorder="0" applyAlignment="0" applyProtection="0"/>
    <xf numFmtId="0" fontId="22" fillId="7" borderId="0" applyNumberFormat="0" applyBorder="0" applyAlignment="0" applyProtection="0"/>
    <xf numFmtId="0" fontId="22" fillId="7" borderId="0" applyNumberFormat="0" applyBorder="0" applyAlignment="0" applyProtection="0"/>
    <xf numFmtId="0" fontId="22" fillId="7" borderId="0" applyNumberFormat="0" applyBorder="0" applyAlignment="0" applyProtection="0"/>
    <xf numFmtId="0" fontId="22" fillId="7" borderId="0" applyNumberFormat="0" applyBorder="0" applyAlignment="0" applyProtection="0"/>
    <xf numFmtId="0" fontId="22" fillId="7" borderId="0" applyNumberFormat="0" applyBorder="0" applyAlignment="0" applyProtection="0"/>
    <xf numFmtId="0" fontId="22" fillId="7" borderId="0" applyNumberFormat="0" applyBorder="0" applyAlignment="0" applyProtection="0"/>
    <xf numFmtId="0" fontId="22" fillId="7" borderId="0" applyNumberFormat="0" applyBorder="0" applyAlignment="0" applyProtection="0"/>
    <xf numFmtId="0" fontId="22" fillId="7" borderId="0" applyNumberFormat="0" applyBorder="0" applyAlignment="0" applyProtection="0"/>
    <xf numFmtId="0" fontId="22" fillId="7" borderId="0" applyNumberFormat="0" applyBorder="0" applyAlignment="0" applyProtection="0"/>
    <xf numFmtId="0" fontId="22" fillId="7" borderId="0" applyNumberFormat="0" applyBorder="0" applyAlignment="0" applyProtection="0"/>
    <xf numFmtId="0" fontId="22" fillId="7" borderId="0" applyNumberFormat="0" applyBorder="0" applyAlignment="0" applyProtection="0"/>
    <xf numFmtId="0" fontId="22" fillId="7" borderId="0" applyNumberFormat="0" applyBorder="0" applyAlignment="0" applyProtection="0"/>
    <xf numFmtId="0" fontId="22" fillId="7" borderId="0" applyNumberFormat="0" applyBorder="0" applyAlignment="0" applyProtection="0"/>
    <xf numFmtId="0" fontId="22" fillId="7" borderId="0" applyNumberFormat="0" applyBorder="0" applyAlignment="0" applyProtection="0"/>
    <xf numFmtId="0" fontId="22" fillId="7" borderId="0" applyNumberFormat="0" applyBorder="0" applyAlignment="0" applyProtection="0"/>
    <xf numFmtId="0" fontId="22" fillId="7" borderId="0" applyNumberFormat="0" applyBorder="0" applyAlignment="0" applyProtection="0"/>
    <xf numFmtId="0" fontId="22" fillId="7" borderId="0" applyNumberFormat="0" applyBorder="0" applyAlignment="0" applyProtection="0"/>
    <xf numFmtId="0" fontId="22" fillId="7" borderId="0" applyNumberFormat="0" applyBorder="0" applyAlignment="0" applyProtection="0"/>
    <xf numFmtId="0" fontId="22" fillId="7" borderId="0" applyNumberFormat="0" applyBorder="0" applyAlignment="0" applyProtection="0"/>
    <xf numFmtId="0" fontId="22" fillId="7" borderId="0" applyNumberFormat="0" applyBorder="0" applyAlignment="0" applyProtection="0"/>
    <xf numFmtId="0" fontId="22" fillId="7" borderId="0" applyNumberFormat="0" applyBorder="0" applyAlignment="0" applyProtection="0"/>
    <xf numFmtId="0" fontId="22" fillId="7" borderId="0" applyNumberFormat="0" applyBorder="0" applyAlignment="0" applyProtection="0"/>
    <xf numFmtId="0" fontId="22" fillId="7" borderId="0" applyNumberFormat="0" applyBorder="0" applyAlignment="0" applyProtection="0"/>
    <xf numFmtId="0" fontId="109" fillId="0" borderId="12" applyBorder="0">
      <alignment horizontal="center" vertical="center" wrapText="1"/>
    </xf>
    <xf numFmtId="0" fontId="1" fillId="0" borderId="0"/>
    <xf numFmtId="0" fontId="1" fillId="0" borderId="0"/>
    <xf numFmtId="0" fontId="2" fillId="0" borderId="0"/>
    <xf numFmtId="0" fontId="19" fillId="0" borderId="0"/>
    <xf numFmtId="0" fontId="19" fillId="0" borderId="0"/>
    <xf numFmtId="0" fontId="19" fillId="0" borderId="0"/>
    <xf numFmtId="0" fontId="19" fillId="26" borderId="39" applyNumberFormat="0" applyFont="0" applyAlignment="0" applyProtection="0"/>
    <xf numFmtId="0" fontId="13" fillId="26" borderId="39" applyNumberFormat="0" applyFont="0" applyAlignment="0" applyProtection="0"/>
    <xf numFmtId="0" fontId="2" fillId="0" borderId="0"/>
    <xf numFmtId="49" fontId="227" fillId="0" borderId="12" applyNumberFormat="0" applyFill="0" applyAlignment="0" applyProtection="0"/>
    <xf numFmtId="0" fontId="2" fillId="0" borderId="12" applyBorder="0">
      <alignment horizontal="center" vertical="center" wrapText="1"/>
    </xf>
    <xf numFmtId="0" fontId="2" fillId="0" borderId="12" applyBorder="0">
      <alignment horizontal="center" vertical="center" wrapText="1"/>
    </xf>
    <xf numFmtId="0" fontId="8" fillId="0" borderId="12" applyBorder="0">
      <alignment horizontal="center" vertical="center" wrapText="1"/>
    </xf>
    <xf numFmtId="167" fontId="57" fillId="0" borderId="0">
      <protection locked="0"/>
    </xf>
    <xf numFmtId="167" fontId="57" fillId="0" borderId="0">
      <protection locked="0"/>
    </xf>
    <xf numFmtId="167" fontId="57" fillId="0" borderId="0">
      <protection locked="0"/>
    </xf>
    <xf numFmtId="0" fontId="57" fillId="0" borderId="0">
      <protection locked="0"/>
    </xf>
    <xf numFmtId="167" fontId="121" fillId="0" borderId="0">
      <protection locked="0"/>
    </xf>
    <xf numFmtId="3" fontId="8" fillId="0" borderId="12" applyBorder="0">
      <alignment vertical="center"/>
    </xf>
    <xf numFmtId="242" fontId="2" fillId="0" borderId="12" applyFont="0" applyFill="0" applyBorder="0" applyProtection="0">
      <alignment horizontal="center" vertical="center"/>
    </xf>
    <xf numFmtId="242" fontId="2" fillId="0" borderId="12" applyFont="0" applyFill="0" applyBorder="0" applyProtection="0">
      <alignment horizontal="center" vertical="center"/>
    </xf>
    <xf numFmtId="242" fontId="2" fillId="0" borderId="12" applyFont="0" applyFill="0" applyBorder="0" applyProtection="0">
      <alignment horizontal="center" vertical="center"/>
    </xf>
    <xf numFmtId="4" fontId="43" fillId="49" borderId="12" applyFont="0" applyBorder="0">
      <alignment horizontal="right"/>
    </xf>
    <xf numFmtId="4" fontId="220" fillId="49" borderId="12" applyFont="0" applyBorder="0">
      <alignment horizontal="right"/>
    </xf>
    <xf numFmtId="4" fontId="43" fillId="50" borderId="44" applyBorder="0">
      <alignment horizontal="right"/>
    </xf>
    <xf numFmtId="4" fontId="43" fillId="49" borderId="25" applyBorder="0">
      <alignment horizontal="right"/>
    </xf>
    <xf numFmtId="4" fontId="220" fillId="49" borderId="25" applyBorder="0">
      <alignment horizontal="right"/>
    </xf>
    <xf numFmtId="4" fontId="220" fillId="49" borderId="25" applyBorder="0">
      <alignment horizontal="right"/>
    </xf>
    <xf numFmtId="4" fontId="220" fillId="50" borderId="25" applyBorder="0">
      <alignment horizontal="right"/>
    </xf>
    <xf numFmtId="4" fontId="220" fillId="50" borderId="25" applyBorder="0">
      <alignment horizontal="right"/>
    </xf>
    <xf numFmtId="4" fontId="220" fillId="50" borderId="25" applyBorder="0">
      <alignment horizontal="right"/>
    </xf>
    <xf numFmtId="4" fontId="43" fillId="50" borderId="25" applyBorder="0">
      <alignment horizontal="right"/>
    </xf>
    <xf numFmtId="4" fontId="43" fillId="49" borderId="25" applyBorder="0">
      <alignment horizontal="right"/>
    </xf>
    <xf numFmtId="4" fontId="43" fillId="49" borderId="0" applyFont="0" applyBorder="0">
      <alignment horizontal="right"/>
    </xf>
    <xf numFmtId="3" fontId="226" fillId="0" borderId="12" applyBorder="0">
      <alignment vertical="center"/>
    </xf>
    <xf numFmtId="4" fontId="43" fillId="49" borderId="0" applyFont="0" applyBorder="0">
      <alignment horizontal="right"/>
    </xf>
    <xf numFmtId="4" fontId="43" fillId="49" borderId="0" applyBorder="0">
      <alignment horizontal="right"/>
    </xf>
    <xf numFmtId="4" fontId="220" fillId="49" borderId="0" applyBorder="0">
      <alignment horizontal="right"/>
    </xf>
    <xf numFmtId="4" fontId="43" fillId="49" borderId="0" applyBorder="0">
      <alignment horizontal="right"/>
    </xf>
    <xf numFmtId="4" fontId="43" fillId="49" borderId="0" applyFont="0" applyBorder="0">
      <alignment horizontal="right"/>
    </xf>
    <xf numFmtId="172" fontId="19" fillId="0" borderId="0" applyFont="0" applyFill="0" applyBorder="0" applyAlignment="0" applyProtection="0"/>
    <xf numFmtId="172" fontId="19" fillId="0" borderId="0" applyFont="0" applyFill="0" applyBorder="0" applyAlignment="0" applyProtection="0"/>
    <xf numFmtId="172" fontId="19" fillId="0" borderId="0" applyFont="0" applyFill="0" applyBorder="0" applyAlignment="0" applyProtection="0"/>
    <xf numFmtId="172" fontId="19" fillId="0" borderId="0" applyFont="0" applyFill="0" applyBorder="0" applyAlignment="0" applyProtection="0"/>
    <xf numFmtId="172" fontId="19" fillId="0" borderId="0" applyFont="0" applyFill="0" applyBorder="0" applyAlignment="0" applyProtection="0"/>
    <xf numFmtId="172" fontId="19" fillId="0" borderId="0" applyFont="0" applyFill="0" applyBorder="0" applyAlignment="0" applyProtection="0"/>
    <xf numFmtId="172" fontId="19" fillId="0" borderId="0" applyFont="0" applyFill="0" applyBorder="0" applyAlignment="0" applyProtection="0"/>
    <xf numFmtId="172" fontId="19" fillId="0" borderId="0" applyFont="0" applyFill="0" applyBorder="0" applyAlignment="0" applyProtection="0"/>
    <xf numFmtId="172" fontId="19" fillId="0" borderId="0" applyFont="0" applyFill="0" applyBorder="0" applyAlignment="0" applyProtection="0"/>
    <xf numFmtId="172" fontId="19" fillId="0" borderId="0" applyFont="0" applyFill="0" applyBorder="0" applyAlignment="0" applyProtection="0"/>
    <xf numFmtId="172" fontId="19" fillId="0" borderId="0" applyFont="0" applyFill="0" applyBorder="0" applyAlignment="0" applyProtection="0"/>
    <xf numFmtId="172" fontId="19" fillId="0" borderId="0" applyFont="0" applyFill="0" applyBorder="0" applyAlignment="0" applyProtection="0"/>
    <xf numFmtId="172" fontId="19"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77" fillId="0" borderId="0" applyFont="0" applyFill="0" applyBorder="0" applyAlignment="0" applyProtection="0"/>
    <xf numFmtId="168" fontId="13" fillId="0" borderId="0" applyFont="0" applyFill="0" applyBorder="0" applyAlignment="0" applyProtection="0"/>
    <xf numFmtId="168" fontId="1" fillId="0" borderId="0" applyFont="0" applyFill="0" applyBorder="0" applyAlignment="0" applyProtection="0"/>
    <xf numFmtId="168" fontId="77" fillId="0" borderId="0" applyFont="0" applyFill="0" applyBorder="0" applyAlignment="0" applyProtection="0"/>
    <xf numFmtId="168" fontId="77" fillId="0" borderId="0" applyFont="0" applyFill="0" applyBorder="0" applyAlignment="0" applyProtection="0"/>
    <xf numFmtId="168" fontId="19" fillId="0" borderId="0" applyFont="0" applyFill="0" applyBorder="0" applyAlignment="0" applyProtection="0"/>
    <xf numFmtId="168" fontId="13" fillId="0" borderId="0" applyFont="0" applyFill="0" applyBorder="0" applyAlignment="0" applyProtection="0"/>
    <xf numFmtId="172" fontId="19" fillId="0" borderId="0" applyFont="0" applyFill="0" applyBorder="0" applyAlignment="0" applyProtection="0"/>
    <xf numFmtId="168" fontId="88" fillId="0" borderId="0" applyFont="0" applyFill="0" applyBorder="0" applyAlignment="0" applyProtection="0"/>
    <xf numFmtId="168" fontId="13" fillId="0" borderId="0" applyFont="0" applyFill="0" applyBorder="0" applyAlignment="0" applyProtection="0"/>
    <xf numFmtId="172" fontId="19" fillId="0" borderId="0" applyFont="0" applyFill="0" applyBorder="0" applyAlignment="0" applyProtection="0"/>
    <xf numFmtId="172" fontId="19" fillId="0" borderId="0" applyFont="0" applyFill="0" applyBorder="0" applyAlignment="0" applyProtection="0"/>
    <xf numFmtId="172" fontId="19" fillId="0" borderId="0" applyFont="0" applyFill="0" applyBorder="0" applyAlignment="0" applyProtection="0"/>
    <xf numFmtId="172" fontId="19" fillId="0" borderId="0" applyFont="0" applyFill="0" applyBorder="0" applyAlignment="0" applyProtection="0"/>
    <xf numFmtId="168" fontId="225" fillId="0" borderId="0" applyFont="0" applyFill="0" applyBorder="0" applyAlignment="0" applyProtection="0"/>
    <xf numFmtId="188" fontId="225" fillId="0" borderId="0" applyFont="0" applyFill="0" applyBorder="0" applyAlignment="0" applyProtection="0"/>
    <xf numFmtId="241" fontId="224" fillId="0" borderId="0"/>
    <xf numFmtId="49" fontId="134" fillId="0" borderId="0">
      <alignment horizontal="center"/>
    </xf>
    <xf numFmtId="49" fontId="134" fillId="0" borderId="0">
      <alignment horizontal="center"/>
    </xf>
    <xf numFmtId="49" fontId="134" fillId="0" borderId="0">
      <alignment horizontal="center"/>
    </xf>
    <xf numFmtId="49" fontId="223" fillId="0" borderId="0">
      <alignment vertical="top"/>
    </xf>
    <xf numFmtId="49" fontId="5" fillId="0" borderId="0"/>
    <xf numFmtId="0" fontId="2" fillId="0" borderId="0">
      <alignment vertical="justify"/>
    </xf>
    <xf numFmtId="0" fontId="2" fillId="0" borderId="0"/>
    <xf numFmtId="0" fontId="59" fillId="0" borderId="0" applyNumberFormat="0" applyFont="0" applyFill="0" applyBorder="0" applyAlignment="0" applyProtection="0">
      <alignment vertical="top"/>
    </xf>
    <xf numFmtId="0" fontId="59" fillId="0" borderId="0" applyNumberFormat="0" applyFont="0" applyFill="0" applyBorder="0" applyAlignment="0" applyProtection="0">
      <alignment vertical="top"/>
    </xf>
    <xf numFmtId="0" fontId="59" fillId="0" borderId="0" applyNumberFormat="0" applyFont="0" applyFill="0" applyBorder="0" applyAlignment="0" applyProtection="0">
      <alignment vertical="top"/>
    </xf>
    <xf numFmtId="10" fontId="43" fillId="49" borderId="12">
      <alignment horizontal="right"/>
    </xf>
    <xf numFmtId="191" fontId="196" fillId="0" borderId="0">
      <alignment vertical="top"/>
    </xf>
    <xf numFmtId="191" fontId="196" fillId="0" borderId="0">
      <alignment vertical="top"/>
    </xf>
    <xf numFmtId="191" fontId="196" fillId="0" borderId="0">
      <alignment vertical="top"/>
    </xf>
    <xf numFmtId="191" fontId="48" fillId="0" borderId="0">
      <alignment vertical="top"/>
    </xf>
    <xf numFmtId="9" fontId="19" fillId="0" borderId="0" applyFont="0" applyFill="0" applyBorder="0" applyAlignment="0" applyProtection="0"/>
    <xf numFmtId="9" fontId="19" fillId="0" borderId="0" applyFont="0" applyFill="0" applyBorder="0" applyAlignment="0" applyProtection="0"/>
    <xf numFmtId="9" fontId="13"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 fillId="0" borderId="0" applyFont="0" applyFill="0" applyBorder="0" applyAlignment="0" applyProtection="0"/>
    <xf numFmtId="9" fontId="13" fillId="0" borderId="0" applyFont="0" applyFill="0" applyBorder="0" applyAlignment="0" applyProtection="0"/>
    <xf numFmtId="9" fontId="1"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89"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77"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173" fontId="151" fillId="0" borderId="0" applyFont="0" applyFill="0" applyBorder="0" applyProtection="0">
      <alignment vertical="top"/>
    </xf>
    <xf numFmtId="9" fontId="1" fillId="0" borderId="0" applyFont="0" applyFill="0" applyBorder="0" applyAlignment="0" applyProtection="0"/>
    <xf numFmtId="9" fontId="99" fillId="0" borderId="0" applyFont="0" applyFill="0" applyBorder="0" applyAlignment="0" applyProtection="0"/>
    <xf numFmtId="9" fontId="9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77" fillId="0" borderId="0" applyFont="0" applyFill="0" applyBorder="0" applyAlignment="0" applyProtection="0"/>
    <xf numFmtId="9" fontId="89"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19"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19" fillId="0" borderId="0" applyFont="0" applyFill="0" applyBorder="0" applyAlignment="0" applyProtection="0"/>
    <xf numFmtId="9" fontId="13" fillId="0" borderId="0"/>
    <xf numFmtId="9" fontId="19" fillId="0" borderId="0" applyFont="0" applyFill="0" applyBorder="0" applyAlignment="0" applyProtection="0"/>
    <xf numFmtId="0" fontId="2" fillId="26" borderId="39" applyNumberFormat="0" applyFont="0" applyAlignment="0" applyProtection="0"/>
    <xf numFmtId="0" fontId="19" fillId="26" borderId="39" applyNumberFormat="0" applyFont="0" applyAlignment="0" applyProtection="0"/>
    <xf numFmtId="0" fontId="19" fillId="26" borderId="39" applyNumberFormat="0" applyFont="0" applyAlignment="0" applyProtection="0"/>
    <xf numFmtId="0" fontId="2" fillId="26" borderId="39" applyNumberFormat="0" applyFont="0" applyAlignment="0" applyProtection="0"/>
    <xf numFmtId="0" fontId="2" fillId="26" borderId="39" applyNumberFormat="0" applyFont="0" applyAlignment="0" applyProtection="0"/>
    <xf numFmtId="0" fontId="2" fillId="26" borderId="39" applyNumberFormat="0" applyFont="0" applyAlignment="0" applyProtection="0"/>
    <xf numFmtId="0" fontId="2" fillId="0" borderId="0" applyNumberFormat="0" applyFont="0" applyFill="0" applyBorder="0" applyProtection="0">
      <alignment horizontal="justify" vertical="center" wrapText="1"/>
    </xf>
    <xf numFmtId="0" fontId="2" fillId="0" borderId="0" applyNumberFormat="0" applyFont="0" applyFill="0" applyBorder="0" applyProtection="0">
      <alignment horizontal="justify" vertical="center" wrapText="1"/>
    </xf>
    <xf numFmtId="0" fontId="2" fillId="0" borderId="0" applyFont="0" applyFill="0" applyBorder="0" applyProtection="0">
      <alignment horizontal="center" vertical="center" wrapText="1"/>
    </xf>
    <xf numFmtId="0" fontId="2" fillId="0" borderId="0" applyFont="0" applyFill="0" applyBorder="0" applyProtection="0">
      <alignment horizontal="center" vertical="center" wrapText="1"/>
    </xf>
    <xf numFmtId="0" fontId="173" fillId="0" borderId="0">
      <alignment vertical="center" wrapText="1"/>
    </xf>
    <xf numFmtId="49" fontId="43" fillId="0" borderId="0" applyBorder="0">
      <alignment vertical="top"/>
    </xf>
    <xf numFmtId="0" fontId="19" fillId="0" borderId="0"/>
    <xf numFmtId="0" fontId="1" fillId="0" borderId="0"/>
    <xf numFmtId="0" fontId="19" fillId="0" borderId="0"/>
    <xf numFmtId="49" fontId="43" fillId="0" borderId="0" applyBorder="0">
      <alignment vertical="top"/>
    </xf>
    <xf numFmtId="0" fontId="19" fillId="0" borderId="0"/>
    <xf numFmtId="0" fontId="13" fillId="0" borderId="0"/>
    <xf numFmtId="0" fontId="19" fillId="0" borderId="0"/>
    <xf numFmtId="0" fontId="13" fillId="0" borderId="0"/>
    <xf numFmtId="0" fontId="77" fillId="0" borderId="0"/>
    <xf numFmtId="240" fontId="48" fillId="0" borderId="0">
      <alignment vertical="top"/>
    </xf>
    <xf numFmtId="0" fontId="19" fillId="0" borderId="0"/>
    <xf numFmtId="0" fontId="1" fillId="0" borderId="0"/>
    <xf numFmtId="0" fontId="19" fillId="0" borderId="0"/>
    <xf numFmtId="0" fontId="1" fillId="0" borderId="0"/>
    <xf numFmtId="0" fontId="13" fillId="0" borderId="0"/>
    <xf numFmtId="0" fontId="19" fillId="0" borderId="0"/>
    <xf numFmtId="0" fontId="19" fillId="0" borderId="0"/>
    <xf numFmtId="0" fontId="19" fillId="0" borderId="0"/>
    <xf numFmtId="0" fontId="19" fillId="0" borderId="0"/>
    <xf numFmtId="0" fontId="77" fillId="0" borderId="0"/>
    <xf numFmtId="0" fontId="19" fillId="0" borderId="0"/>
    <xf numFmtId="0" fontId="77" fillId="0" borderId="0"/>
    <xf numFmtId="0" fontId="19" fillId="0" borderId="0"/>
    <xf numFmtId="0" fontId="19" fillId="0" borderId="0"/>
    <xf numFmtId="49" fontId="220" fillId="0" borderId="0" applyBorder="0">
      <alignment vertical="top"/>
    </xf>
    <xf numFmtId="49" fontId="220" fillId="0" borderId="0" applyBorder="0">
      <alignment vertical="top"/>
    </xf>
    <xf numFmtId="49" fontId="220" fillId="0" borderId="0" applyBorder="0">
      <alignment vertical="top"/>
    </xf>
    <xf numFmtId="49" fontId="43" fillId="0" borderId="0" applyBorder="0">
      <alignment vertical="top"/>
    </xf>
    <xf numFmtId="0" fontId="19" fillId="0" borderId="0"/>
    <xf numFmtId="0" fontId="13" fillId="0" borderId="0"/>
    <xf numFmtId="0" fontId="77" fillId="0" borderId="0"/>
    <xf numFmtId="0" fontId="77" fillId="0" borderId="0"/>
    <xf numFmtId="4" fontId="13" fillId="0" borderId="0">
      <alignment vertical="center"/>
    </xf>
    <xf numFmtId="0" fontId="13" fillId="0" borderId="0"/>
    <xf numFmtId="0" fontId="1" fillId="0" borderId="0"/>
    <xf numFmtId="0" fontId="77" fillId="0" borderId="0"/>
    <xf numFmtId="0" fontId="89" fillId="0" borderId="0"/>
    <xf numFmtId="0" fontId="1" fillId="0" borderId="0"/>
    <xf numFmtId="0" fontId="8" fillId="0" borderId="0"/>
    <xf numFmtId="0" fontId="1" fillId="0" borderId="0"/>
    <xf numFmtId="0" fontId="222" fillId="0" borderId="0"/>
    <xf numFmtId="0" fontId="222" fillId="0" borderId="0"/>
    <xf numFmtId="0" fontId="1" fillId="0" borderId="0"/>
    <xf numFmtId="0" fontId="1"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77"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77"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2"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49" fontId="43" fillId="0" borderId="0" applyBorder="0">
      <alignment vertical="top"/>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9" fillId="0" borderId="0"/>
    <xf numFmtId="49" fontId="43" fillId="0" borderId="0" applyBorder="0">
      <alignment vertical="top"/>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9"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 fillId="0" borderId="0"/>
    <xf numFmtId="0" fontId="1" fillId="0" borderId="0"/>
    <xf numFmtId="0" fontId="1" fillId="0" borderId="0"/>
    <xf numFmtId="0" fontId="1" fillId="0" borderId="0"/>
    <xf numFmtId="0" fontId="1" fillId="0" borderId="0"/>
    <xf numFmtId="0" fontId="1" fillId="0" borderId="0"/>
    <xf numFmtId="0" fontId="13" fillId="0" borderId="0"/>
    <xf numFmtId="0" fontId="19"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89" fillId="0" borderId="0"/>
    <xf numFmtId="0" fontId="1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7" fillId="0" borderId="0"/>
    <xf numFmtId="0" fontId="77" fillId="0" borderId="0"/>
    <xf numFmtId="0" fontId="19" fillId="0" borderId="0"/>
    <xf numFmtId="0" fontId="8" fillId="0" borderId="0"/>
    <xf numFmtId="0" fontId="19" fillId="0" borderId="0"/>
    <xf numFmtId="0" fontId="19" fillId="0" borderId="0"/>
    <xf numFmtId="0" fontId="77" fillId="0" borderId="0"/>
    <xf numFmtId="0" fontId="77" fillId="0" borderId="0"/>
    <xf numFmtId="0" fontId="2" fillId="0" borderId="0"/>
    <xf numFmtId="0" fontId="2" fillId="0" borderId="0"/>
    <xf numFmtId="0" fontId="77" fillId="0" borderId="0"/>
    <xf numFmtId="0" fontId="2" fillId="0" borderId="0"/>
    <xf numFmtId="0" fontId="2" fillId="0" borderId="0"/>
    <xf numFmtId="0" fontId="77" fillId="0" borderId="0"/>
    <xf numFmtId="0" fontId="77" fillId="0" borderId="0"/>
    <xf numFmtId="0" fontId="77" fillId="0" borderId="0"/>
    <xf numFmtId="0" fontId="77" fillId="0" borderId="0"/>
    <xf numFmtId="0" fontId="2" fillId="0" borderId="0"/>
    <xf numFmtId="0" fontId="2" fillId="0" borderId="0"/>
    <xf numFmtId="0" fontId="2" fillId="0" borderId="0"/>
    <xf numFmtId="0" fontId="77" fillId="0" borderId="0"/>
    <xf numFmtId="0" fontId="77" fillId="0" borderId="0"/>
    <xf numFmtId="0" fontId="77" fillId="0" borderId="0"/>
    <xf numFmtId="0" fontId="77" fillId="0" borderId="0"/>
    <xf numFmtId="0" fontId="2" fillId="0" borderId="0"/>
    <xf numFmtId="0" fontId="7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7" fillId="0" borderId="0"/>
    <xf numFmtId="0" fontId="2" fillId="0" borderId="0"/>
    <xf numFmtId="0" fontId="1" fillId="0" borderId="0"/>
    <xf numFmtId="0" fontId="1" fillId="0" borderId="0"/>
    <xf numFmtId="0" fontId="1"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19" fillId="0" borderId="0"/>
    <xf numFmtId="0" fontId="1" fillId="0" borderId="0"/>
    <xf numFmtId="0" fontId="19" fillId="0" borderId="0"/>
    <xf numFmtId="0" fontId="89" fillId="0" borderId="0"/>
    <xf numFmtId="0" fontId="19" fillId="0" borderId="0"/>
    <xf numFmtId="0" fontId="88" fillId="0" borderId="0"/>
    <xf numFmtId="0" fontId="6" fillId="51" borderId="0" applyFill="0"/>
    <xf numFmtId="164" fontId="221" fillId="0" borderId="0"/>
    <xf numFmtId="0" fontId="134" fillId="49" borderId="0" applyFill="0">
      <alignment wrapText="1"/>
    </xf>
    <xf numFmtId="0" fontId="134" fillId="49" borderId="0" applyFill="0">
      <alignment wrapText="1"/>
    </xf>
    <xf numFmtId="0" fontId="71" fillId="49" borderId="0" applyFill="0">
      <alignment wrapText="1"/>
    </xf>
    <xf numFmtId="0" fontId="71" fillId="49" borderId="0" applyFill="0">
      <alignment wrapText="1"/>
    </xf>
    <xf numFmtId="0" fontId="71" fillId="49" borderId="0" applyFill="0">
      <alignment wrapText="1"/>
    </xf>
    <xf numFmtId="0" fontId="70" fillId="0" borderId="0">
      <alignment horizontal="centerContinuous" vertical="center" wrapText="1"/>
    </xf>
    <xf numFmtId="0" fontId="90" fillId="0" borderId="0">
      <alignment horizontal="center" vertical="center" wrapText="1"/>
    </xf>
    <xf numFmtId="0" fontId="90" fillId="0" borderId="0">
      <alignment horizontal="center" vertical="center" wrapText="1"/>
    </xf>
    <xf numFmtId="0" fontId="70" fillId="0" borderId="0">
      <alignment horizontal="centerContinuous" vertical="center" wrapText="1"/>
    </xf>
    <xf numFmtId="0" fontId="70" fillId="0" borderId="0">
      <alignment horizontal="center" vertical="center" wrapText="1"/>
    </xf>
    <xf numFmtId="3" fontId="68" fillId="0" borderId="12" applyBorder="0">
      <alignment vertical="center"/>
    </xf>
    <xf numFmtId="3" fontId="68" fillId="0" borderId="12" applyBorder="0">
      <alignment vertical="center"/>
    </xf>
    <xf numFmtId="3" fontId="68" fillId="0" borderId="12" applyBorder="0">
      <alignment vertical="center"/>
    </xf>
    <xf numFmtId="49" fontId="3" fillId="0" borderId="0" applyBorder="0">
      <alignment vertical="center"/>
    </xf>
    <xf numFmtId="4" fontId="220" fillId="29" borderId="12" applyBorder="0">
      <alignment horizontal="right"/>
    </xf>
    <xf numFmtId="4" fontId="220" fillId="29" borderId="12" applyBorder="0">
      <alignment horizontal="right"/>
    </xf>
    <xf numFmtId="4" fontId="220" fillId="29" borderId="12" applyBorder="0">
      <alignment horizontal="right"/>
    </xf>
    <xf numFmtId="4" fontId="220" fillId="29" borderId="12" applyBorder="0">
      <alignment horizontal="right"/>
    </xf>
    <xf numFmtId="4" fontId="220" fillId="29" borderId="12" applyBorder="0">
      <alignment horizontal="right"/>
    </xf>
    <xf numFmtId="4" fontId="43" fillId="29" borderId="12" applyBorder="0">
      <alignment horizontal="right"/>
    </xf>
    <xf numFmtId="4" fontId="220" fillId="29" borderId="12" applyBorder="0">
      <alignment horizontal="right"/>
    </xf>
    <xf numFmtId="4" fontId="220" fillId="29" borderId="12" applyBorder="0">
      <alignment horizontal="right"/>
    </xf>
    <xf numFmtId="4" fontId="220" fillId="29" borderId="12" applyBorder="0">
      <alignment horizontal="right"/>
    </xf>
    <xf numFmtId="0" fontId="42" fillId="0" borderId="0">
      <alignment horizontal="center" vertical="center" wrapText="1"/>
    </xf>
    <xf numFmtId="0" fontId="2" fillId="0" borderId="12">
      <alignment horizontal="center" vertical="center" wrapText="1"/>
    </xf>
    <xf numFmtId="0" fontId="2" fillId="0" borderId="12">
      <alignment horizontal="center" vertical="center" wrapText="1"/>
    </xf>
    <xf numFmtId="167" fontId="2" fillId="0" borderId="0" applyFont="0" applyFill="0" applyBorder="0" applyAlignment="0" applyProtection="0"/>
    <xf numFmtId="14" fontId="219" fillId="0" borderId="0"/>
    <xf numFmtId="3" fontId="218" fillId="0" borderId="37" applyFill="0" applyBorder="0">
      <alignment vertical="center"/>
    </xf>
    <xf numFmtId="3" fontId="217" fillId="0" borderId="0">
      <alignment horizontal="center" vertical="center" textRotation="90" wrapText="1"/>
    </xf>
    <xf numFmtId="239" fontId="140" fillId="0" borderId="0" applyFont="0" applyFill="0" applyBorder="0" applyAlignment="0" applyProtection="0"/>
    <xf numFmtId="180" fontId="99" fillId="76" borderId="12" applyNumberFormat="0" applyFill="0" applyBorder="0" applyProtection="0">
      <alignment vertical="center"/>
      <protection locked="0"/>
    </xf>
    <xf numFmtId="180" fontId="99" fillId="76" borderId="12" applyNumberFormat="0" applyFill="0" applyBorder="0" applyProtection="0">
      <alignment vertical="center"/>
      <protection locked="0"/>
    </xf>
    <xf numFmtId="0" fontId="216" fillId="0" borderId="47" applyBorder="0" applyProtection="0">
      <alignment horizontal="right"/>
    </xf>
    <xf numFmtId="0" fontId="215" fillId="0" borderId="0" applyNumberFormat="0" applyFill="0" applyBorder="0" applyAlignment="0" applyProtection="0"/>
    <xf numFmtId="0" fontId="214" fillId="0" borderId="0"/>
    <xf numFmtId="0" fontId="99" fillId="0" borderId="0">
      <alignment horizontal="center" textRotation="180"/>
    </xf>
    <xf numFmtId="238" fontId="19" fillId="0" borderId="0" applyFont="0" applyFill="0" applyBorder="0" applyAlignment="0" applyProtection="0"/>
    <xf numFmtId="237" fontId="19" fillId="0" borderId="0" applyFont="0" applyFill="0" applyBorder="0" applyAlignment="0" applyProtection="0"/>
    <xf numFmtId="0" fontId="99" fillId="0" borderId="0"/>
    <xf numFmtId="0" fontId="214" fillId="0" borderId="0"/>
    <xf numFmtId="236" fontId="99" fillId="46" borderId="0" applyFill="0"/>
    <xf numFmtId="0" fontId="99" fillId="0" borderId="0"/>
    <xf numFmtId="0" fontId="99" fillId="0" borderId="0"/>
    <xf numFmtId="0" fontId="213" fillId="0" borderId="0">
      <alignment horizontal="fill"/>
    </xf>
    <xf numFmtId="0" fontId="99" fillId="0" borderId="0"/>
    <xf numFmtId="0" fontId="212" fillId="0" borderId="55" applyNumberFormat="0" applyFont="0" applyFill="0" applyAlignment="0" applyProtection="0"/>
    <xf numFmtId="0" fontId="115" fillId="0" borderId="55" applyNumberFormat="0" applyFont="0" applyFill="0" applyAlignment="0" applyProtection="0"/>
    <xf numFmtId="0" fontId="84" fillId="0" borderId="55" applyNumberFormat="0" applyFont="0" applyFill="0" applyAlignment="0" applyProtection="0"/>
    <xf numFmtId="0" fontId="211" fillId="0" borderId="0"/>
    <xf numFmtId="0" fontId="182" fillId="0" borderId="0" applyNumberFormat="0" applyFill="0" applyBorder="0" applyAlignment="0" applyProtection="0"/>
    <xf numFmtId="0" fontId="210" fillId="0" borderId="0" applyNumberFormat="0" applyFill="0" applyBorder="0" applyAlignment="0" applyProtection="0"/>
    <xf numFmtId="235" fontId="59" fillId="0" borderId="0" applyFill="0" applyBorder="0" applyAlignment="0"/>
    <xf numFmtId="230" fontId="59" fillId="0" borderId="0" applyFill="0" applyBorder="0" applyAlignment="0"/>
    <xf numFmtId="49" fontId="61" fillId="0" borderId="0" applyFill="0" applyBorder="0" applyAlignment="0"/>
    <xf numFmtId="0" fontId="209" fillId="0" borderId="0"/>
    <xf numFmtId="0" fontId="208" fillId="0" borderId="0"/>
    <xf numFmtId="0" fontId="99" fillId="0" borderId="0"/>
    <xf numFmtId="0" fontId="207" fillId="0" borderId="0">
      <alignment horizontal="centerContinuous"/>
    </xf>
    <xf numFmtId="0" fontId="154" fillId="0" borderId="54" applyFill="0" applyBorder="0" applyProtection="0">
      <alignment horizontal="left" vertical="top"/>
    </xf>
    <xf numFmtId="0" fontId="206" fillId="0" borderId="0" applyFill="0" applyBorder="0" applyProtection="0">
      <alignment horizontal="left"/>
    </xf>
    <xf numFmtId="0" fontId="188" fillId="0" borderId="0"/>
    <xf numFmtId="191" fontId="205" fillId="74" borderId="0">
      <alignment horizontal="right" vertical="top"/>
    </xf>
    <xf numFmtId="0" fontId="204" fillId="0" borderId="0"/>
    <xf numFmtId="0" fontId="203" fillId="92" borderId="47" applyBorder="0" applyProtection="0">
      <alignment horizontal="centerContinuous" vertical="center"/>
    </xf>
    <xf numFmtId="0" fontId="203" fillId="91" borderId="0" applyBorder="0" applyProtection="0">
      <alignment horizontal="centerContinuous" vertical="center"/>
    </xf>
    <xf numFmtId="0" fontId="202" fillId="0" borderId="47" applyBorder="0" applyProtection="0">
      <alignment horizontal="right" vertical="center"/>
    </xf>
    <xf numFmtId="0" fontId="202" fillId="0" borderId="0" applyBorder="0" applyProtection="0">
      <alignment vertical="center"/>
    </xf>
    <xf numFmtId="38" fontId="201" fillId="0" borderId="54" applyBorder="0">
      <alignment horizontal="right"/>
      <protection locked="0"/>
    </xf>
    <xf numFmtId="0" fontId="200" fillId="0" borderId="0"/>
    <xf numFmtId="0" fontId="99" fillId="0" borderId="5"/>
    <xf numFmtId="234" fontId="199" fillId="0" borderId="12">
      <alignment horizontal="left" vertical="center"/>
      <protection locked="0"/>
    </xf>
    <xf numFmtId="0" fontId="60" fillId="0" borderId="0" applyNumberFormat="0" applyFill="0" applyBorder="0" applyAlignment="0" applyProtection="0">
      <alignment horizontal="center"/>
    </xf>
    <xf numFmtId="0" fontId="99" fillId="0" borderId="1"/>
    <xf numFmtId="0" fontId="140" fillId="0" borderId="0" applyFill="0" applyBorder="0" applyAlignment="0" applyProtection="0"/>
    <xf numFmtId="233" fontId="99" fillId="0" borderId="0" applyFont="0" applyFill="0" applyBorder="0" applyAlignment="0" applyProtection="0"/>
    <xf numFmtId="0" fontId="150" fillId="0" borderId="29"/>
    <xf numFmtId="4" fontId="66" fillId="42" borderId="40" applyNumberFormat="0" applyProtection="0">
      <alignment horizontal="right" vertical="center"/>
    </xf>
    <xf numFmtId="0" fontId="99" fillId="31" borderId="40" applyNumberFormat="0" applyProtection="0">
      <alignment horizontal="left" vertical="center" indent="1"/>
    </xf>
    <xf numFmtId="0" fontId="99" fillId="31" borderId="40" applyNumberFormat="0" applyProtection="0">
      <alignment horizontal="left" vertical="center" indent="1"/>
    </xf>
    <xf numFmtId="0" fontId="99" fillId="31" borderId="40" applyNumberFormat="0" applyProtection="0">
      <alignment horizontal="left" vertical="center" indent="1"/>
    </xf>
    <xf numFmtId="0" fontId="99" fillId="31" borderId="40" applyNumberFormat="0" applyProtection="0">
      <alignment horizontal="left" vertical="center" indent="1"/>
    </xf>
    <xf numFmtId="0" fontId="99" fillId="31" borderId="40" applyNumberFormat="0" applyProtection="0">
      <alignment horizontal="left" vertical="center" indent="1"/>
    </xf>
    <xf numFmtId="4" fontId="62" fillId="42" borderId="40" applyNumberFormat="0" applyProtection="0">
      <alignment horizontal="right" vertical="center"/>
    </xf>
    <xf numFmtId="4" fontId="61" fillId="42" borderId="40" applyNumberFormat="0" applyProtection="0">
      <alignment horizontal="right" vertical="center"/>
    </xf>
    <xf numFmtId="4" fontId="61" fillId="47" borderId="40" applyNumberFormat="0" applyProtection="0">
      <alignment horizontal="left" vertical="center" indent="1"/>
    </xf>
    <xf numFmtId="4" fontId="61" fillId="47" borderId="40" applyNumberFormat="0" applyProtection="0">
      <alignment horizontal="left" vertical="center" indent="1"/>
    </xf>
    <xf numFmtId="4" fontId="62" fillId="47" borderId="40" applyNumberFormat="0" applyProtection="0">
      <alignment vertical="center"/>
    </xf>
    <xf numFmtId="4" fontId="61" fillId="47" borderId="40" applyNumberFormat="0" applyProtection="0">
      <alignment vertical="center"/>
    </xf>
    <xf numFmtId="0" fontId="2" fillId="0" borderId="0"/>
    <xf numFmtId="0" fontId="2" fillId="0" borderId="0"/>
    <xf numFmtId="0" fontId="99" fillId="31" borderId="40" applyNumberFormat="0" applyProtection="0">
      <alignment horizontal="left" vertical="center" indent="1"/>
    </xf>
    <xf numFmtId="0" fontId="99" fillId="31" borderId="40" applyNumberFormat="0" applyProtection="0">
      <alignment horizontal="left" vertical="center" indent="1"/>
    </xf>
    <xf numFmtId="0" fontId="99" fillId="31" borderId="40" applyNumberFormat="0" applyProtection="0">
      <alignment horizontal="left" vertical="center" indent="1"/>
    </xf>
    <xf numFmtId="0" fontId="99" fillId="31" borderId="40" applyNumberFormat="0" applyProtection="0">
      <alignment horizontal="left" vertical="center" indent="1"/>
    </xf>
    <xf numFmtId="0" fontId="99" fillId="31" borderId="40" applyNumberFormat="0" applyProtection="0">
      <alignment horizontal="left" vertical="center" indent="1"/>
    </xf>
    <xf numFmtId="0" fontId="99" fillId="31" borderId="40" applyNumberFormat="0" applyProtection="0">
      <alignment horizontal="left" vertical="center" indent="1"/>
    </xf>
    <xf numFmtId="0" fontId="99" fillId="46" borderId="40" applyNumberFormat="0" applyProtection="0">
      <alignment horizontal="left" vertical="center" indent="1"/>
    </xf>
    <xf numFmtId="0" fontId="99" fillId="46" borderId="40" applyNumberFormat="0" applyProtection="0">
      <alignment horizontal="left" vertical="center" indent="1"/>
    </xf>
    <xf numFmtId="0" fontId="99" fillId="46" borderId="40" applyNumberFormat="0" applyProtection="0">
      <alignment horizontal="left" vertical="center" indent="1"/>
    </xf>
    <xf numFmtId="0" fontId="99" fillId="46" borderId="40" applyNumberFormat="0" applyProtection="0">
      <alignment horizontal="left" vertical="center" indent="1"/>
    </xf>
    <xf numFmtId="0" fontId="99" fillId="46" borderId="40" applyNumberFormat="0" applyProtection="0">
      <alignment horizontal="left" vertical="center" indent="1"/>
    </xf>
    <xf numFmtId="0" fontId="99" fillId="46" borderId="40" applyNumberFormat="0" applyProtection="0">
      <alignment horizontal="left" vertical="center" indent="1"/>
    </xf>
    <xf numFmtId="0" fontId="99" fillId="45" borderId="40" applyNumberFormat="0" applyProtection="0">
      <alignment horizontal="left" vertical="center" indent="1"/>
    </xf>
    <xf numFmtId="0" fontId="99" fillId="45" borderId="40" applyNumberFormat="0" applyProtection="0">
      <alignment horizontal="left" vertical="center" indent="1"/>
    </xf>
    <xf numFmtId="0" fontId="99" fillId="45" borderId="40" applyNumberFormat="0" applyProtection="0">
      <alignment horizontal="left" vertical="center" indent="1"/>
    </xf>
    <xf numFmtId="0" fontId="99" fillId="45" borderId="40" applyNumberFormat="0" applyProtection="0">
      <alignment horizontal="left" vertical="center" indent="1"/>
    </xf>
    <xf numFmtId="0" fontId="99" fillId="45" borderId="40" applyNumberFormat="0" applyProtection="0">
      <alignment horizontal="left" vertical="center" indent="1"/>
    </xf>
    <xf numFmtId="0" fontId="99" fillId="45" borderId="40" applyNumberFormat="0" applyProtection="0">
      <alignment horizontal="left" vertical="center" indent="1"/>
    </xf>
    <xf numFmtId="0" fontId="99" fillId="44" borderId="40" applyNumberFormat="0" applyProtection="0">
      <alignment horizontal="left" vertical="center" indent="1"/>
    </xf>
    <xf numFmtId="0" fontId="99" fillId="44" borderId="40" applyNumberFormat="0" applyProtection="0">
      <alignment horizontal="left" vertical="center" indent="1"/>
    </xf>
    <xf numFmtId="0" fontId="99" fillId="44" borderId="40" applyNumberFormat="0" applyProtection="0">
      <alignment horizontal="left" vertical="center" indent="1"/>
    </xf>
    <xf numFmtId="0" fontId="99" fillId="44" borderId="40" applyNumberFormat="0" applyProtection="0">
      <alignment horizontal="left" vertical="center" indent="1"/>
    </xf>
    <xf numFmtId="0" fontId="99" fillId="44" borderId="40" applyNumberFormat="0" applyProtection="0">
      <alignment horizontal="left" vertical="center" indent="1"/>
    </xf>
    <xf numFmtId="0" fontId="99" fillId="44" borderId="40" applyNumberFormat="0" applyProtection="0">
      <alignment horizontal="left" vertical="center" indent="1"/>
    </xf>
    <xf numFmtId="4" fontId="61" fillId="44" borderId="40" applyNumberFormat="0" applyProtection="0">
      <alignment horizontal="left" vertical="center" indent="1"/>
    </xf>
    <xf numFmtId="4" fontId="61" fillId="44" borderId="40" applyNumberFormat="0" applyProtection="0">
      <alignment horizontal="left" vertical="center" indent="1"/>
    </xf>
    <xf numFmtId="4" fontId="61" fillId="42" borderId="40" applyNumberFormat="0" applyProtection="0">
      <alignment horizontal="left" vertical="center" indent="1"/>
    </xf>
    <xf numFmtId="4" fontId="61" fillId="42" borderId="40" applyNumberFormat="0" applyProtection="0">
      <alignment horizontal="left" vertical="center" indent="1"/>
    </xf>
    <xf numFmtId="0" fontId="99" fillId="31" borderId="40" applyNumberFormat="0" applyProtection="0">
      <alignment horizontal="left" vertical="center" indent="1"/>
    </xf>
    <xf numFmtId="0" fontId="99" fillId="31" borderId="40" applyNumberFormat="0" applyProtection="0">
      <alignment horizontal="left" vertical="center" indent="1"/>
    </xf>
    <xf numFmtId="0" fontId="99" fillId="31" borderId="40" applyNumberFormat="0" applyProtection="0">
      <alignment horizontal="left" vertical="center" indent="1"/>
    </xf>
    <xf numFmtId="4" fontId="61" fillId="42" borderId="41" applyNumberFormat="0" applyProtection="0">
      <alignment horizontal="left" vertical="center" indent="1"/>
    </xf>
    <xf numFmtId="4" fontId="63" fillId="41" borderId="40" applyNumberFormat="0" applyProtection="0">
      <alignment horizontal="left" vertical="center" indent="1"/>
    </xf>
    <xf numFmtId="4" fontId="61" fillId="40" borderId="40" applyNumberFormat="0" applyProtection="0">
      <alignment horizontal="right" vertical="center"/>
    </xf>
    <xf numFmtId="4" fontId="61" fillId="39" borderId="40" applyNumberFormat="0" applyProtection="0">
      <alignment horizontal="right" vertical="center"/>
    </xf>
    <xf numFmtId="4" fontId="61" fillId="38" borderId="40" applyNumberFormat="0" applyProtection="0">
      <alignment horizontal="right" vertical="center"/>
    </xf>
    <xf numFmtId="4" fontId="61" fillId="37" borderId="40" applyNumberFormat="0" applyProtection="0">
      <alignment horizontal="right" vertical="center"/>
    </xf>
    <xf numFmtId="4" fontId="61" fillId="36" borderId="40" applyNumberFormat="0" applyProtection="0">
      <alignment horizontal="right" vertical="center"/>
    </xf>
    <xf numFmtId="4" fontId="61" fillId="35" borderId="40" applyNumberFormat="0" applyProtection="0">
      <alignment horizontal="right" vertical="center"/>
    </xf>
    <xf numFmtId="4" fontId="61" fillId="34" borderId="40" applyNumberFormat="0" applyProtection="0">
      <alignment horizontal="right" vertical="center"/>
    </xf>
    <xf numFmtId="4" fontId="61" fillId="33" borderId="40" applyNumberFormat="0" applyProtection="0">
      <alignment horizontal="right" vertical="center"/>
    </xf>
    <xf numFmtId="4" fontId="61" fillId="32" borderId="40" applyNumberFormat="0" applyProtection="0">
      <alignment horizontal="right" vertical="center"/>
    </xf>
    <xf numFmtId="0" fontId="99" fillId="31" borderId="40" applyNumberFormat="0" applyProtection="0">
      <alignment horizontal="left" vertical="center" indent="1"/>
    </xf>
    <xf numFmtId="0" fontId="99" fillId="31" borderId="40" applyNumberFormat="0" applyProtection="0">
      <alignment horizontal="left" vertical="center" indent="1"/>
    </xf>
    <xf numFmtId="0" fontId="99" fillId="31" borderId="40" applyNumberFormat="0" applyProtection="0">
      <alignment horizontal="left" vertical="center" indent="1"/>
    </xf>
    <xf numFmtId="4" fontId="61" fillId="29" borderId="40" applyNumberFormat="0" applyProtection="0">
      <alignment horizontal="left" vertical="center" indent="1"/>
    </xf>
    <xf numFmtId="4" fontId="61" fillId="29" borderId="40" applyNumberFormat="0" applyProtection="0">
      <alignment horizontal="left" vertical="center" indent="1"/>
    </xf>
    <xf numFmtId="4" fontId="62" fillId="29" borderId="40" applyNumberFormat="0" applyProtection="0">
      <alignment vertical="center"/>
    </xf>
    <xf numFmtId="4" fontId="61" fillId="29" borderId="40" applyNumberFormat="0" applyProtection="0">
      <alignment vertical="center"/>
    </xf>
    <xf numFmtId="0" fontId="99" fillId="0" borderId="0"/>
    <xf numFmtId="0" fontId="198" fillId="0" borderId="53">
      <alignment vertical="center"/>
    </xf>
    <xf numFmtId="0" fontId="196" fillId="0" borderId="0"/>
    <xf numFmtId="0" fontId="197" fillId="0" borderId="0" applyNumberFormat="0" applyFill="0" applyBorder="0" applyAlignment="0" applyProtection="0">
      <alignment horizontal="left"/>
      <protection locked="0"/>
    </xf>
    <xf numFmtId="0" fontId="99" fillId="0" borderId="0"/>
    <xf numFmtId="180" fontId="189" fillId="71" borderId="12">
      <alignment horizontal="center" vertical="center" wrapText="1"/>
      <protection locked="0"/>
    </xf>
    <xf numFmtId="180" fontId="189" fillId="71" borderId="12">
      <alignment horizontal="center" vertical="center" wrapText="1"/>
      <protection locked="0"/>
    </xf>
    <xf numFmtId="0" fontId="194" fillId="0" borderId="0"/>
    <xf numFmtId="0" fontId="196" fillId="0" borderId="0"/>
    <xf numFmtId="0" fontId="99" fillId="0" borderId="0"/>
    <xf numFmtId="0" fontId="99" fillId="0" borderId="0"/>
    <xf numFmtId="232" fontId="59" fillId="0" borderId="0" applyFill="0" applyBorder="0" applyAlignment="0"/>
    <xf numFmtId="206" fontId="59" fillId="0" borderId="0" applyFill="0" applyBorder="0" applyAlignment="0"/>
    <xf numFmtId="231" fontId="59" fillId="0" borderId="0" applyFill="0" applyBorder="0" applyAlignment="0"/>
    <xf numFmtId="232" fontId="59" fillId="0" borderId="0" applyFill="0" applyBorder="0" applyAlignment="0"/>
    <xf numFmtId="231" fontId="59" fillId="0" borderId="0" applyFill="0" applyBorder="0" applyAlignment="0"/>
    <xf numFmtId="230" fontId="59" fillId="0" borderId="0" applyFont="0" applyFill="0" applyBorder="0" applyAlignment="0" applyProtection="0"/>
    <xf numFmtId="177" fontId="133" fillId="0" borderId="0" applyFont="0" applyFill="0" applyBorder="0" applyAlignment="0" applyProtection="0"/>
    <xf numFmtId="204" fontId="59" fillId="0" borderId="0" applyFont="0" applyFill="0" applyBorder="0" applyAlignment="0" applyProtection="0"/>
    <xf numFmtId="229" fontId="59" fillId="0" borderId="0" applyFont="0" applyFill="0" applyBorder="0" applyAlignment="0" applyProtection="0"/>
    <xf numFmtId="9" fontId="133" fillId="0" borderId="0" applyFont="0" applyFill="0" applyBorder="0" applyAlignment="0" applyProtection="0"/>
    <xf numFmtId="228" fontId="19" fillId="0" borderId="0" applyFont="0" applyFill="0" applyBorder="0" applyAlignment="0" applyProtection="0"/>
    <xf numFmtId="227" fontId="19" fillId="0" borderId="0" applyFont="0" applyFill="0" applyBorder="0" applyAlignment="0" applyProtection="0"/>
    <xf numFmtId="1" fontId="195" fillId="0" borderId="0" applyProtection="0">
      <alignment horizontal="right" vertical="center"/>
    </xf>
    <xf numFmtId="0" fontId="194" fillId="0" borderId="0"/>
    <xf numFmtId="0" fontId="158" fillId="0" borderId="0" applyNumberFormat="0" applyFill="0" applyBorder="0" applyAlignment="0" applyProtection="0"/>
    <xf numFmtId="0" fontId="193" fillId="90" borderId="0" applyBorder="0">
      <alignment horizontal="centerContinuous"/>
    </xf>
    <xf numFmtId="0" fontId="192" fillId="27" borderId="0" applyBorder="0">
      <alignment horizontal="centerContinuous"/>
    </xf>
    <xf numFmtId="0" fontId="145" fillId="90" borderId="0"/>
    <xf numFmtId="0" fontId="191" fillId="88" borderId="0">
      <alignment horizontal="center"/>
    </xf>
    <xf numFmtId="40" fontId="61" fillId="27" borderId="0">
      <alignment horizontal="right"/>
    </xf>
    <xf numFmtId="0" fontId="190" fillId="23" borderId="40" applyNumberFormat="0" applyAlignment="0" applyProtection="0"/>
    <xf numFmtId="0" fontId="190" fillId="23" borderId="40" applyNumberFormat="0" applyAlignment="0" applyProtection="0"/>
    <xf numFmtId="0" fontId="190" fillId="23" borderId="40" applyNumberFormat="0" applyAlignment="0" applyProtection="0"/>
    <xf numFmtId="0" fontId="190" fillId="89" borderId="40" applyNumberFormat="0" applyAlignment="0" applyProtection="0"/>
    <xf numFmtId="0" fontId="130" fillId="0" borderId="0">
      <protection locked="0"/>
    </xf>
    <xf numFmtId="0" fontId="130" fillId="0" borderId="0">
      <protection locked="0"/>
    </xf>
    <xf numFmtId="0" fontId="189" fillId="0" borderId="0"/>
    <xf numFmtId="0" fontId="189" fillId="0" borderId="0"/>
    <xf numFmtId="0" fontId="99" fillId="0" borderId="0"/>
    <xf numFmtId="226" fontId="2" fillId="0" borderId="0" applyFont="0" applyFill="0" applyBorder="0" applyAlignment="0" applyProtection="0"/>
    <xf numFmtId="225" fontId="2" fillId="0" borderId="0" applyFont="0" applyFill="0" applyBorder="0" applyAlignment="0" applyProtection="0"/>
    <xf numFmtId="224" fontId="2" fillId="0" borderId="0" applyFont="0" applyFill="0" applyBorder="0" applyAlignment="0" applyProtection="0"/>
    <xf numFmtId="223" fontId="2" fillId="0" borderId="0" applyFont="0" applyFill="0" applyBorder="0" applyAlignment="0" applyProtection="0"/>
    <xf numFmtId="0" fontId="99" fillId="0" borderId="0"/>
    <xf numFmtId="0" fontId="99" fillId="0" borderId="0"/>
    <xf numFmtId="0" fontId="19" fillId="62" borderId="39" applyNumberFormat="0" applyFont="0" applyAlignment="0" applyProtection="0"/>
    <xf numFmtId="0" fontId="43" fillId="26" borderId="39" applyNumberFormat="0" applyFont="0" applyAlignment="0" applyProtection="0"/>
    <xf numFmtId="0" fontId="188" fillId="0" borderId="0"/>
    <xf numFmtId="0" fontId="187" fillId="0" borderId="0"/>
    <xf numFmtId="0" fontId="2" fillId="0" borderId="0"/>
    <xf numFmtId="0" fontId="186" fillId="0" borderId="0"/>
    <xf numFmtId="0" fontId="99" fillId="0" borderId="0"/>
    <xf numFmtId="37" fontId="185" fillId="51" borderId="45" applyBorder="0">
      <alignment horizontal="left" vertical="center" indent="2"/>
    </xf>
    <xf numFmtId="222" fontId="118" fillId="0" borderId="0"/>
    <xf numFmtId="37" fontId="184" fillId="0" borderId="0"/>
    <xf numFmtId="0" fontId="183" fillId="63" borderId="0" applyNumberFormat="0" applyBorder="0" applyAlignment="0" applyProtection="0"/>
    <xf numFmtId="208" fontId="182" fillId="0" borderId="0" applyFont="0" applyFill="0" applyBorder="0" applyAlignment="0" applyProtection="0"/>
    <xf numFmtId="221" fontId="118" fillId="0" borderId="0" applyFont="0" applyFill="0" applyBorder="0" applyAlignment="0" applyProtection="0"/>
    <xf numFmtId="220" fontId="118" fillId="0" borderId="0" applyFont="0" applyFill="0" applyBorder="0" applyAlignment="0" applyProtection="0"/>
    <xf numFmtId="219" fontId="118" fillId="0" borderId="0" applyFont="0" applyFill="0" applyBorder="0" applyAlignment="0" applyProtection="0"/>
    <xf numFmtId="218" fontId="19" fillId="0" borderId="0" applyFont="0" applyFill="0" applyBorder="0" applyAlignment="0" applyProtection="0"/>
    <xf numFmtId="217" fontId="19" fillId="0" borderId="0" applyFont="0" applyFill="0" applyBorder="0" applyAlignment="0" applyProtection="0"/>
    <xf numFmtId="216" fontId="19" fillId="0" borderId="0" applyFont="0" applyFill="0" applyBorder="0" applyAlignment="0" applyProtection="0"/>
    <xf numFmtId="215" fontId="19" fillId="0" borderId="0" applyFont="0" applyFill="0" applyBorder="0" applyAlignment="0" applyProtection="0"/>
    <xf numFmtId="0" fontId="99" fillId="0" borderId="0">
      <alignment horizontal="center"/>
    </xf>
    <xf numFmtId="0" fontId="181" fillId="0" borderId="52" applyNumberFormat="0" applyFill="0" applyAlignment="0" applyProtection="0"/>
    <xf numFmtId="174" fontId="143" fillId="0" borderId="0" applyFill="0" applyBorder="0" applyAlignment="0"/>
    <xf numFmtId="203" fontId="143" fillId="0" borderId="0" applyFill="0" applyBorder="0" applyAlignment="0"/>
    <xf numFmtId="200" fontId="143" fillId="0" borderId="0" applyFill="0" applyBorder="0" applyAlignment="0"/>
    <xf numFmtId="174" fontId="143" fillId="0" borderId="0" applyFill="0" applyBorder="0" applyAlignment="0"/>
    <xf numFmtId="200" fontId="143" fillId="0" borderId="0" applyFill="0" applyBorder="0" applyAlignment="0"/>
    <xf numFmtId="0" fontId="99" fillId="0" borderId="0"/>
    <xf numFmtId="214" fontId="19" fillId="0" borderId="0" applyFont="0" applyFill="0" applyBorder="0" applyAlignment="0" applyProtection="0"/>
    <xf numFmtId="213" fontId="19" fillId="0" borderId="0" applyFont="0" applyFill="0" applyBorder="0" applyAlignment="0" applyProtection="0"/>
    <xf numFmtId="0" fontId="180" fillId="0" borderId="0">
      <alignment vertical="center"/>
    </xf>
    <xf numFmtId="0" fontId="179" fillId="0" borderId="0" applyNumberFormat="0" applyFill="0" applyBorder="0" applyAlignment="0" applyProtection="0">
      <alignment vertical="top"/>
      <protection locked="0"/>
    </xf>
    <xf numFmtId="212" fontId="117" fillId="49" borderId="0">
      <alignment vertical="top"/>
    </xf>
    <xf numFmtId="191" fontId="117" fillId="46" borderId="0">
      <alignment vertical="top"/>
    </xf>
    <xf numFmtId="191" fontId="117" fillId="0" borderId="0">
      <alignment vertical="top"/>
    </xf>
    <xf numFmtId="0" fontId="178" fillId="10" borderId="36" applyNumberFormat="0" applyAlignment="0" applyProtection="0"/>
    <xf numFmtId="0" fontId="178" fillId="10" borderId="36" applyNumberFormat="0" applyAlignment="0" applyProtection="0"/>
    <xf numFmtId="0" fontId="19" fillId="88" borderId="0" applyNumberFormat="0" applyFont="0" applyBorder="0" applyAlignment="0"/>
    <xf numFmtId="0" fontId="178" fillId="10" borderId="36" applyNumberFormat="0" applyAlignment="0" applyProtection="0"/>
    <xf numFmtId="0" fontId="177" fillId="63" borderId="36" applyNumberFormat="0" applyAlignment="0" applyProtection="0"/>
    <xf numFmtId="0" fontId="176" fillId="0" borderId="0" applyNumberFormat="0" applyFill="0" applyBorder="0" applyAlignment="0" applyProtection="0">
      <alignment vertical="top"/>
      <protection locked="0"/>
    </xf>
    <xf numFmtId="0" fontId="175" fillId="0" borderId="0" applyNumberFormat="0" applyFill="0" applyBorder="0" applyAlignment="0" applyProtection="0">
      <alignment vertical="top"/>
      <protection locked="0"/>
    </xf>
    <xf numFmtId="0" fontId="19" fillId="0" borderId="0"/>
    <xf numFmtId="174" fontId="174" fillId="0" borderId="0"/>
    <xf numFmtId="0" fontId="173" fillId="0" borderId="0">
      <alignment vertical="center" wrapText="1"/>
    </xf>
    <xf numFmtId="0" fontId="130" fillId="0" borderId="0">
      <protection locked="0"/>
    </xf>
    <xf numFmtId="0" fontId="130" fillId="0" borderId="0">
      <protection locked="0"/>
    </xf>
    <xf numFmtId="0" fontId="2" fillId="0" borderId="0" applyNumberFormat="0" applyFill="0" applyBorder="0" applyAlignment="0" applyProtection="0">
      <alignment vertical="top"/>
      <protection locked="0"/>
    </xf>
    <xf numFmtId="0" fontId="99" fillId="0" borderId="0">
      <alignment horizontal="center"/>
    </xf>
    <xf numFmtId="211" fontId="172" fillId="51" borderId="0" applyNumberFormat="0" applyBorder="0" applyAlignment="0" applyProtection="0">
      <protection locked="0"/>
    </xf>
    <xf numFmtId="0" fontId="81" fillId="69" borderId="12">
      <alignment horizontal="center" vertical="center" wrapText="1"/>
      <protection locked="0"/>
    </xf>
    <xf numFmtId="0" fontId="81" fillId="69" borderId="12">
      <alignment horizontal="center" vertical="center" wrapText="1"/>
      <protection locked="0"/>
    </xf>
    <xf numFmtId="0" fontId="171" fillId="0" borderId="51" applyNumberFormat="0" applyFill="0" applyBorder="0" applyAlignment="0" applyProtection="0">
      <alignment horizontal="left"/>
    </xf>
    <xf numFmtId="0" fontId="170" fillId="0" borderId="0"/>
    <xf numFmtId="0" fontId="81" fillId="0" borderId="0"/>
    <xf numFmtId="0" fontId="81" fillId="0" borderId="0"/>
    <xf numFmtId="0" fontId="158" fillId="0" borderId="0"/>
    <xf numFmtId="191" fontId="169" fillId="0" borderId="0">
      <alignment vertical="top"/>
    </xf>
    <xf numFmtId="0" fontId="168" fillId="0" borderId="0"/>
    <xf numFmtId="0" fontId="167" fillId="0" borderId="0">
      <alignment horizontal="center"/>
    </xf>
    <xf numFmtId="0" fontId="167" fillId="0" borderId="0">
      <alignment horizontal="center"/>
    </xf>
    <xf numFmtId="0" fontId="167" fillId="0" borderId="0">
      <alignment horizontal="center"/>
    </xf>
    <xf numFmtId="0" fontId="167" fillId="0" borderId="0">
      <alignment horizontal="center"/>
    </xf>
    <xf numFmtId="0" fontId="167" fillId="0" borderId="0">
      <alignment horizontal="center"/>
    </xf>
    <xf numFmtId="0" fontId="165" fillId="0" borderId="0" applyNumberFormat="0" applyFill="0" applyBorder="0" applyAlignment="0" applyProtection="0"/>
    <xf numFmtId="0" fontId="166" fillId="0" borderId="0" applyProtection="0">
      <alignment horizontal="left"/>
    </xf>
    <xf numFmtId="0" fontId="165" fillId="0" borderId="50" applyNumberFormat="0" applyFill="0" applyAlignment="0" applyProtection="0"/>
    <xf numFmtId="38" fontId="164" fillId="0" borderId="0">
      <alignment horizontal="left"/>
    </xf>
    <xf numFmtId="0" fontId="163" fillId="0" borderId="0" applyNumberFormat="0" applyFill="0" applyBorder="0" applyAlignment="0" applyProtection="0"/>
    <xf numFmtId="0" fontId="162" fillId="75" borderId="0" applyNumberFormat="0" applyFill="0" applyBorder="0" applyAlignment="0" applyProtection="0"/>
    <xf numFmtId="0" fontId="162" fillId="75" borderId="0" applyNumberFormat="0" applyFill="0" applyBorder="0" applyAlignment="0" applyProtection="0"/>
    <xf numFmtId="38" fontId="161" fillId="0" borderId="0"/>
    <xf numFmtId="0" fontId="160" fillId="0" borderId="0"/>
    <xf numFmtId="0" fontId="160" fillId="0" borderId="0" applyNumberFormat="0" applyFill="0" applyBorder="0" applyAlignment="0" applyProtection="0"/>
    <xf numFmtId="0" fontId="159" fillId="0" borderId="0">
      <alignment vertical="top"/>
    </xf>
    <xf numFmtId="0" fontId="158" fillId="0" borderId="45">
      <alignment horizontal="left" vertical="center"/>
    </xf>
    <xf numFmtId="0" fontId="158" fillId="0" borderId="45">
      <alignment horizontal="left" vertical="center"/>
    </xf>
    <xf numFmtId="0" fontId="158" fillId="0" borderId="45">
      <alignment horizontal="left" vertical="center"/>
    </xf>
    <xf numFmtId="0" fontId="158" fillId="0" borderId="3" applyNumberFormat="0" applyAlignment="0" applyProtection="0">
      <alignment horizontal="left" vertical="center"/>
    </xf>
    <xf numFmtId="0" fontId="157" fillId="0" borderId="0" applyProtection="0">
      <alignment horizontal="right"/>
    </xf>
    <xf numFmtId="0" fontId="148" fillId="0" borderId="0" applyFont="0" applyFill="0" applyBorder="0" applyAlignment="0" applyProtection="0">
      <alignment horizontal="right"/>
    </xf>
    <xf numFmtId="0" fontId="99" fillId="0" borderId="0"/>
    <xf numFmtId="0" fontId="99" fillId="0" borderId="0"/>
    <xf numFmtId="172" fontId="156" fillId="0" borderId="0" applyNumberFormat="0" applyFill="0" applyBorder="0" applyAlignment="0" applyProtection="0">
      <alignment horizontal="center"/>
    </xf>
    <xf numFmtId="0" fontId="155" fillId="87" borderId="0" applyNumberFormat="0" applyBorder="0" applyAlignment="0" applyProtection="0"/>
    <xf numFmtId="0" fontId="154" fillId="0" borderId="0" applyFill="0" applyBorder="0" applyProtection="0">
      <alignment horizontal="left"/>
    </xf>
    <xf numFmtId="15" fontId="19" fillId="0" borderId="0">
      <alignment vertical="center"/>
    </xf>
    <xf numFmtId="0" fontId="99" fillId="0" borderId="1"/>
    <xf numFmtId="0" fontId="2" fillId="0" borderId="0" applyNumberFormat="0" applyFill="0" applyBorder="0" applyAlignment="0" applyProtection="0">
      <alignment vertical="top"/>
      <protection locked="0"/>
    </xf>
    <xf numFmtId="0" fontId="99" fillId="0" borderId="0"/>
    <xf numFmtId="2" fontId="115" fillId="0" borderId="0" applyFont="0" applyFill="0" applyBorder="0" applyAlignment="0" applyProtection="0"/>
    <xf numFmtId="0" fontId="57" fillId="0" borderId="0">
      <protection locked="0"/>
    </xf>
    <xf numFmtId="0" fontId="57" fillId="0" borderId="0">
      <protection locked="0"/>
    </xf>
    <xf numFmtId="0" fontId="57" fillId="0" borderId="0">
      <protection locked="0"/>
    </xf>
    <xf numFmtId="0" fontId="57" fillId="0" borderId="0">
      <protection locked="0"/>
    </xf>
    <xf numFmtId="0" fontId="57" fillId="0" borderId="0">
      <protection locked="0"/>
    </xf>
    <xf numFmtId="0" fontId="57" fillId="0" borderId="0">
      <protection locked="0"/>
    </xf>
    <xf numFmtId="0" fontId="57" fillId="0" borderId="0">
      <protection locked="0"/>
    </xf>
    <xf numFmtId="210" fontId="19" fillId="0" borderId="0" applyFont="0" applyFill="0" applyBorder="0" applyAlignment="0" applyProtection="0"/>
    <xf numFmtId="209" fontId="19" fillId="0" borderId="0" applyFont="0" applyFill="0" applyBorder="0" applyAlignment="0" applyProtection="0"/>
    <xf numFmtId="0" fontId="13" fillId="0" borderId="0"/>
    <xf numFmtId="0" fontId="8" fillId="0" borderId="0"/>
    <xf numFmtId="171" fontId="19" fillId="0" borderId="0" applyFont="0" applyFill="0" applyBorder="0" applyAlignment="0" applyProtection="0"/>
    <xf numFmtId="174" fontId="143" fillId="0" borderId="0" applyFill="0" applyBorder="0" applyAlignment="0"/>
    <xf numFmtId="203" fontId="143" fillId="0" borderId="0" applyFill="0" applyBorder="0" applyAlignment="0"/>
    <xf numFmtId="200" fontId="143" fillId="0" borderId="0" applyFill="0" applyBorder="0" applyAlignment="0"/>
    <xf numFmtId="174" fontId="143" fillId="0" borderId="0" applyFill="0" applyBorder="0" applyAlignment="0"/>
    <xf numFmtId="200" fontId="143" fillId="0" borderId="0" applyFill="0" applyBorder="0" applyAlignment="0"/>
    <xf numFmtId="191" fontId="153" fillId="0" borderId="0">
      <alignment vertical="top"/>
    </xf>
    <xf numFmtId="0" fontId="152" fillId="0" borderId="0" applyFill="0" applyBorder="0" applyAlignment="0" applyProtection="0"/>
    <xf numFmtId="0" fontId="148" fillId="0" borderId="49" applyNumberFormat="0" applyFont="0" applyFill="0" applyAlignment="0" applyProtection="0"/>
    <xf numFmtId="208" fontId="118" fillId="0" borderId="0" applyFont="0" applyFill="0" applyBorder="0" applyAlignment="0" applyProtection="0"/>
    <xf numFmtId="0" fontId="99" fillId="0" borderId="0"/>
    <xf numFmtId="38" fontId="59" fillId="0" borderId="48">
      <alignment vertical="center"/>
    </xf>
    <xf numFmtId="38" fontId="54" fillId="0" borderId="0" applyFont="0" applyFill="0" applyBorder="0" applyAlignment="0" applyProtection="0"/>
    <xf numFmtId="14" fontId="151" fillId="0" borderId="0">
      <alignment vertical="top"/>
    </xf>
    <xf numFmtId="14" fontId="61" fillId="0" borderId="0" applyFill="0" applyBorder="0" applyAlignment="0"/>
    <xf numFmtId="0" fontId="148" fillId="0" borderId="0" applyFont="0" applyFill="0" applyBorder="0" applyAlignment="0" applyProtection="0"/>
    <xf numFmtId="14" fontId="18" fillId="0" borderId="0" applyFont="0" applyBorder="0">
      <alignment vertical="top"/>
    </xf>
    <xf numFmtId="14" fontId="150" fillId="0" borderId="0"/>
    <xf numFmtId="14" fontId="18" fillId="0" borderId="0" applyFont="0" applyBorder="0">
      <alignment vertical="top"/>
    </xf>
    <xf numFmtId="14" fontId="150" fillId="0" borderId="0"/>
    <xf numFmtId="14" fontId="18" fillId="0" borderId="0" applyFont="0" applyBorder="0">
      <alignment vertical="top"/>
    </xf>
    <xf numFmtId="0" fontId="84" fillId="0" borderId="0" applyFont="0" applyFill="0" applyBorder="0" applyAlignment="0" applyProtection="0"/>
    <xf numFmtId="0" fontId="63" fillId="86" borderId="0"/>
    <xf numFmtId="0" fontId="136" fillId="62" borderId="0"/>
    <xf numFmtId="207" fontId="115" fillId="0" borderId="0" applyFont="0" applyFill="0" applyBorder="0" applyAlignment="0" applyProtection="0"/>
    <xf numFmtId="206" fontId="59" fillId="0" borderId="0" applyFont="0" applyFill="0" applyBorder="0" applyAlignment="0" applyProtection="0"/>
    <xf numFmtId="0" fontId="148" fillId="0" borderId="0" applyFont="0" applyFill="0" applyBorder="0" applyAlignment="0" applyProtection="0">
      <alignment horizontal="right"/>
    </xf>
    <xf numFmtId="0" fontId="148" fillId="0" borderId="0" applyFont="0" applyFill="0" applyBorder="0" applyAlignment="0" applyProtection="0">
      <alignment horizontal="right"/>
    </xf>
    <xf numFmtId="205" fontId="118" fillId="0" borderId="0" applyFont="0" applyFill="0" applyBorder="0" applyAlignment="0" applyProtection="0"/>
    <xf numFmtId="174" fontId="143" fillId="0" borderId="0" applyFont="0" applyFill="0" applyBorder="0" applyAlignment="0" applyProtection="0"/>
    <xf numFmtId="173" fontId="59" fillId="0" borderId="0" applyFont="0" applyFill="0" applyBorder="0" applyAlignment="0" applyProtection="0"/>
    <xf numFmtId="173" fontId="59" fillId="0" borderId="0" applyFont="0" applyFill="0" applyBorder="0" applyAlignment="0" applyProtection="0"/>
    <xf numFmtId="173" fontId="59" fillId="0" borderId="0" applyFont="0" applyFill="0" applyBorder="0" applyAlignment="0" applyProtection="0"/>
    <xf numFmtId="173" fontId="59" fillId="0" borderId="0" applyFont="0" applyFill="0" applyBorder="0" applyAlignment="0" applyProtection="0"/>
    <xf numFmtId="174" fontId="68" fillId="48" borderId="34"/>
    <xf numFmtId="0" fontId="81" fillId="0" borderId="0">
      <alignment horizontal="left" indent="5"/>
    </xf>
    <xf numFmtId="0" fontId="81" fillId="0" borderId="0">
      <alignment horizontal="left" indent="3"/>
    </xf>
    <xf numFmtId="0" fontId="99" fillId="0" borderId="0"/>
    <xf numFmtId="0" fontId="99" fillId="0" borderId="0"/>
    <xf numFmtId="0" fontId="99" fillId="0" borderId="0"/>
    <xf numFmtId="0" fontId="149" fillId="0" borderId="0"/>
    <xf numFmtId="3" fontId="115" fillId="0" borderId="0" applyFont="0" applyFill="0" applyBorder="0" applyAlignment="0" applyProtection="0"/>
    <xf numFmtId="204" fontId="59" fillId="0" borderId="0" applyFont="0" applyFill="0" applyBorder="0" applyAlignment="0" applyProtection="0"/>
    <xf numFmtId="0" fontId="148" fillId="0" borderId="0" applyFont="0" applyFill="0" applyBorder="0" applyAlignment="0" applyProtection="0">
      <alignment horizontal="right"/>
    </xf>
    <xf numFmtId="0" fontId="148" fillId="0" borderId="0" applyFont="0" applyFill="0" applyBorder="0" applyAlignment="0" applyProtection="0"/>
    <xf numFmtId="0" fontId="148" fillId="0" borderId="0" applyFont="0" applyFill="0" applyBorder="0" applyAlignment="0" applyProtection="0">
      <alignment horizontal="right"/>
    </xf>
    <xf numFmtId="0" fontId="147" fillId="0" borderId="0" applyFont="0" applyFill="0" applyBorder="0" applyAlignment="0" applyProtection="0"/>
    <xf numFmtId="200" fontId="143" fillId="0" borderId="0" applyFont="0" applyFill="0" applyBorder="0" applyAlignment="0" applyProtection="0"/>
    <xf numFmtId="0" fontId="99" fillId="0" borderId="0" applyFont="0" applyFill="0" applyBorder="0" applyAlignment="0" applyProtection="0"/>
    <xf numFmtId="0" fontId="59" fillId="0" borderId="0" applyFont="0" applyFill="0" applyBorder="0" applyAlignment="0" applyProtection="0"/>
    <xf numFmtId="0" fontId="144" fillId="0" borderId="0" applyNumberFormat="0" applyFill="0" applyBorder="0" applyProtection="0">
      <alignment horizontal="center" vertical="center"/>
    </xf>
    <xf numFmtId="0" fontId="146" fillId="24" borderId="15" applyNumberFormat="0" applyAlignment="0" applyProtection="0"/>
    <xf numFmtId="0" fontId="146" fillId="24" borderId="15" applyNumberFormat="0" applyAlignment="0" applyProtection="0"/>
    <xf numFmtId="0" fontId="146" fillId="58" borderId="15" applyNumberFormat="0" applyAlignment="0" applyProtection="0"/>
    <xf numFmtId="37" fontId="145" fillId="34" borderId="12">
      <alignment horizontal="center" vertical="center"/>
    </xf>
    <xf numFmtId="37" fontId="145" fillId="34" borderId="12">
      <alignment horizontal="center" vertical="center"/>
    </xf>
    <xf numFmtId="0" fontId="54" fillId="29" borderId="0" applyNumberFormat="0" applyFont="0" applyBorder="0" applyAlignment="0" applyProtection="0"/>
    <xf numFmtId="0" fontId="99" fillId="0" borderId="0"/>
    <xf numFmtId="0" fontId="99" fillId="0" borderId="0"/>
    <xf numFmtId="0" fontId="99" fillId="0" borderId="0"/>
    <xf numFmtId="0" fontId="99" fillId="0" borderId="0"/>
    <xf numFmtId="0" fontId="99" fillId="0" borderId="0"/>
    <xf numFmtId="0" fontId="99" fillId="0" borderId="0"/>
    <xf numFmtId="0" fontId="144" fillId="0" borderId="47" applyNumberFormat="0" applyFont="0" applyFill="0" applyProtection="0">
      <alignment horizontal="centerContinuous" vertical="center"/>
    </xf>
    <xf numFmtId="0" fontId="19" fillId="85" borderId="0" applyNumberFormat="0" applyFont="0" applyBorder="0" applyAlignment="0"/>
    <xf numFmtId="180" fontId="81" fillId="65" borderId="12">
      <alignment vertical="center"/>
    </xf>
    <xf numFmtId="180" fontId="81" fillId="65" borderId="12">
      <alignment vertical="center"/>
    </xf>
    <xf numFmtId="180" fontId="81" fillId="65" borderId="12">
      <alignment vertical="center"/>
    </xf>
    <xf numFmtId="180" fontId="82" fillId="65" borderId="12">
      <alignment vertical="center"/>
    </xf>
    <xf numFmtId="174" fontId="143" fillId="0" borderId="0" applyFill="0" applyBorder="0" applyAlignment="0"/>
    <xf numFmtId="203" fontId="143" fillId="0" borderId="0" applyFill="0" applyBorder="0" applyAlignment="0"/>
    <xf numFmtId="200" fontId="143" fillId="0" borderId="0" applyFill="0" applyBorder="0" applyAlignment="0"/>
    <xf numFmtId="202" fontId="143" fillId="0" borderId="0" applyFill="0" applyBorder="0" applyAlignment="0"/>
    <xf numFmtId="201" fontId="143" fillId="0" borderId="0" applyFill="0" applyBorder="0" applyAlignment="0"/>
    <xf numFmtId="189" fontId="143" fillId="0" borderId="0" applyFill="0" applyBorder="0" applyAlignment="0"/>
    <xf numFmtId="174" fontId="143" fillId="0" borderId="0" applyFill="0" applyBorder="0" applyAlignment="0"/>
    <xf numFmtId="200" fontId="143" fillId="0" borderId="0" applyFill="0" applyBorder="0" applyAlignment="0"/>
    <xf numFmtId="0" fontId="142" fillId="0" borderId="0" applyFill="0" applyBorder="0" applyAlignment="0"/>
    <xf numFmtId="0" fontId="141" fillId="0" borderId="0"/>
    <xf numFmtId="199" fontId="140" fillId="0" borderId="0" applyFont="0" applyFill="0" applyBorder="0" applyAlignment="0" applyProtection="0"/>
    <xf numFmtId="0" fontId="139" fillId="0" borderId="0" applyNumberFormat="0" applyFill="0" applyBorder="0" applyAlignment="0" applyProtection="0"/>
    <xf numFmtId="38" fontId="138" fillId="0" borderId="0" applyNumberFormat="0" applyFill="0" applyBorder="0" applyAlignment="0" applyProtection="0">
      <alignment horizontal="right"/>
      <protection locked="0"/>
    </xf>
    <xf numFmtId="0" fontId="137" fillId="0" borderId="0" applyNumberFormat="0" applyFill="0" applyBorder="0" applyAlignment="0" applyProtection="0"/>
    <xf numFmtId="0" fontId="63" fillId="84" borderId="0"/>
    <xf numFmtId="0" fontId="136" fillId="84" borderId="0"/>
    <xf numFmtId="0" fontId="135" fillId="57" borderId="0" applyNumberFormat="0" applyBorder="0" applyAlignment="0" applyProtection="0"/>
    <xf numFmtId="0" fontId="134" fillId="0" borderId="0" applyNumberFormat="0" applyFill="0" applyBorder="0" applyAlignment="0" applyProtection="0"/>
    <xf numFmtId="0" fontId="99" fillId="0" borderId="0" applyNumberFormat="0" applyFill="0" applyBorder="0" applyAlignment="0" applyProtection="0"/>
    <xf numFmtId="198" fontId="2" fillId="0" borderId="0" applyFont="0" applyFill="0" applyBorder="0" applyAlignment="0" applyProtection="0"/>
    <xf numFmtId="197" fontId="2" fillId="0" borderId="0" applyFont="0" applyFill="0" applyBorder="0" applyAlignment="0" applyProtection="0"/>
    <xf numFmtId="174" fontId="8" fillId="0" borderId="34">
      <protection locked="0"/>
    </xf>
    <xf numFmtId="0" fontId="99" fillId="0" borderId="0"/>
    <xf numFmtId="0" fontId="39" fillId="0" borderId="0" applyNumberFormat="0" applyFill="0" applyBorder="0" applyAlignment="0" applyProtection="0">
      <alignment vertical="top"/>
      <protection locked="0"/>
    </xf>
    <xf numFmtId="196" fontId="133" fillId="0" borderId="0" applyFont="0" applyFill="0" applyBorder="0" applyAlignment="0" applyProtection="0"/>
    <xf numFmtId="195" fontId="133" fillId="0" borderId="0" applyFont="0" applyFill="0" applyBorder="0" applyAlignment="0" applyProtection="0"/>
    <xf numFmtId="0" fontId="132" fillId="0" borderId="0" applyNumberFormat="0" applyFill="0" applyBorder="0" applyAlignment="0" applyProtection="0">
      <alignment vertical="top"/>
      <protection locked="0"/>
    </xf>
    <xf numFmtId="0" fontId="131" fillId="0" borderId="0" applyNumberFormat="0" applyFill="0" applyBorder="0" applyAlignment="0" applyProtection="0">
      <alignment vertical="top"/>
      <protection locked="0"/>
    </xf>
    <xf numFmtId="180" fontId="19" fillId="0" borderId="0" applyFont="0" applyFill="0" applyBorder="0" applyProtection="0"/>
    <xf numFmtId="0" fontId="14" fillId="22" borderId="0" applyNumberFormat="0" applyBorder="0" applyAlignment="0" applyProtection="0"/>
    <xf numFmtId="0" fontId="78" fillId="83" borderId="0" applyNumberFormat="0" applyBorder="0" applyAlignment="0" applyProtection="0"/>
    <xf numFmtId="0" fontId="78" fillId="83" borderId="0" applyNumberFormat="0" applyBorder="0" applyAlignment="0" applyProtection="0"/>
    <xf numFmtId="0" fontId="78" fillId="83" borderId="0" applyNumberFormat="0" applyBorder="0" applyAlignment="0" applyProtection="0"/>
    <xf numFmtId="0" fontId="78" fillId="83" borderId="0" applyNumberFormat="0" applyBorder="0" applyAlignment="0" applyProtection="0"/>
    <xf numFmtId="0" fontId="78" fillId="83" borderId="0" applyNumberFormat="0" applyBorder="0" applyAlignment="0" applyProtection="0"/>
    <xf numFmtId="0" fontId="78" fillId="83" borderId="0" applyNumberFormat="0" applyBorder="0" applyAlignment="0" applyProtection="0"/>
    <xf numFmtId="0" fontId="78" fillId="83" borderId="0" applyNumberFormat="0" applyBorder="0" applyAlignment="0" applyProtection="0"/>
    <xf numFmtId="0" fontId="78" fillId="83" borderId="0" applyNumberFormat="0" applyBorder="0" applyAlignment="0" applyProtection="0"/>
    <xf numFmtId="0" fontId="78" fillId="83" borderId="0" applyNumberFormat="0" applyBorder="0" applyAlignment="0" applyProtection="0"/>
    <xf numFmtId="0" fontId="14" fillId="17" borderId="0" applyNumberFormat="0" applyBorder="0" applyAlignment="0" applyProtection="0"/>
    <xf numFmtId="0" fontId="78" fillId="82" borderId="0" applyNumberFormat="0" applyBorder="0" applyAlignment="0" applyProtection="0"/>
    <xf numFmtId="0" fontId="78" fillId="82" borderId="0" applyNumberFormat="0" applyBorder="0" applyAlignment="0" applyProtection="0"/>
    <xf numFmtId="0" fontId="78" fillId="82" borderId="0" applyNumberFormat="0" applyBorder="0" applyAlignment="0" applyProtection="0"/>
    <xf numFmtId="0" fontId="78" fillId="82" borderId="0" applyNumberFormat="0" applyBorder="0" applyAlignment="0" applyProtection="0"/>
    <xf numFmtId="0" fontId="78" fillId="82" borderId="0" applyNumberFormat="0" applyBorder="0" applyAlignment="0" applyProtection="0"/>
    <xf numFmtId="0" fontId="78" fillId="82" borderId="0" applyNumberFormat="0" applyBorder="0" applyAlignment="0" applyProtection="0"/>
    <xf numFmtId="0" fontId="78" fillId="82" borderId="0" applyNumberFormat="0" applyBorder="0" applyAlignment="0" applyProtection="0"/>
    <xf numFmtId="0" fontId="78" fillId="82" borderId="0" applyNumberFormat="0" applyBorder="0" applyAlignment="0" applyProtection="0"/>
    <xf numFmtId="0" fontId="78" fillId="82" borderId="0" applyNumberFormat="0" applyBorder="0" applyAlignment="0" applyProtection="0"/>
    <xf numFmtId="0" fontId="14" fillId="16" borderId="0" applyNumberFormat="0" applyBorder="0" applyAlignment="0" applyProtection="0"/>
    <xf numFmtId="0" fontId="78" fillId="81" borderId="0" applyNumberFormat="0" applyBorder="0" applyAlignment="0" applyProtection="0"/>
    <xf numFmtId="0" fontId="78" fillId="81" borderId="0" applyNumberFormat="0" applyBorder="0" applyAlignment="0" applyProtection="0"/>
    <xf numFmtId="0" fontId="78" fillId="81" borderId="0" applyNumberFormat="0" applyBorder="0" applyAlignment="0" applyProtection="0"/>
    <xf numFmtId="0" fontId="78" fillId="81" borderId="0" applyNumberFormat="0" applyBorder="0" applyAlignment="0" applyProtection="0"/>
    <xf numFmtId="0" fontId="78" fillId="81" borderId="0" applyNumberFormat="0" applyBorder="0" applyAlignment="0" applyProtection="0"/>
    <xf numFmtId="0" fontId="78" fillId="81" borderId="0" applyNumberFormat="0" applyBorder="0" applyAlignment="0" applyProtection="0"/>
    <xf numFmtId="0" fontId="78" fillId="81" borderId="0" applyNumberFormat="0" applyBorder="0" applyAlignment="0" applyProtection="0"/>
    <xf numFmtId="0" fontId="78" fillId="81" borderId="0" applyNumberFormat="0" applyBorder="0" applyAlignment="0" applyProtection="0"/>
    <xf numFmtId="0" fontId="78" fillId="81" borderId="0" applyNumberFormat="0" applyBorder="0" applyAlignment="0" applyProtection="0"/>
    <xf numFmtId="0" fontId="14" fillId="21" borderId="0" applyNumberFormat="0" applyBorder="0" applyAlignment="0" applyProtection="0"/>
    <xf numFmtId="0" fontId="78" fillId="58" borderId="0" applyNumberFormat="0" applyBorder="0" applyAlignment="0" applyProtection="0"/>
    <xf numFmtId="0" fontId="78" fillId="58" borderId="0" applyNumberFormat="0" applyBorder="0" applyAlignment="0" applyProtection="0"/>
    <xf numFmtId="0" fontId="78" fillId="58" borderId="0" applyNumberFormat="0" applyBorder="0" applyAlignment="0" applyProtection="0"/>
    <xf numFmtId="0" fontId="78" fillId="58" borderId="0" applyNumberFormat="0" applyBorder="0" applyAlignment="0" applyProtection="0"/>
    <xf numFmtId="0" fontId="78" fillId="58" borderId="0" applyNumberFormat="0" applyBorder="0" applyAlignment="0" applyProtection="0"/>
    <xf numFmtId="0" fontId="78" fillId="58" borderId="0" applyNumberFormat="0" applyBorder="0" applyAlignment="0" applyProtection="0"/>
    <xf numFmtId="0" fontId="78" fillId="58" borderId="0" applyNumberFormat="0" applyBorder="0" applyAlignment="0" applyProtection="0"/>
    <xf numFmtId="0" fontId="78" fillId="58" borderId="0" applyNumberFormat="0" applyBorder="0" applyAlignment="0" applyProtection="0"/>
    <xf numFmtId="0" fontId="78" fillId="58" borderId="0" applyNumberFormat="0" applyBorder="0" applyAlignment="0" applyProtection="0"/>
    <xf numFmtId="0" fontId="14" fillId="20" borderId="0" applyNumberFormat="0" applyBorder="0" applyAlignment="0" applyProtection="0"/>
    <xf numFmtId="0" fontId="78" fillId="80" borderId="0" applyNumberFormat="0" applyBorder="0" applyAlignment="0" applyProtection="0"/>
    <xf numFmtId="0" fontId="78" fillId="80" borderId="0" applyNumberFormat="0" applyBorder="0" applyAlignment="0" applyProtection="0"/>
    <xf numFmtId="0" fontId="78" fillId="80" borderId="0" applyNumberFormat="0" applyBorder="0" applyAlignment="0" applyProtection="0"/>
    <xf numFmtId="0" fontId="78" fillId="80" borderId="0" applyNumberFormat="0" applyBorder="0" applyAlignment="0" applyProtection="0"/>
    <xf numFmtId="0" fontId="78" fillId="80" borderId="0" applyNumberFormat="0" applyBorder="0" applyAlignment="0" applyProtection="0"/>
    <xf numFmtId="0" fontId="78" fillId="80" borderId="0" applyNumberFormat="0" applyBorder="0" applyAlignment="0" applyProtection="0"/>
    <xf numFmtId="0" fontId="78" fillId="80" borderId="0" applyNumberFormat="0" applyBorder="0" applyAlignment="0" applyProtection="0"/>
    <xf numFmtId="0" fontId="78" fillId="80" borderId="0" applyNumberFormat="0" applyBorder="0" applyAlignment="0" applyProtection="0"/>
    <xf numFmtId="0" fontId="78" fillId="80" borderId="0" applyNumberFormat="0" applyBorder="0" applyAlignment="0" applyProtection="0"/>
    <xf numFmtId="0" fontId="14" fillId="19" borderId="0" applyNumberFormat="0" applyBorder="0" applyAlignment="0" applyProtection="0"/>
    <xf numFmtId="0" fontId="78" fillId="79" borderId="0" applyNumberFormat="0" applyBorder="0" applyAlignment="0" applyProtection="0"/>
    <xf numFmtId="0" fontId="78" fillId="79" borderId="0" applyNumberFormat="0" applyBorder="0" applyAlignment="0" applyProtection="0"/>
    <xf numFmtId="0" fontId="78" fillId="79" borderId="0" applyNumberFormat="0" applyBorder="0" applyAlignment="0" applyProtection="0"/>
    <xf numFmtId="0" fontId="78" fillId="79" borderId="0" applyNumberFormat="0" applyBorder="0" applyAlignment="0" applyProtection="0"/>
    <xf numFmtId="0" fontId="78" fillId="79" borderId="0" applyNumberFormat="0" applyBorder="0" applyAlignment="0" applyProtection="0"/>
    <xf numFmtId="0" fontId="78" fillId="79" borderId="0" applyNumberFormat="0" applyBorder="0" applyAlignment="0" applyProtection="0"/>
    <xf numFmtId="0" fontId="78" fillId="79" borderId="0" applyNumberFormat="0" applyBorder="0" applyAlignment="0" applyProtection="0"/>
    <xf numFmtId="0" fontId="78" fillId="79" borderId="0" applyNumberFormat="0" applyBorder="0" applyAlignment="0" applyProtection="0"/>
    <xf numFmtId="0" fontId="78" fillId="79" borderId="0" applyNumberFormat="0" applyBorder="0" applyAlignment="0" applyProtection="0"/>
    <xf numFmtId="193" fontId="19" fillId="0" borderId="0" applyFont="0" applyFill="0" applyBorder="0" applyAlignment="0" applyProtection="0"/>
    <xf numFmtId="194" fontId="19" fillId="0" borderId="0" applyFont="0" applyFill="0" applyBorder="0" applyAlignment="0" applyProtection="0"/>
    <xf numFmtId="193" fontId="19" fillId="0" borderId="0" applyFont="0" applyFill="0" applyBorder="0" applyAlignment="0" applyProtection="0"/>
    <xf numFmtId="0" fontId="130" fillId="0" borderId="0">
      <protection locked="0"/>
    </xf>
    <xf numFmtId="0" fontId="130" fillId="0" borderId="0">
      <protection locked="0"/>
    </xf>
    <xf numFmtId="0" fontId="60" fillId="0" borderId="0">
      <alignment horizontal="right"/>
    </xf>
    <xf numFmtId="4" fontId="76" fillId="0" borderId="12">
      <alignment horizontal="right" vertical="top"/>
    </xf>
    <xf numFmtId="4" fontId="76" fillId="0" borderId="12">
      <alignment horizontal="right" vertical="top"/>
    </xf>
    <xf numFmtId="4" fontId="76" fillId="0" borderId="12">
      <alignment horizontal="right" vertical="top"/>
    </xf>
    <xf numFmtId="4" fontId="76" fillId="0" borderId="12">
      <alignment horizontal="right" vertical="top"/>
    </xf>
    <xf numFmtId="0" fontId="90" fillId="0" borderId="0" applyNumberFormat="0" applyFill="0" applyBorder="0" applyAlignment="0"/>
    <xf numFmtId="0" fontId="129" fillId="0" borderId="46" applyNumberFormat="0" applyFill="0" applyBorder="0" applyAlignment="0"/>
    <xf numFmtId="0" fontId="90" fillId="78" borderId="47" applyNumberFormat="0" applyFill="0" applyBorder="0" applyAlignment="0"/>
    <xf numFmtId="0" fontId="90" fillId="0" borderId="0" applyNumberFormat="0" applyFill="0" applyBorder="0" applyAlignment="0"/>
    <xf numFmtId="0" fontId="128" fillId="37" borderId="4" applyNumberFormat="0" applyFill="0" applyBorder="0" applyAlignment="0">
      <alignment horizontal="centerContinuous"/>
    </xf>
    <xf numFmtId="0" fontId="127" fillId="0" borderId="46" applyNumberFormat="0" applyFill="0" applyBorder="0" applyAlignment="0">
      <alignment horizontal="left"/>
    </xf>
    <xf numFmtId="0" fontId="126" fillId="0" borderId="0" applyNumberFormat="0" applyFill="0" applyBorder="0" applyAlignment="0"/>
    <xf numFmtId="0" fontId="125" fillId="43" borderId="0" applyNumberFormat="0" applyFill="0" applyBorder="0" applyAlignment="0"/>
    <xf numFmtId="0" fontId="124" fillId="45" borderId="45" applyNumberFormat="0" applyFill="0" applyBorder="0" applyAlignment="0">
      <alignment horizontal="left"/>
    </xf>
    <xf numFmtId="0" fontId="69" fillId="77" borderId="0" applyNumberFormat="0" applyFill="0" applyBorder="0" applyAlignment="0"/>
    <xf numFmtId="0" fontId="123" fillId="77" borderId="45" applyNumberFormat="0" applyFill="0" applyBorder="0" applyAlignment="0">
      <alignment horizontal="left"/>
    </xf>
    <xf numFmtId="0" fontId="58" fillId="0" borderId="0">
      <protection locked="0"/>
    </xf>
    <xf numFmtId="0" fontId="58" fillId="0" borderId="0">
      <protection locked="0"/>
    </xf>
    <xf numFmtId="0" fontId="57" fillId="0" borderId="0">
      <protection locked="0"/>
    </xf>
    <xf numFmtId="192" fontId="57" fillId="0" borderId="0">
      <protection locked="0"/>
    </xf>
    <xf numFmtId="192" fontId="57" fillId="0" borderId="0">
      <protection locked="0"/>
    </xf>
    <xf numFmtId="0" fontId="57" fillId="0" borderId="0">
      <protection locked="0"/>
    </xf>
    <xf numFmtId="0" fontId="57" fillId="0" borderId="0">
      <protection locked="0"/>
    </xf>
    <xf numFmtId="0" fontId="57" fillId="0" borderId="32">
      <protection locked="0"/>
    </xf>
    <xf numFmtId="192" fontId="57" fillId="0" borderId="0">
      <protection locked="0"/>
    </xf>
    <xf numFmtId="0" fontId="57" fillId="0" borderId="32">
      <protection locked="0"/>
    </xf>
    <xf numFmtId="0" fontId="57" fillId="0" borderId="0">
      <protection locked="0"/>
    </xf>
    <xf numFmtId="0" fontId="57" fillId="0" borderId="32">
      <protection locked="0"/>
    </xf>
    <xf numFmtId="0" fontId="57" fillId="0" borderId="32">
      <protection locked="0"/>
    </xf>
    <xf numFmtId="0" fontId="57" fillId="0" borderId="32">
      <protection locked="0"/>
    </xf>
    <xf numFmtId="0" fontId="121" fillId="0" borderId="32">
      <protection locked="0"/>
    </xf>
    <xf numFmtId="0" fontId="58" fillId="0" borderId="0">
      <protection locked="0"/>
    </xf>
    <xf numFmtId="0" fontId="58" fillId="0" borderId="0">
      <protection locked="0"/>
    </xf>
    <xf numFmtId="0" fontId="58" fillId="0" borderId="0">
      <protection locked="0"/>
    </xf>
    <xf numFmtId="0" fontId="122" fillId="0" borderId="0">
      <protection locked="0"/>
    </xf>
    <xf numFmtId="0" fontId="58" fillId="0" borderId="0">
      <protection locked="0"/>
    </xf>
    <xf numFmtId="0" fontId="58" fillId="0" borderId="0">
      <protection locked="0"/>
    </xf>
    <xf numFmtId="0" fontId="58" fillId="0" borderId="0">
      <protection locked="0"/>
    </xf>
    <xf numFmtId="0" fontId="122" fillId="0" borderId="0">
      <protection locked="0"/>
    </xf>
    <xf numFmtId="0" fontId="57" fillId="0" borderId="32">
      <protection locked="0"/>
    </xf>
    <xf numFmtId="0" fontId="57" fillId="0" borderId="0">
      <protection locked="0"/>
    </xf>
    <xf numFmtId="167" fontId="57" fillId="0" borderId="0">
      <protection locked="0"/>
    </xf>
    <xf numFmtId="167" fontId="57" fillId="0" borderId="0">
      <protection locked="0"/>
    </xf>
    <xf numFmtId="167" fontId="57" fillId="0" borderId="0">
      <protection locked="0"/>
    </xf>
    <xf numFmtId="0" fontId="57" fillId="0" borderId="0">
      <protection locked="0"/>
    </xf>
    <xf numFmtId="167" fontId="121" fillId="0" borderId="0">
      <protection locked="0"/>
    </xf>
    <xf numFmtId="167" fontId="57" fillId="0" borderId="0">
      <protection locked="0"/>
    </xf>
    <xf numFmtId="167" fontId="57" fillId="0" borderId="0">
      <protection locked="0"/>
    </xf>
    <xf numFmtId="167" fontId="57" fillId="0" borderId="0">
      <protection locked="0"/>
    </xf>
    <xf numFmtId="0" fontId="57" fillId="0" borderId="0">
      <protection locked="0"/>
    </xf>
    <xf numFmtId="167" fontId="121" fillId="0" borderId="0">
      <protection locked="0"/>
    </xf>
    <xf numFmtId="167" fontId="57" fillId="0" borderId="0">
      <protection locked="0"/>
    </xf>
    <xf numFmtId="167" fontId="57" fillId="0" borderId="0">
      <protection locked="0"/>
    </xf>
    <xf numFmtId="167" fontId="57" fillId="0" borderId="0">
      <protection locked="0"/>
    </xf>
    <xf numFmtId="0" fontId="57" fillId="0" borderId="0">
      <protection locked="0"/>
    </xf>
    <xf numFmtId="167" fontId="121" fillId="0" borderId="0">
      <protection locked="0"/>
    </xf>
    <xf numFmtId="0" fontId="57" fillId="0" borderId="0">
      <protection locked="0"/>
    </xf>
    <xf numFmtId="0" fontId="57" fillId="0" borderId="0">
      <protection locked="0"/>
    </xf>
    <xf numFmtId="0" fontId="51" fillId="0" borderId="0"/>
    <xf numFmtId="0" fontId="51" fillId="0" borderId="0"/>
    <xf numFmtId="0" fontId="51" fillId="0" borderId="0"/>
    <xf numFmtId="0" fontId="52" fillId="0" borderId="0"/>
    <xf numFmtId="0" fontId="119" fillId="0" borderId="0"/>
    <xf numFmtId="0" fontId="51" fillId="0" borderId="0"/>
    <xf numFmtId="0" fontId="51" fillId="0" borderId="0"/>
    <xf numFmtId="0" fontId="51" fillId="0" borderId="0"/>
    <xf numFmtId="4" fontId="56" fillId="0" borderId="0">
      <alignment vertical="center"/>
    </xf>
    <xf numFmtId="0" fontId="52" fillId="0" borderId="0"/>
    <xf numFmtId="191" fontId="48" fillId="0" borderId="0">
      <alignment vertical="top"/>
    </xf>
    <xf numFmtId="0" fontId="51" fillId="0" borderId="0"/>
    <xf numFmtId="0" fontId="51" fillId="0" borderId="0"/>
    <xf numFmtId="191" fontId="48" fillId="0" borderId="0">
      <alignment vertical="top"/>
    </xf>
    <xf numFmtId="0" fontId="52" fillId="0" borderId="0"/>
    <xf numFmtId="0" fontId="51" fillId="0" borderId="0"/>
    <xf numFmtId="0" fontId="51" fillId="0" borderId="0"/>
    <xf numFmtId="191" fontId="48" fillId="0" borderId="0">
      <alignment vertical="top"/>
    </xf>
    <xf numFmtId="191" fontId="48" fillId="0" borderId="0">
      <alignment vertical="top"/>
    </xf>
    <xf numFmtId="0" fontId="119" fillId="0" borderId="0"/>
    <xf numFmtId="191" fontId="48" fillId="0" borderId="0">
      <alignment vertical="top"/>
    </xf>
    <xf numFmtId="191" fontId="48" fillId="0" borderId="0">
      <alignment vertical="top"/>
    </xf>
    <xf numFmtId="0" fontId="52" fillId="0" borderId="0"/>
    <xf numFmtId="0" fontId="51" fillId="0" borderId="0"/>
    <xf numFmtId="0" fontId="119" fillId="0" borderId="0"/>
    <xf numFmtId="0" fontId="52" fillId="0" borderId="0"/>
    <xf numFmtId="191" fontId="48" fillId="0" borderId="0">
      <alignment vertical="top"/>
    </xf>
    <xf numFmtId="4" fontId="56" fillId="0" borderId="0">
      <alignment vertical="center"/>
    </xf>
    <xf numFmtId="0" fontId="119" fillId="0" borderId="0"/>
    <xf numFmtId="0" fontId="119" fillId="0" borderId="0"/>
    <xf numFmtId="0" fontId="52" fillId="0" borderId="0"/>
    <xf numFmtId="0" fontId="51" fillId="0" borderId="0"/>
    <xf numFmtId="0" fontId="119" fillId="0" borderId="0"/>
    <xf numFmtId="0" fontId="51" fillId="0" borderId="0"/>
    <xf numFmtId="0" fontId="119" fillId="0" borderId="0"/>
    <xf numFmtId="0" fontId="119" fillId="0" borderId="0"/>
    <xf numFmtId="0" fontId="52" fillId="0" borderId="0"/>
    <xf numFmtId="0" fontId="51" fillId="0" borderId="0"/>
    <xf numFmtId="0" fontId="51" fillId="0" borderId="0"/>
    <xf numFmtId="191" fontId="48" fillId="0" borderId="0">
      <alignment vertical="top"/>
    </xf>
    <xf numFmtId="191" fontId="48" fillId="0" borderId="0">
      <alignment vertical="top"/>
    </xf>
    <xf numFmtId="0" fontId="52" fillId="0" borderId="0"/>
    <xf numFmtId="0" fontId="52" fillId="0" borderId="0"/>
    <xf numFmtId="0" fontId="51" fillId="0" borderId="0"/>
    <xf numFmtId="191" fontId="48" fillId="0" borderId="0">
      <alignment vertical="top"/>
    </xf>
    <xf numFmtId="0" fontId="51" fillId="0" borderId="0"/>
    <xf numFmtId="191" fontId="48" fillId="0" borderId="0">
      <alignment vertical="top"/>
    </xf>
    <xf numFmtId="191" fontId="48" fillId="0" borderId="0">
      <alignment vertical="top"/>
    </xf>
    <xf numFmtId="0" fontId="52" fillId="0" borderId="0"/>
    <xf numFmtId="0" fontId="119" fillId="0" borderId="0"/>
    <xf numFmtId="4" fontId="56" fillId="0" borderId="0">
      <alignment vertical="center"/>
    </xf>
    <xf numFmtId="0" fontId="52" fillId="0" borderId="0"/>
    <xf numFmtId="191" fontId="48" fillId="0" borderId="0">
      <alignment vertical="top"/>
    </xf>
    <xf numFmtId="0" fontId="51" fillId="0" borderId="0"/>
    <xf numFmtId="191" fontId="48" fillId="0" borderId="0">
      <alignment vertical="top"/>
    </xf>
    <xf numFmtId="4" fontId="56" fillId="0" borderId="0">
      <alignment vertical="center"/>
    </xf>
    <xf numFmtId="0" fontId="51" fillId="0" borderId="0"/>
    <xf numFmtId="191" fontId="48" fillId="0" borderId="0">
      <alignment vertical="top"/>
    </xf>
    <xf numFmtId="191" fontId="48" fillId="0" borderId="0">
      <alignment vertical="top"/>
    </xf>
    <xf numFmtId="0" fontId="51" fillId="0" borderId="0"/>
    <xf numFmtId="0" fontId="119" fillId="0" borderId="0"/>
    <xf numFmtId="0" fontId="119" fillId="0" borderId="0"/>
    <xf numFmtId="0" fontId="119" fillId="0" borderId="0"/>
    <xf numFmtId="0" fontId="119" fillId="0" borderId="0"/>
    <xf numFmtId="0" fontId="119" fillId="0" borderId="0"/>
    <xf numFmtId="4" fontId="56" fillId="0" borderId="0">
      <alignment vertical="center"/>
    </xf>
    <xf numFmtId="0" fontId="51" fillId="0" borderId="0"/>
    <xf numFmtId="0" fontId="119" fillId="0" borderId="0"/>
    <xf numFmtId="0" fontId="119" fillId="0" borderId="0"/>
    <xf numFmtId="0" fontId="119" fillId="0" borderId="0"/>
    <xf numFmtId="191" fontId="48" fillId="0" borderId="0">
      <alignment vertical="top"/>
    </xf>
    <xf numFmtId="191" fontId="48" fillId="0" borderId="0">
      <alignment vertical="top"/>
    </xf>
    <xf numFmtId="0" fontId="119" fillId="0" borderId="0"/>
    <xf numFmtId="0" fontId="120" fillId="0" borderId="0"/>
    <xf numFmtId="0" fontId="120" fillId="0" borderId="0"/>
    <xf numFmtId="0" fontId="119" fillId="0" borderId="0"/>
    <xf numFmtId="0" fontId="119" fillId="0" borderId="0"/>
    <xf numFmtId="191" fontId="48" fillId="0" borderId="0">
      <alignment vertical="top"/>
    </xf>
    <xf numFmtId="0" fontId="51" fillId="0" borderId="0"/>
    <xf numFmtId="0" fontId="119" fillId="0" borderId="0"/>
    <xf numFmtId="0" fontId="120" fillId="0" borderId="0"/>
    <xf numFmtId="0" fontId="119" fillId="0" borderId="0"/>
    <xf numFmtId="0" fontId="119" fillId="0" borderId="0"/>
    <xf numFmtId="0" fontId="120" fillId="0" borderId="0"/>
    <xf numFmtId="0" fontId="119" fillId="0" borderId="0"/>
    <xf numFmtId="0" fontId="119" fillId="0" borderId="0"/>
    <xf numFmtId="0" fontId="119" fillId="0" borderId="0"/>
    <xf numFmtId="0" fontId="51" fillId="0" borderId="0"/>
    <xf numFmtId="0" fontId="52" fillId="0" borderId="0"/>
    <xf numFmtId="0" fontId="118" fillId="0" borderId="0" applyFont="0" applyFill="0" applyBorder="0" applyAlignment="0"/>
    <xf numFmtId="177" fontId="117" fillId="49" borderId="0">
      <alignment vertical="top"/>
    </xf>
    <xf numFmtId="190" fontId="117" fillId="46" borderId="0">
      <alignment vertical="top"/>
    </xf>
    <xf numFmtId="177" fontId="117" fillId="0" borderId="0">
      <alignment vertical="top"/>
    </xf>
    <xf numFmtId="177" fontId="48" fillId="0" borderId="0">
      <alignment vertical="top"/>
    </xf>
    <xf numFmtId="0" fontId="89" fillId="0" borderId="0"/>
    <xf numFmtId="0" fontId="8" fillId="0" borderId="0"/>
    <xf numFmtId="0" fontId="8" fillId="0" borderId="0"/>
    <xf numFmtId="0" fontId="2" fillId="0" borderId="0"/>
    <xf numFmtId="0" fontId="2" fillId="0" borderId="0"/>
    <xf numFmtId="0" fontId="2" fillId="0" borderId="0"/>
    <xf numFmtId="168" fontId="2" fillId="0" borderId="0" applyFont="0" applyFill="0" applyBorder="0" applyAlignment="0" applyProtection="0"/>
    <xf numFmtId="0" fontId="52" fillId="0" borderId="0"/>
    <xf numFmtId="0" fontId="51" fillId="0" borderId="0"/>
    <xf numFmtId="0" fontId="19" fillId="0" borderId="0"/>
    <xf numFmtId="0" fontId="19" fillId="0" borderId="0"/>
    <xf numFmtId="0" fontId="46" fillId="0" borderId="0"/>
    <xf numFmtId="0" fontId="46" fillId="0" borderId="0"/>
    <xf numFmtId="0" fontId="1" fillId="0" borderId="0"/>
    <xf numFmtId="0" fontId="1" fillId="0" borderId="0"/>
    <xf numFmtId="0" fontId="1" fillId="0" borderId="0"/>
    <xf numFmtId="0" fontId="1" fillId="0" borderId="0"/>
    <xf numFmtId="0" fontId="1" fillId="0" borderId="0"/>
    <xf numFmtId="9" fontId="19" fillId="0" borderId="0" applyFill="0" applyBorder="0" applyAlignment="0" applyProtection="0"/>
    <xf numFmtId="9" fontId="45" fillId="0" borderId="0" applyFont="0" applyFill="0" applyBorder="0" applyAlignment="0" applyProtection="0"/>
    <xf numFmtId="9" fontId="45" fillId="0" borderId="0" applyFont="0" applyFill="0" applyBorder="0" applyAlignment="0" applyProtection="0"/>
    <xf numFmtId="168" fontId="1" fillId="0" borderId="0" applyFont="0" applyFill="0" applyBorder="0" applyAlignment="0" applyProtection="0"/>
    <xf numFmtId="168" fontId="2" fillId="0" borderId="0" applyFont="0" applyFill="0" applyBorder="0" applyAlignment="0" applyProtection="0"/>
    <xf numFmtId="0" fontId="2" fillId="0" borderId="0"/>
    <xf numFmtId="0" fontId="19" fillId="0" borderId="0"/>
    <xf numFmtId="0" fontId="19" fillId="0" borderId="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172" fontId="19" fillId="0" borderId="0" applyFont="0" applyFill="0" applyBorder="0" applyAlignment="0" applyProtection="0"/>
    <xf numFmtId="243" fontId="19" fillId="0" borderId="0" applyFont="0" applyFill="0" applyBorder="0" applyAlignment="0" applyProtection="0"/>
    <xf numFmtId="168" fontId="13" fillId="0" borderId="0" applyFont="0" applyFill="0" applyBorder="0" applyAlignment="0" applyProtection="0"/>
    <xf numFmtId="0" fontId="2" fillId="0" borderId="0"/>
    <xf numFmtId="0" fontId="46" fillId="5" borderId="0" applyNumberFormat="0" applyBorder="0" applyAlignment="0" applyProtection="0"/>
    <xf numFmtId="0" fontId="46" fillId="6" borderId="0" applyNumberFormat="0" applyBorder="0" applyAlignment="0" applyProtection="0"/>
    <xf numFmtId="0" fontId="46" fillId="7" borderId="0" applyNumberFormat="0" applyBorder="0" applyAlignment="0" applyProtection="0"/>
    <xf numFmtId="0" fontId="46" fillId="8" borderId="0" applyNumberFormat="0" applyBorder="0" applyAlignment="0" applyProtection="0"/>
    <xf numFmtId="0" fontId="46" fillId="9" borderId="0" applyNumberFormat="0" applyBorder="0" applyAlignment="0" applyProtection="0"/>
    <xf numFmtId="0" fontId="46" fillId="10" borderId="0" applyNumberFormat="0" applyBorder="0" applyAlignment="0" applyProtection="0"/>
    <xf numFmtId="0" fontId="46" fillId="11" borderId="0" applyNumberFormat="0" applyBorder="0" applyAlignment="0" applyProtection="0"/>
    <xf numFmtId="0" fontId="46" fillId="12" borderId="0" applyNumberFormat="0" applyBorder="0" applyAlignment="0" applyProtection="0"/>
    <xf numFmtId="0" fontId="46" fillId="13" borderId="0" applyNumberFormat="0" applyBorder="0" applyAlignment="0" applyProtection="0"/>
    <xf numFmtId="0" fontId="46" fillId="8" borderId="0" applyNumberFormat="0" applyBorder="0" applyAlignment="0" applyProtection="0"/>
    <xf numFmtId="0" fontId="46" fillId="11" borderId="0" applyNumberFormat="0" applyBorder="0" applyAlignment="0" applyProtection="0"/>
    <xf numFmtId="0" fontId="46" fillId="14" borderId="0" applyNumberFormat="0" applyBorder="0" applyAlignment="0" applyProtection="0"/>
    <xf numFmtId="0" fontId="221" fillId="15" borderId="0" applyNumberFormat="0" applyBorder="0" applyAlignment="0" applyProtection="0"/>
    <xf numFmtId="0" fontId="221" fillId="12" borderId="0" applyNumberFormat="0" applyBorder="0" applyAlignment="0" applyProtection="0"/>
    <xf numFmtId="0" fontId="221" fillId="13" borderId="0" applyNumberFormat="0" applyBorder="0" applyAlignment="0" applyProtection="0"/>
    <xf numFmtId="0" fontId="221" fillId="16" borderId="0" applyNumberFormat="0" applyBorder="0" applyAlignment="0" applyProtection="0"/>
    <xf numFmtId="0" fontId="221" fillId="17" borderId="0" applyNumberFormat="0" applyBorder="0" applyAlignment="0" applyProtection="0"/>
    <xf numFmtId="0" fontId="221" fillId="18" borderId="0" applyNumberFormat="0" applyBorder="0" applyAlignment="0" applyProtection="0"/>
    <xf numFmtId="0" fontId="221" fillId="19" borderId="0" applyNumberFormat="0" applyBorder="0" applyAlignment="0" applyProtection="0"/>
    <xf numFmtId="0" fontId="221" fillId="20" borderId="0" applyNumberFormat="0" applyBorder="0" applyAlignment="0" applyProtection="0"/>
    <xf numFmtId="0" fontId="221" fillId="21" borderId="0" applyNumberFormat="0" applyBorder="0" applyAlignment="0" applyProtection="0"/>
    <xf numFmtId="0" fontId="221" fillId="16" borderId="0" applyNumberFormat="0" applyBorder="0" applyAlignment="0" applyProtection="0"/>
    <xf numFmtId="0" fontId="221" fillId="17" borderId="0" applyNumberFormat="0" applyBorder="0" applyAlignment="0" applyProtection="0"/>
    <xf numFmtId="0" fontId="221" fillId="22" borderId="0" applyNumberFormat="0" applyBorder="0" applyAlignment="0" applyProtection="0"/>
    <xf numFmtId="0" fontId="75" fillId="10" borderId="36" applyNumberFormat="0" applyAlignment="0" applyProtection="0"/>
    <xf numFmtId="0" fontId="243" fillId="23" borderId="40" applyNumberFormat="0" applyAlignment="0" applyProtection="0"/>
    <xf numFmtId="0" fontId="109" fillId="23" borderId="36" applyNumberFormat="0" applyAlignment="0" applyProtection="0"/>
    <xf numFmtId="0" fontId="244" fillId="0" borderId="16" applyNumberFormat="0" applyFill="0" applyAlignment="0" applyProtection="0"/>
    <xf numFmtId="0" fontId="245" fillId="0" borderId="17" applyNumberFormat="0" applyFill="0" applyAlignment="0" applyProtection="0"/>
    <xf numFmtId="0" fontId="102" fillId="0" borderId="18" applyNumberFormat="0" applyFill="0" applyAlignment="0" applyProtection="0"/>
    <xf numFmtId="0" fontId="102" fillId="0" borderId="0" applyNumberFormat="0" applyFill="0" applyBorder="0" applyAlignment="0" applyProtection="0"/>
    <xf numFmtId="0" fontId="106" fillId="0" borderId="22" applyNumberFormat="0" applyFill="0" applyAlignment="0" applyProtection="0"/>
    <xf numFmtId="0" fontId="116" fillId="24" borderId="15" applyNumberFormat="0" applyAlignment="0" applyProtection="0"/>
    <xf numFmtId="0" fontId="103" fillId="25" borderId="0" applyNumberFormat="0" applyBorder="0" applyAlignment="0" applyProtection="0"/>
    <xf numFmtId="0" fontId="19" fillId="0" borderId="0"/>
    <xf numFmtId="0" fontId="19" fillId="0" borderId="0"/>
    <xf numFmtId="0" fontId="2" fillId="0" borderId="0"/>
    <xf numFmtId="0" fontId="246" fillId="6" borderId="0" applyNumberFormat="0" applyBorder="0" applyAlignment="0" applyProtection="0"/>
    <xf numFmtId="0" fontId="247" fillId="0" borderId="0" applyNumberFormat="0" applyFill="0" applyBorder="0" applyAlignment="0" applyProtection="0"/>
    <xf numFmtId="0" fontId="248" fillId="0" borderId="19" applyNumberFormat="0" applyFill="0" applyAlignment="0" applyProtection="0"/>
    <xf numFmtId="0" fontId="218" fillId="0" borderId="0" applyNumberFormat="0" applyFill="0" applyBorder="0" applyAlignment="0" applyProtection="0"/>
    <xf numFmtId="0" fontId="249" fillId="7" borderId="0" applyNumberFormat="0" applyBorder="0" applyAlignment="0" applyProtection="0"/>
    <xf numFmtId="0" fontId="2" fillId="0" borderId="0"/>
    <xf numFmtId="168" fontId="13" fillId="0" borderId="0" applyFont="0" applyFill="0" applyBorder="0" applyAlignment="0" applyProtection="0"/>
    <xf numFmtId="0" fontId="13" fillId="26" borderId="39" applyNumberFormat="0" applyFont="0" applyAlignment="0" applyProtection="0"/>
    <xf numFmtId="168" fontId="13" fillId="0" borderId="0" applyFont="0" applyFill="0" applyBorder="0" applyAlignment="0" applyProtection="0"/>
    <xf numFmtId="168" fontId="13" fillId="0" borderId="0" applyFont="0" applyFill="0" applyBorder="0" applyAlignment="0" applyProtection="0"/>
    <xf numFmtId="168" fontId="13" fillId="0" borderId="0" applyFont="0" applyFill="0" applyBorder="0" applyAlignment="0" applyProtection="0"/>
    <xf numFmtId="0" fontId="45" fillId="0" borderId="0"/>
    <xf numFmtId="9" fontId="45" fillId="0" borderId="0" applyFont="0" applyFill="0" applyBorder="0" applyAlignment="0" applyProtection="0"/>
    <xf numFmtId="168" fontId="13" fillId="0" borderId="0" applyFont="0" applyFill="0" applyBorder="0" applyAlignment="0" applyProtection="0"/>
    <xf numFmtId="168" fontId="13" fillId="0" borderId="0" applyFont="0" applyFill="0" applyBorder="0" applyAlignment="0" applyProtection="0"/>
    <xf numFmtId="0" fontId="1" fillId="0" borderId="0"/>
    <xf numFmtId="0" fontId="13" fillId="0" borderId="0"/>
    <xf numFmtId="0" fontId="2" fillId="0" borderId="0"/>
    <xf numFmtId="0" fontId="1" fillId="0" borderId="0"/>
    <xf numFmtId="0" fontId="45" fillId="0" borderId="0"/>
    <xf numFmtId="0" fontId="19" fillId="0" borderId="0"/>
    <xf numFmtId="168" fontId="2" fillId="0" borderId="0" applyFont="0" applyFill="0" applyBorder="0" applyAlignment="0" applyProtection="0"/>
    <xf numFmtId="0" fontId="2" fillId="0" borderId="0"/>
    <xf numFmtId="0" fontId="26" fillId="10" borderId="36" applyNumberFormat="0" applyAlignment="0" applyProtection="0"/>
    <xf numFmtId="0" fontId="1" fillId="0" borderId="0"/>
    <xf numFmtId="9" fontId="19" fillId="0" borderId="0" applyFill="0" applyBorder="0" applyAlignment="0" applyProtection="0"/>
    <xf numFmtId="0" fontId="8" fillId="0" borderId="0"/>
    <xf numFmtId="0" fontId="2" fillId="0" borderId="0"/>
    <xf numFmtId="0" fontId="8" fillId="0" borderId="0"/>
    <xf numFmtId="249" fontId="2" fillId="0" borderId="0"/>
    <xf numFmtId="0" fontId="8" fillId="0" borderId="0"/>
    <xf numFmtId="0" fontId="2" fillId="0" borderId="0"/>
    <xf numFmtId="0" fontId="8" fillId="0" borderId="0"/>
    <xf numFmtId="0" fontId="2" fillId="0" borderId="0"/>
    <xf numFmtId="0" fontId="8" fillId="0" borderId="0"/>
    <xf numFmtId="0" fontId="2" fillId="0" borderId="0"/>
    <xf numFmtId="0" fontId="2" fillId="0" borderId="0"/>
    <xf numFmtId="0" fontId="2" fillId="0" borderId="0"/>
    <xf numFmtId="0" fontId="8" fillId="0" borderId="0"/>
    <xf numFmtId="0" fontId="8" fillId="0" borderId="0"/>
    <xf numFmtId="249" fontId="2" fillId="0" borderId="0"/>
    <xf numFmtId="0" fontId="8" fillId="0" borderId="0"/>
    <xf numFmtId="249" fontId="1" fillId="0" borderId="0"/>
    <xf numFmtId="0" fontId="1" fillId="0" borderId="0"/>
    <xf numFmtId="0" fontId="2" fillId="0" borderId="0"/>
    <xf numFmtId="0" fontId="2" fillId="0" borderId="0"/>
    <xf numFmtId="0" fontId="8" fillId="0" borderId="0"/>
    <xf numFmtId="0" fontId="2" fillId="0" borderId="0"/>
    <xf numFmtId="0" fontId="8" fillId="0" borderId="0"/>
    <xf numFmtId="0" fontId="8" fillId="0" borderId="0"/>
    <xf numFmtId="0" fontId="2" fillId="0" borderId="0"/>
    <xf numFmtId="0" fontId="19" fillId="0" borderId="0"/>
    <xf numFmtId="1" fontId="2" fillId="0" borderId="0" applyFont="0" applyFill="0" applyBorder="0" applyAlignment="0" applyProtection="0"/>
    <xf numFmtId="167" fontId="221" fillId="0" borderId="0">
      <protection locked="0"/>
    </xf>
    <xf numFmtId="167" fontId="221" fillId="0" borderId="0">
      <protection locked="0"/>
    </xf>
    <xf numFmtId="167" fontId="221" fillId="0" borderId="0">
      <protection locked="0"/>
    </xf>
    <xf numFmtId="0" fontId="69" fillId="0" borderId="0">
      <protection locked="0"/>
    </xf>
    <xf numFmtId="0" fontId="69" fillId="0" borderId="0">
      <protection locked="0"/>
    </xf>
    <xf numFmtId="0" fontId="221" fillId="0" borderId="32">
      <protection locked="0"/>
    </xf>
    <xf numFmtId="180" fontId="82" fillId="65" borderId="12">
      <alignment vertical="center"/>
    </xf>
    <xf numFmtId="14" fontId="30" fillId="0" borderId="0" applyFont="0" applyBorder="0">
      <alignment vertical="top"/>
    </xf>
    <xf numFmtId="171" fontId="3" fillId="0" borderId="0" applyFont="0" applyFill="0" applyBorder="0" applyAlignment="0" applyProtection="0"/>
    <xf numFmtId="175" fontId="253" fillId="0" borderId="0" applyBorder="0" applyProtection="0"/>
    <xf numFmtId="175" fontId="72" fillId="0" borderId="0" applyBorder="0" applyProtection="0"/>
    <xf numFmtId="0" fontId="73" fillId="0" borderId="0" applyNumberFormat="0" applyFill="0" applyBorder="0" applyAlignment="0" applyProtection="0"/>
    <xf numFmtId="0" fontId="243" fillId="0" borderId="0"/>
    <xf numFmtId="4" fontId="2" fillId="29" borderId="40" applyNumberFormat="0" applyProtection="0">
      <alignment vertical="center"/>
    </xf>
    <xf numFmtId="4" fontId="2" fillId="29" borderId="40" applyNumberFormat="0" applyProtection="0">
      <alignment vertical="center"/>
    </xf>
    <xf numFmtId="4" fontId="2" fillId="29" borderId="40" applyNumberFormat="0" applyProtection="0">
      <alignment horizontal="left" vertical="center" indent="1"/>
    </xf>
    <xf numFmtId="4" fontId="2" fillId="29" borderId="40" applyNumberFormat="0" applyProtection="0">
      <alignment horizontal="left" vertical="center" indent="1"/>
    </xf>
    <xf numFmtId="0" fontId="75" fillId="31" borderId="40" applyNumberFormat="0" applyProtection="0">
      <alignment horizontal="left" vertical="center" indent="1"/>
    </xf>
    <xf numFmtId="4" fontId="2" fillId="32" borderId="40" applyNumberFormat="0" applyProtection="0">
      <alignment horizontal="right" vertical="center"/>
    </xf>
    <xf numFmtId="4" fontId="2" fillId="33" borderId="40" applyNumberFormat="0" applyProtection="0">
      <alignment horizontal="right" vertical="center"/>
    </xf>
    <xf numFmtId="4" fontId="2" fillId="34" borderId="40" applyNumberFormat="0" applyProtection="0">
      <alignment horizontal="right" vertical="center"/>
    </xf>
    <xf numFmtId="4" fontId="2" fillId="35" borderId="40" applyNumberFormat="0" applyProtection="0">
      <alignment horizontal="right" vertical="center"/>
    </xf>
    <xf numFmtId="4" fontId="2" fillId="36" borderId="40" applyNumberFormat="0" applyProtection="0">
      <alignment horizontal="right" vertical="center"/>
    </xf>
    <xf numFmtId="4" fontId="2" fillId="37" borderId="40" applyNumberFormat="0" applyProtection="0">
      <alignment horizontal="right" vertical="center"/>
    </xf>
    <xf numFmtId="4" fontId="2" fillId="38" borderId="40" applyNumberFormat="0" applyProtection="0">
      <alignment horizontal="right" vertical="center"/>
    </xf>
    <xf numFmtId="4" fontId="2" fillId="39" borderId="40" applyNumberFormat="0" applyProtection="0">
      <alignment horizontal="right" vertical="center"/>
    </xf>
    <xf numFmtId="4" fontId="2" fillId="40" borderId="40" applyNumberFormat="0" applyProtection="0">
      <alignment horizontal="right" vertical="center"/>
    </xf>
    <xf numFmtId="4" fontId="2" fillId="41" borderId="40" applyNumberFormat="0" applyProtection="0">
      <alignment horizontal="left" vertical="center" indent="1"/>
    </xf>
    <xf numFmtId="4" fontId="2" fillId="42" borderId="41" applyNumberFormat="0" applyProtection="0">
      <alignment horizontal="left" vertical="center" indent="1"/>
    </xf>
    <xf numFmtId="4" fontId="2" fillId="43" borderId="0" applyNumberFormat="0" applyProtection="0">
      <alignment horizontal="left" vertical="center" indent="1"/>
    </xf>
    <xf numFmtId="0" fontId="75" fillId="31" borderId="40" applyNumberFormat="0" applyProtection="0">
      <alignment horizontal="left" vertical="center" indent="1"/>
    </xf>
    <xf numFmtId="4" fontId="2" fillId="42" borderId="40" applyNumberFormat="0" applyProtection="0">
      <alignment horizontal="left" vertical="center" indent="1"/>
    </xf>
    <xf numFmtId="4" fontId="2" fillId="44" borderId="40" applyNumberFormat="0" applyProtection="0">
      <alignment horizontal="left" vertical="center" indent="1"/>
    </xf>
    <xf numFmtId="0" fontId="75" fillId="44" borderId="40" applyNumberFormat="0" applyProtection="0">
      <alignment horizontal="left" vertical="center" indent="1"/>
    </xf>
    <xf numFmtId="0" fontId="75" fillId="44" borderId="40" applyNumberFormat="0" applyProtection="0">
      <alignment horizontal="left" vertical="center" indent="1"/>
    </xf>
    <xf numFmtId="0" fontId="75" fillId="45" borderId="40" applyNumberFormat="0" applyProtection="0">
      <alignment horizontal="left" vertical="center" indent="1"/>
    </xf>
    <xf numFmtId="0" fontId="75" fillId="45" borderId="40" applyNumberFormat="0" applyProtection="0">
      <alignment horizontal="left" vertical="center" indent="1"/>
    </xf>
    <xf numFmtId="0" fontId="75" fillId="46" borderId="40" applyNumberFormat="0" applyProtection="0">
      <alignment horizontal="left" vertical="center" indent="1"/>
    </xf>
    <xf numFmtId="0" fontId="75" fillId="46" borderId="40" applyNumberFormat="0" applyProtection="0">
      <alignment horizontal="left" vertical="center" indent="1"/>
    </xf>
    <xf numFmtId="0" fontId="75" fillId="31" borderId="40" applyNumberFormat="0" applyProtection="0">
      <alignment horizontal="left" vertical="center" indent="1"/>
    </xf>
    <xf numFmtId="0" fontId="75" fillId="31" borderId="40" applyNumberFormat="0" applyProtection="0">
      <alignment horizontal="left" vertical="center" indent="1"/>
    </xf>
    <xf numFmtId="4" fontId="2" fillId="47" borderId="40" applyNumberFormat="0" applyProtection="0">
      <alignment vertical="center"/>
    </xf>
    <xf numFmtId="4" fontId="2" fillId="47" borderId="40" applyNumberFormat="0" applyProtection="0">
      <alignment vertical="center"/>
    </xf>
    <xf numFmtId="4" fontId="2" fillId="47" borderId="40" applyNumberFormat="0" applyProtection="0">
      <alignment horizontal="left" vertical="center" indent="1"/>
    </xf>
    <xf numFmtId="4" fontId="2" fillId="47" borderId="40" applyNumberFormat="0" applyProtection="0">
      <alignment horizontal="left" vertical="center" indent="1"/>
    </xf>
    <xf numFmtId="4" fontId="2" fillId="42" borderId="40" applyNumberFormat="0" applyProtection="0">
      <alignment horizontal="right" vertical="center"/>
    </xf>
    <xf numFmtId="4" fontId="2" fillId="42" borderId="40" applyNumberFormat="0" applyProtection="0">
      <alignment horizontal="right" vertical="center"/>
    </xf>
    <xf numFmtId="0" fontId="75" fillId="31" borderId="40" applyNumberFormat="0" applyProtection="0">
      <alignment horizontal="left" vertical="center" indent="1"/>
    </xf>
    <xf numFmtId="0" fontId="75" fillId="31" borderId="40" applyNumberFormat="0" applyProtection="0">
      <alignment horizontal="left" vertical="center" indent="1"/>
    </xf>
    <xf numFmtId="0" fontId="2" fillId="0" borderId="0"/>
    <xf numFmtId="4" fontId="2" fillId="42" borderId="40" applyNumberFormat="0" applyProtection="0">
      <alignment horizontal="right" vertical="center"/>
    </xf>
    <xf numFmtId="0" fontId="2" fillId="10" borderId="36" applyNumberFormat="0" applyAlignment="0" applyProtection="0"/>
    <xf numFmtId="0" fontId="2" fillId="23" borderId="40" applyNumberFormat="0" applyAlignment="0" applyProtection="0"/>
    <xf numFmtId="0" fontId="2" fillId="23" borderId="36" applyNumberFormat="0" applyAlignment="0" applyProtection="0"/>
    <xf numFmtId="0" fontId="245" fillId="0" borderId="0" applyBorder="0">
      <alignment horizontal="center" vertical="center" wrapText="1"/>
    </xf>
    <xf numFmtId="0" fontId="26" fillId="10" borderId="36" applyNumberFormat="0" applyAlignment="0" applyProtection="0"/>
    <xf numFmtId="0" fontId="102" fillId="0" borderId="23" applyBorder="0">
      <alignment horizontal="center" vertical="center" wrapText="1"/>
    </xf>
    <xf numFmtId="4" fontId="116" fillId="29" borderId="12" applyBorder="0">
      <alignment horizontal="right"/>
    </xf>
    <xf numFmtId="0" fontId="2" fillId="0" borderId="22" applyNumberFormat="0" applyFill="0" applyAlignment="0" applyProtection="0"/>
    <xf numFmtId="0" fontId="247" fillId="0" borderId="0">
      <alignment horizontal="center" vertical="top" wrapText="1"/>
    </xf>
    <xf numFmtId="0" fontId="54" fillId="0" borderId="0">
      <alignment horizontal="center" vertical="center" wrapText="1"/>
    </xf>
    <xf numFmtId="0" fontId="246" fillId="49" borderId="0" applyFill="0">
      <alignment wrapText="1"/>
    </xf>
    <xf numFmtId="0" fontId="19" fillId="0" borderId="0"/>
    <xf numFmtId="0" fontId="19" fillId="0" borderId="0"/>
    <xf numFmtId="0" fontId="13" fillId="0" borderId="0"/>
    <xf numFmtId="0" fontId="108" fillId="0" borderId="0"/>
    <xf numFmtId="0" fontId="19" fillId="0" borderId="0"/>
    <xf numFmtId="0" fontId="110" fillId="0" borderId="0"/>
    <xf numFmtId="0" fontId="1" fillId="0" borderId="0"/>
    <xf numFmtId="0" fontId="1" fillId="0" borderId="0"/>
    <xf numFmtId="0" fontId="109" fillId="0" borderId="0"/>
    <xf numFmtId="0" fontId="109" fillId="0" borderId="0"/>
    <xf numFmtId="0" fontId="109" fillId="0" borderId="0"/>
    <xf numFmtId="0" fontId="2" fillId="0" borderId="0"/>
    <xf numFmtId="0" fontId="109" fillId="0" borderId="0"/>
    <xf numFmtId="0" fontId="109" fillId="0" borderId="0"/>
    <xf numFmtId="0" fontId="109" fillId="0" borderId="0"/>
    <xf numFmtId="0" fontId="109" fillId="0" borderId="0"/>
    <xf numFmtId="0" fontId="109" fillId="0" borderId="0"/>
    <xf numFmtId="0" fontId="109" fillId="0" borderId="0"/>
    <xf numFmtId="0" fontId="109" fillId="0" borderId="0"/>
    <xf numFmtId="0" fontId="109" fillId="0" borderId="0"/>
    <xf numFmtId="0" fontId="109" fillId="0" borderId="0"/>
    <xf numFmtId="0" fontId="19" fillId="0" borderId="0"/>
    <xf numFmtId="0" fontId="75" fillId="0" borderId="0"/>
    <xf numFmtId="0" fontId="19" fillId="0" borderId="0"/>
    <xf numFmtId="0" fontId="75" fillId="26" borderId="39" applyNumberFormat="0" applyFont="0" applyAlignment="0" applyProtection="0"/>
    <xf numFmtId="9" fontId="75" fillId="0" borderId="0" applyFill="0" applyBorder="0" applyAlignment="0" applyProtection="0"/>
    <xf numFmtId="9" fontId="75" fillId="0" borderId="0" applyFill="0" applyBorder="0" applyAlignment="0" applyProtection="0"/>
    <xf numFmtId="9" fontId="75" fillId="0" borderId="0" applyFill="0" applyBorder="0" applyAlignment="0" applyProtection="0"/>
    <xf numFmtId="9" fontId="75" fillId="0" borderId="0" applyFill="0" applyBorder="0" applyAlignment="0" applyProtection="0"/>
    <xf numFmtId="9" fontId="75" fillId="0" borderId="0" applyFill="0" applyBorder="0" applyAlignment="0" applyProtection="0"/>
    <xf numFmtId="9" fontId="75" fillId="0" borderId="0" applyFill="0" applyBorder="0" applyAlignment="0" applyProtection="0"/>
    <xf numFmtId="9" fontId="75" fillId="0" borderId="0" applyFill="0" applyBorder="0" applyAlignment="0" applyProtection="0"/>
    <xf numFmtId="9" fontId="75" fillId="0" borderId="0" applyFill="0" applyBorder="0" applyAlignment="0" applyProtection="0"/>
    <xf numFmtId="9" fontId="2" fillId="0" borderId="0" applyFont="0" applyFill="0" applyBorder="0" applyAlignment="0" applyProtection="0"/>
    <xf numFmtId="9" fontId="75" fillId="0" borderId="0" applyFill="0" applyBorder="0" applyAlignment="0" applyProtection="0"/>
    <xf numFmtId="9" fontId="75" fillId="0" borderId="0" applyFill="0" applyBorder="0" applyAlignment="0" applyProtection="0"/>
    <xf numFmtId="9" fontId="75" fillId="0" borderId="0" applyFill="0" applyBorder="0" applyAlignment="0" applyProtection="0"/>
    <xf numFmtId="9" fontId="75" fillId="0" borderId="0" applyFill="0" applyBorder="0" applyAlignment="0" applyProtection="0"/>
    <xf numFmtId="9" fontId="75" fillId="0" borderId="0" applyFill="0" applyBorder="0" applyAlignment="0" applyProtection="0"/>
    <xf numFmtId="9" fontId="75" fillId="0" borderId="0" applyFill="0" applyBorder="0" applyAlignment="0" applyProtection="0"/>
    <xf numFmtId="9" fontId="75" fillId="0" borderId="0" applyFill="0" applyBorder="0" applyAlignment="0" applyProtection="0"/>
    <xf numFmtId="9" fontId="19" fillId="0" borderId="0" applyFill="0" applyBorder="0" applyAlignment="0" applyProtection="0"/>
    <xf numFmtId="9" fontId="75" fillId="0" borderId="0" applyFill="0" applyBorder="0" applyAlignment="0" applyProtection="0"/>
    <xf numFmtId="9" fontId="75" fillId="0" borderId="0" applyFill="0" applyBorder="0" applyAlignment="0" applyProtection="0"/>
    <xf numFmtId="9" fontId="19" fillId="0" borderId="0" applyFill="0" applyBorder="0" applyAlignment="0" applyProtection="0"/>
    <xf numFmtId="9" fontId="13" fillId="0" borderId="0" applyFont="0" applyFill="0" applyBorder="0" applyAlignment="0" applyProtection="0"/>
    <xf numFmtId="49" fontId="218" fillId="0" borderId="0">
      <alignment horizontal="center"/>
    </xf>
    <xf numFmtId="0" fontId="26" fillId="10" borderId="36" applyNumberFormat="0" applyAlignment="0" applyProtection="0"/>
    <xf numFmtId="168" fontId="19" fillId="0" borderId="0" applyFill="0" applyBorder="0" applyAlignment="0" applyProtection="0"/>
    <xf numFmtId="168" fontId="19" fillId="0" borderId="0" applyFill="0" applyBorder="0" applyAlignment="0" applyProtection="0"/>
    <xf numFmtId="168" fontId="19" fillId="0" borderId="0" applyFill="0" applyBorder="0" applyAlignment="0" applyProtection="0"/>
    <xf numFmtId="168" fontId="19" fillId="0" borderId="0" applyFill="0" applyBorder="0" applyAlignment="0" applyProtection="0"/>
    <xf numFmtId="168" fontId="19" fillId="0" borderId="0" applyFill="0" applyBorder="0" applyAlignment="0" applyProtection="0"/>
    <xf numFmtId="168" fontId="19" fillId="0" borderId="0" applyFill="0" applyBorder="0" applyAlignment="0" applyProtection="0"/>
    <xf numFmtId="168" fontId="19" fillId="0" borderId="0" applyFill="0" applyBorder="0" applyAlignment="0" applyProtection="0"/>
    <xf numFmtId="168" fontId="19" fillId="0" borderId="0" applyFill="0" applyBorder="0" applyAlignment="0" applyProtection="0"/>
    <xf numFmtId="168" fontId="19" fillId="0" borderId="0" applyFill="0" applyBorder="0" applyAlignment="0" applyProtection="0"/>
    <xf numFmtId="168" fontId="19" fillId="0" borderId="0" applyFill="0" applyBorder="0" applyAlignment="0" applyProtection="0"/>
    <xf numFmtId="168" fontId="13" fillId="0" borderId="0" applyFont="0" applyFill="0" applyBorder="0" applyAlignment="0" applyProtection="0"/>
    <xf numFmtId="168" fontId="19" fillId="0" borderId="0" applyFill="0" applyBorder="0" applyAlignment="0" applyProtection="0"/>
    <xf numFmtId="0" fontId="2" fillId="0" borderId="0" applyFont="0" applyFill="0" applyBorder="0" applyAlignment="0" applyProtection="0"/>
    <xf numFmtId="177" fontId="19" fillId="0" borderId="0" applyFill="0" applyBorder="0" applyAlignment="0" applyProtection="0"/>
    <xf numFmtId="168" fontId="19" fillId="0" borderId="0" applyFill="0" applyBorder="0" applyAlignment="0" applyProtection="0"/>
    <xf numFmtId="168" fontId="19" fillId="0" borderId="0" applyFill="0" applyBorder="0" applyAlignment="0" applyProtection="0"/>
    <xf numFmtId="168" fontId="19" fillId="0" borderId="0" applyFill="0" applyBorder="0" applyAlignment="0" applyProtection="0"/>
    <xf numFmtId="168" fontId="19" fillId="0" borderId="0" applyFill="0" applyBorder="0" applyAlignment="0" applyProtection="0"/>
    <xf numFmtId="168" fontId="19" fillId="0" borderId="0" applyFill="0" applyBorder="0" applyAlignment="0" applyProtection="0"/>
    <xf numFmtId="168" fontId="19" fillId="0" borderId="0" applyFill="0" applyBorder="0" applyAlignment="0" applyProtection="0"/>
    <xf numFmtId="168" fontId="19" fillId="0" borderId="0" applyFill="0" applyBorder="0" applyAlignment="0" applyProtection="0"/>
    <xf numFmtId="168" fontId="19" fillId="0" borderId="0" applyFill="0" applyBorder="0" applyAlignment="0" applyProtection="0"/>
    <xf numFmtId="168" fontId="19" fillId="0" borderId="0" applyFill="0" applyBorder="0" applyAlignment="0" applyProtection="0"/>
    <xf numFmtId="168" fontId="19" fillId="0" borderId="0" applyFill="0" applyBorder="0" applyAlignment="0" applyProtection="0"/>
    <xf numFmtId="168" fontId="19" fillId="0" borderId="0" applyFill="0" applyBorder="0" applyAlignment="0" applyProtection="0"/>
    <xf numFmtId="168" fontId="19" fillId="0" borderId="0" applyFill="0" applyBorder="0" applyAlignment="0" applyProtection="0"/>
    <xf numFmtId="168" fontId="19" fillId="0" borderId="0" applyFill="0" applyBorder="0" applyAlignment="0" applyProtection="0"/>
    <xf numFmtId="168" fontId="19" fillId="0" borderId="0" applyFill="0" applyBorder="0" applyAlignment="0" applyProtection="0"/>
    <xf numFmtId="168" fontId="19" fillId="0" borderId="0" applyFill="0" applyBorder="0" applyAlignment="0" applyProtection="0"/>
    <xf numFmtId="168" fontId="19" fillId="0" borderId="0" applyFill="0" applyBorder="0" applyAlignment="0" applyProtection="0"/>
    <xf numFmtId="168" fontId="19" fillId="0" borderId="0" applyFill="0" applyBorder="0" applyAlignment="0" applyProtection="0"/>
    <xf numFmtId="168" fontId="19" fillId="0" borderId="0" applyFill="0" applyBorder="0" applyAlignment="0" applyProtection="0"/>
    <xf numFmtId="168" fontId="19" fillId="0" borderId="0" applyFill="0" applyBorder="0" applyAlignment="0" applyProtection="0"/>
    <xf numFmtId="168" fontId="19" fillId="0" borderId="0" applyFill="0" applyBorder="0" applyAlignment="0" applyProtection="0"/>
    <xf numFmtId="168" fontId="19" fillId="0" borderId="0" applyFill="0" applyBorder="0" applyAlignment="0" applyProtection="0"/>
    <xf numFmtId="168" fontId="19" fillId="0" borderId="0" applyFill="0" applyBorder="0" applyAlignment="0" applyProtection="0"/>
    <xf numFmtId="168" fontId="19" fillId="0" borderId="0" applyFill="0" applyBorder="0" applyAlignment="0" applyProtection="0"/>
    <xf numFmtId="168" fontId="19" fillId="0" borderId="0" applyFill="0" applyBorder="0" applyAlignment="0" applyProtection="0"/>
    <xf numFmtId="168" fontId="19" fillId="0" borderId="0" applyFill="0" applyBorder="0" applyAlignment="0" applyProtection="0"/>
    <xf numFmtId="168" fontId="19" fillId="0" borderId="0" applyFill="0" applyBorder="0" applyAlignment="0" applyProtection="0"/>
    <xf numFmtId="168" fontId="19" fillId="0" borderId="0" applyFill="0" applyBorder="0" applyAlignment="0" applyProtection="0"/>
    <xf numFmtId="168" fontId="19" fillId="0" borderId="0" applyFill="0" applyBorder="0" applyAlignment="0" applyProtection="0"/>
    <xf numFmtId="168" fontId="19" fillId="0" borderId="0" applyFill="0" applyBorder="0" applyAlignment="0" applyProtection="0"/>
    <xf numFmtId="168" fontId="19" fillId="0" borderId="0" applyFill="0" applyBorder="0" applyAlignment="0" applyProtection="0"/>
    <xf numFmtId="168" fontId="19" fillId="0" borderId="0" applyFill="0" applyBorder="0" applyAlignment="0" applyProtection="0"/>
    <xf numFmtId="168" fontId="19" fillId="0" borderId="0" applyFill="0" applyBorder="0" applyAlignment="0" applyProtection="0"/>
    <xf numFmtId="168" fontId="19" fillId="0" borderId="0" applyFill="0" applyBorder="0" applyAlignment="0" applyProtection="0"/>
    <xf numFmtId="168" fontId="19" fillId="0" borderId="0" applyFill="0" applyBorder="0" applyAlignment="0" applyProtection="0"/>
    <xf numFmtId="168" fontId="19" fillId="0" borderId="0" applyFill="0" applyBorder="0" applyAlignment="0" applyProtection="0"/>
    <xf numFmtId="168" fontId="19" fillId="0" borderId="0" applyFill="0" applyBorder="0" applyAlignment="0" applyProtection="0"/>
    <xf numFmtId="168" fontId="19" fillId="0" borderId="0" applyFill="0" applyBorder="0" applyAlignment="0" applyProtection="0"/>
    <xf numFmtId="168" fontId="19" fillId="0" borderId="0" applyFill="0" applyBorder="0" applyAlignment="0" applyProtection="0"/>
    <xf numFmtId="168" fontId="19" fillId="0" borderId="0" applyFill="0" applyBorder="0" applyAlignment="0" applyProtection="0"/>
    <xf numFmtId="168" fontId="19" fillId="0" borderId="0" applyFill="0" applyBorder="0" applyAlignment="0" applyProtection="0"/>
    <xf numFmtId="168" fontId="19" fillId="0" borderId="0" applyFill="0" applyBorder="0" applyAlignment="0" applyProtection="0"/>
    <xf numFmtId="168" fontId="19" fillId="0" borderId="0" applyFill="0" applyBorder="0" applyAlignment="0" applyProtection="0"/>
    <xf numFmtId="168" fontId="19" fillId="0" borderId="0" applyFill="0" applyBorder="0" applyAlignment="0" applyProtection="0"/>
    <xf numFmtId="168" fontId="19" fillId="0" borderId="0" applyFill="0" applyBorder="0" applyAlignment="0" applyProtection="0"/>
    <xf numFmtId="168" fontId="19" fillId="0" borderId="0" applyFill="0" applyBorder="0" applyAlignment="0" applyProtection="0"/>
    <xf numFmtId="168" fontId="19" fillId="0" borderId="0" applyFill="0" applyBorder="0" applyAlignment="0" applyProtection="0"/>
    <xf numFmtId="3" fontId="111" fillId="0" borderId="12" applyBorder="0">
      <alignment vertical="center"/>
    </xf>
    <xf numFmtId="4" fontId="116" fillId="49" borderId="25" applyBorder="0">
      <alignment horizontal="right"/>
    </xf>
    <xf numFmtId="4" fontId="116" fillId="50" borderId="44" applyBorder="0">
      <alignment horizontal="right"/>
    </xf>
    <xf numFmtId="167" fontId="221" fillId="0" borderId="0">
      <protection locked="0"/>
    </xf>
    <xf numFmtId="0" fontId="36" fillId="0" borderId="22" applyNumberFormat="0" applyFill="0" applyAlignment="0" applyProtection="0"/>
    <xf numFmtId="0" fontId="15" fillId="6" borderId="0" applyNumberFormat="0" applyBorder="0" applyAlignment="0" applyProtection="0"/>
    <xf numFmtId="0" fontId="22" fillId="7" borderId="0" applyNumberFormat="0" applyBorder="0" applyAlignment="0" applyProtection="0"/>
    <xf numFmtId="0" fontId="13" fillId="26" borderId="39" applyNumberFormat="0" applyFont="0" applyAlignment="0" applyProtection="0"/>
    <xf numFmtId="0" fontId="13" fillId="0" borderId="0"/>
    <xf numFmtId="0" fontId="27" fillId="0" borderId="19" applyNumberFormat="0" applyFill="0" applyAlignment="0" applyProtection="0"/>
    <xf numFmtId="0" fontId="17" fillId="24" borderId="15" applyNumberFormat="0" applyAlignment="0" applyProtection="0"/>
    <xf numFmtId="0" fontId="37" fillId="0" borderId="0" applyNumberFormat="0" applyFill="0" applyBorder="0" applyAlignment="0" applyProtection="0"/>
    <xf numFmtId="0" fontId="1" fillId="0" borderId="0"/>
    <xf numFmtId="9" fontId="19" fillId="0" borderId="0" applyFont="0" applyFill="0" applyBorder="0" applyAlignment="0" applyProtection="0"/>
    <xf numFmtId="9" fontId="19" fillId="0" borderId="0" applyFill="0" applyBorder="0" applyAlignment="0" applyProtection="0"/>
    <xf numFmtId="168" fontId="19" fillId="0" borderId="0" applyFill="0" applyBorder="0" applyAlignment="0" applyProtection="0"/>
    <xf numFmtId="0" fontId="57" fillId="0" borderId="0">
      <protection locked="0"/>
    </xf>
    <xf numFmtId="252" fontId="19" fillId="0" borderId="0"/>
    <xf numFmtId="0" fontId="19" fillId="0" borderId="0"/>
    <xf numFmtId="0" fontId="57" fillId="0" borderId="72">
      <protection locked="0"/>
    </xf>
    <xf numFmtId="0" fontId="57" fillId="0" borderId="72">
      <protection locked="0"/>
    </xf>
    <xf numFmtId="0" fontId="57" fillId="0" borderId="72">
      <protection locked="0"/>
    </xf>
    <xf numFmtId="0" fontId="57" fillId="0" borderId="72">
      <protection locked="0"/>
    </xf>
    <xf numFmtId="0" fontId="57" fillId="0" borderId="72">
      <protection locked="0"/>
    </xf>
    <xf numFmtId="0" fontId="51" fillId="0" borderId="0"/>
    <xf numFmtId="252" fontId="51" fillId="0" borderId="0"/>
    <xf numFmtId="252" fontId="51" fillId="0" borderId="0"/>
    <xf numFmtId="252" fontId="51" fillId="0" borderId="0"/>
    <xf numFmtId="252" fontId="52" fillId="0" borderId="0"/>
    <xf numFmtId="252" fontId="52" fillId="0" borderId="0"/>
    <xf numFmtId="252" fontId="19" fillId="0" borderId="0"/>
    <xf numFmtId="252" fontId="19" fillId="0" borderId="0"/>
    <xf numFmtId="252" fontId="19" fillId="0" borderId="0"/>
    <xf numFmtId="252" fontId="19" fillId="0" borderId="0"/>
    <xf numFmtId="252" fontId="19" fillId="0" borderId="0"/>
    <xf numFmtId="252" fontId="19" fillId="0" borderId="0"/>
    <xf numFmtId="252" fontId="19" fillId="0" borderId="0"/>
    <xf numFmtId="252" fontId="19" fillId="0" borderId="0"/>
    <xf numFmtId="252" fontId="19" fillId="0" borderId="0"/>
    <xf numFmtId="252" fontId="19" fillId="0" borderId="0"/>
    <xf numFmtId="252" fontId="19" fillId="0" borderId="0"/>
    <xf numFmtId="252" fontId="19" fillId="0" borderId="0"/>
    <xf numFmtId="252" fontId="19" fillId="0" borderId="0"/>
    <xf numFmtId="252" fontId="19" fillId="0" borderId="0"/>
    <xf numFmtId="252" fontId="19" fillId="0" borderId="0"/>
    <xf numFmtId="252" fontId="19" fillId="0" borderId="0"/>
    <xf numFmtId="252" fontId="19" fillId="0" borderId="0"/>
    <xf numFmtId="252" fontId="19" fillId="0" borderId="0"/>
    <xf numFmtId="252" fontId="19" fillId="0" borderId="0"/>
    <xf numFmtId="252" fontId="19" fillId="0" borderId="0"/>
    <xf numFmtId="252" fontId="19" fillId="0" borderId="0"/>
    <xf numFmtId="252" fontId="19" fillId="0" borderId="0"/>
    <xf numFmtId="252" fontId="19" fillId="0" borderId="0"/>
    <xf numFmtId="252" fontId="19" fillId="0" borderId="0"/>
    <xf numFmtId="4" fontId="56" fillId="0" borderId="0">
      <alignment vertical="center"/>
    </xf>
    <xf numFmtId="4" fontId="54" fillId="0" borderId="0">
      <alignment vertical="center"/>
    </xf>
    <xf numFmtId="4" fontId="54" fillId="0" borderId="0">
      <alignment vertical="center"/>
    </xf>
    <xf numFmtId="4" fontId="54" fillId="0" borderId="0">
      <alignment vertical="center"/>
    </xf>
    <xf numFmtId="4" fontId="54" fillId="0" borderId="0">
      <alignment vertical="center"/>
    </xf>
    <xf numFmtId="4" fontId="54" fillId="0" borderId="0">
      <alignment vertical="center"/>
    </xf>
    <xf numFmtId="0" fontId="51" fillId="0" borderId="0"/>
    <xf numFmtId="0" fontId="254" fillId="0" borderId="0"/>
    <xf numFmtId="0" fontId="254" fillId="0" borderId="0"/>
    <xf numFmtId="0" fontId="254" fillId="0" borderId="0"/>
    <xf numFmtId="0" fontId="254" fillId="0" borderId="0"/>
    <xf numFmtId="0" fontId="254" fillId="0" borderId="0"/>
    <xf numFmtId="252" fontId="51" fillId="0" borderId="0"/>
    <xf numFmtId="252" fontId="51" fillId="0" borderId="0"/>
    <xf numFmtId="252" fontId="52" fillId="0" borderId="0"/>
    <xf numFmtId="252" fontId="52" fillId="0" borderId="0"/>
    <xf numFmtId="252" fontId="52" fillId="0" borderId="0"/>
    <xf numFmtId="252" fontId="52" fillId="0" borderId="0"/>
    <xf numFmtId="252" fontId="52" fillId="0" borderId="0"/>
    <xf numFmtId="252" fontId="51" fillId="0" borderId="0"/>
    <xf numFmtId="252" fontId="52" fillId="0" borderId="0"/>
    <xf numFmtId="252" fontId="51" fillId="0" borderId="0"/>
    <xf numFmtId="252" fontId="52" fillId="0" borderId="0"/>
    <xf numFmtId="252" fontId="51" fillId="0" borderId="0"/>
    <xf numFmtId="0" fontId="52" fillId="0" borderId="0"/>
    <xf numFmtId="0" fontId="255" fillId="0" borderId="0"/>
    <xf numFmtId="0" fontId="255" fillId="0" borderId="0"/>
    <xf numFmtId="0" fontId="255" fillId="0" borderId="0"/>
    <xf numFmtId="0" fontId="255" fillId="0" borderId="0"/>
    <xf numFmtId="0" fontId="255" fillId="0" borderId="0"/>
    <xf numFmtId="252" fontId="52" fillId="0" borderId="0"/>
    <xf numFmtId="0" fontId="51" fillId="0" borderId="0"/>
    <xf numFmtId="252" fontId="52" fillId="0" borderId="0"/>
    <xf numFmtId="252" fontId="51" fillId="0" borderId="0"/>
    <xf numFmtId="252" fontId="52" fillId="0" borderId="0"/>
    <xf numFmtId="0" fontId="52" fillId="0" borderId="0"/>
    <xf numFmtId="252" fontId="51" fillId="0" borderId="0"/>
    <xf numFmtId="252" fontId="51" fillId="0" borderId="0"/>
    <xf numFmtId="252" fontId="51" fillId="0" borderId="0"/>
    <xf numFmtId="252" fontId="52" fillId="0" borderId="0"/>
    <xf numFmtId="252" fontId="51" fillId="0" borderId="0"/>
    <xf numFmtId="0" fontId="52" fillId="0" borderId="0"/>
    <xf numFmtId="253" fontId="19" fillId="0" borderId="0" applyFont="0" applyFill="0" applyBorder="0" applyAlignment="0" applyProtection="0"/>
    <xf numFmtId="0" fontId="52" fillId="0" borderId="0"/>
    <xf numFmtId="0" fontId="8" fillId="0" borderId="0"/>
    <xf numFmtId="0" fontId="8" fillId="0" borderId="0"/>
    <xf numFmtId="254" fontId="136" fillId="0" borderId="0" applyFont="0" applyFill="0" applyBorder="0" applyAlignment="0" applyProtection="0"/>
    <xf numFmtId="39" fontId="19" fillId="0" borderId="0" applyFont="0" applyFill="0" applyBorder="0" applyAlignment="0" applyProtection="0"/>
    <xf numFmtId="0" fontId="51" fillId="0" borderId="0"/>
    <xf numFmtId="0" fontId="256" fillId="0" borderId="0" applyNumberFormat="0" applyFill="0" applyBorder="0" applyAlignment="0" applyProtection="0"/>
    <xf numFmtId="0" fontId="19" fillId="25" borderId="0" applyNumberFormat="0" applyFont="0" applyAlignment="0" applyProtection="0"/>
    <xf numFmtId="0" fontId="52" fillId="0" borderId="0"/>
    <xf numFmtId="0" fontId="52" fillId="0" borderId="0"/>
    <xf numFmtId="0" fontId="51" fillId="0" borderId="0"/>
    <xf numFmtId="0" fontId="51" fillId="0" borderId="0"/>
    <xf numFmtId="0" fontId="51" fillId="0" borderId="0"/>
    <xf numFmtId="211" fontId="54" fillId="0" borderId="0" applyFont="0" applyFill="0" applyBorder="0" applyAlignment="0" applyProtection="0"/>
    <xf numFmtId="255" fontId="136" fillId="0" borderId="0" applyFont="0" applyFill="0" applyBorder="0" applyAlignment="0" applyProtection="0"/>
    <xf numFmtId="0" fontId="54" fillId="0" borderId="0" applyFont="0" applyFill="0" applyBorder="0" applyAlignment="0" applyProtection="0"/>
    <xf numFmtId="0" fontId="54" fillId="0" borderId="0" applyFont="0" applyFill="0" applyBorder="0" applyAlignment="0" applyProtection="0"/>
    <xf numFmtId="0" fontId="257" fillId="0" borderId="0" applyNumberFormat="0" applyFill="0" applyBorder="0" applyProtection="0">
      <alignment vertical="top"/>
    </xf>
    <xf numFmtId="0" fontId="258" fillId="0" borderId="73" applyNumberFormat="0" applyFill="0" applyProtection="0">
      <alignment horizontal="center"/>
    </xf>
    <xf numFmtId="0" fontId="258" fillId="0" borderId="73" applyNumberFormat="0" applyFill="0" applyProtection="0">
      <alignment horizontal="center"/>
    </xf>
    <xf numFmtId="0" fontId="258" fillId="0" borderId="73" applyNumberFormat="0" applyFill="0" applyProtection="0">
      <alignment horizontal="center"/>
    </xf>
    <xf numFmtId="0" fontId="258" fillId="0" borderId="73" applyNumberFormat="0" applyFill="0" applyProtection="0">
      <alignment horizontal="center"/>
    </xf>
    <xf numFmtId="0" fontId="258" fillId="0" borderId="73" applyNumberFormat="0" applyFill="0" applyProtection="0">
      <alignment horizontal="center"/>
    </xf>
    <xf numFmtId="0" fontId="258" fillId="0" borderId="73" applyNumberFormat="0" applyFill="0" applyProtection="0">
      <alignment horizontal="center"/>
    </xf>
    <xf numFmtId="0" fontId="258" fillId="0" borderId="73" applyNumberFormat="0" applyFill="0" applyProtection="0">
      <alignment horizontal="center"/>
    </xf>
    <xf numFmtId="0" fontId="258" fillId="0" borderId="73" applyNumberFormat="0" applyFill="0" applyProtection="0">
      <alignment horizontal="center"/>
    </xf>
    <xf numFmtId="0" fontId="258" fillId="0" borderId="73" applyNumberFormat="0" applyFill="0" applyProtection="0">
      <alignment horizontal="center"/>
    </xf>
    <xf numFmtId="0" fontId="258" fillId="0" borderId="73" applyNumberFormat="0" applyFill="0" applyProtection="0">
      <alignment horizontal="center"/>
    </xf>
    <xf numFmtId="0" fontId="258" fillId="0" borderId="73" applyNumberFormat="0" applyFill="0" applyProtection="0">
      <alignment horizontal="center"/>
    </xf>
    <xf numFmtId="0" fontId="258" fillId="0" borderId="73" applyNumberFormat="0" applyFill="0" applyProtection="0">
      <alignment horizontal="center"/>
    </xf>
    <xf numFmtId="0" fontId="258" fillId="0" borderId="0" applyNumberFormat="0" applyFill="0" applyBorder="0" applyProtection="0">
      <alignment horizontal="left"/>
    </xf>
    <xf numFmtId="0" fontId="259" fillId="0" borderId="0" applyNumberFormat="0" applyFill="0" applyBorder="0" applyProtection="0">
      <alignment horizontal="centerContinuous"/>
    </xf>
    <xf numFmtId="0" fontId="51" fillId="0" borderId="0"/>
    <xf numFmtId="0" fontId="52" fillId="0" borderId="0"/>
    <xf numFmtId="4" fontId="56" fillId="0" borderId="0">
      <alignment vertical="center"/>
    </xf>
    <xf numFmtId="252" fontId="51" fillId="0" borderId="0"/>
    <xf numFmtId="252" fontId="51" fillId="0" borderId="0"/>
    <xf numFmtId="252" fontId="52" fillId="0" borderId="0"/>
    <xf numFmtId="252" fontId="52" fillId="0" borderId="0"/>
    <xf numFmtId="252" fontId="51" fillId="0" borderId="0"/>
    <xf numFmtId="252" fontId="52" fillId="0" borderId="0"/>
    <xf numFmtId="252" fontId="52" fillId="0" borderId="0"/>
    <xf numFmtId="252" fontId="52" fillId="0" borderId="0"/>
    <xf numFmtId="252" fontId="52" fillId="0" borderId="0"/>
    <xf numFmtId="252" fontId="52" fillId="0" borderId="0"/>
    <xf numFmtId="252" fontId="51" fillId="0" borderId="0"/>
    <xf numFmtId="252" fontId="51" fillId="0" borderId="0"/>
    <xf numFmtId="0" fontId="52" fillId="0" borderId="0"/>
    <xf numFmtId="252" fontId="52" fillId="0" borderId="0"/>
    <xf numFmtId="252" fontId="52" fillId="0" borderId="0"/>
    <xf numFmtId="252" fontId="52" fillId="0" borderId="0"/>
    <xf numFmtId="252" fontId="52" fillId="0" borderId="0"/>
    <xf numFmtId="252" fontId="52" fillId="0" borderId="0"/>
    <xf numFmtId="252" fontId="51" fillId="0" borderId="0"/>
    <xf numFmtId="252" fontId="51" fillId="0" borderId="0"/>
    <xf numFmtId="252" fontId="52" fillId="0" borderId="0"/>
    <xf numFmtId="0" fontId="52" fillId="0" borderId="0"/>
    <xf numFmtId="252" fontId="52" fillId="0" borderId="0"/>
    <xf numFmtId="171" fontId="19" fillId="29" borderId="38" applyNumberFormat="0" applyFont="0">
      <alignment shrinkToFit="1"/>
      <protection locked="0"/>
    </xf>
    <xf numFmtId="4" fontId="56" fillId="0" borderId="0">
      <alignment vertical="center"/>
    </xf>
    <xf numFmtId="4" fontId="54" fillId="0" borderId="0">
      <alignment vertical="center"/>
    </xf>
    <xf numFmtId="4" fontId="54" fillId="0" borderId="0">
      <alignment vertical="center"/>
    </xf>
    <xf numFmtId="4" fontId="54" fillId="0" borderId="0">
      <alignment vertical="center"/>
    </xf>
    <xf numFmtId="4" fontId="54" fillId="0" borderId="0">
      <alignment vertical="center"/>
    </xf>
    <xf numFmtId="4" fontId="54" fillId="0" borderId="0">
      <alignment vertical="center"/>
    </xf>
    <xf numFmtId="0" fontId="51" fillId="0" borderId="0"/>
    <xf numFmtId="252" fontId="52" fillId="0" borderId="0"/>
    <xf numFmtId="252" fontId="52" fillId="0" borderId="0"/>
    <xf numFmtId="252" fontId="52" fillId="0" borderId="0"/>
    <xf numFmtId="0" fontId="51" fillId="0" borderId="0"/>
    <xf numFmtId="0" fontId="51" fillId="0" borderId="0"/>
    <xf numFmtId="0" fontId="51" fillId="0" borderId="0"/>
    <xf numFmtId="0" fontId="51" fillId="0" borderId="0"/>
    <xf numFmtId="0" fontId="51" fillId="0" borderId="0"/>
    <xf numFmtId="0" fontId="51" fillId="0" borderId="0"/>
    <xf numFmtId="252" fontId="19" fillId="0" borderId="0"/>
    <xf numFmtId="252" fontId="19" fillId="0" borderId="0"/>
    <xf numFmtId="252" fontId="19" fillId="0" borderId="0"/>
    <xf numFmtId="252" fontId="19" fillId="0" borderId="0"/>
    <xf numFmtId="252" fontId="19" fillId="0" borderId="0"/>
    <xf numFmtId="252" fontId="19" fillId="0" borderId="0"/>
    <xf numFmtId="252" fontId="19" fillId="0" borderId="0"/>
    <xf numFmtId="252" fontId="51" fillId="0" borderId="0"/>
    <xf numFmtId="0" fontId="51" fillId="0" borderId="0"/>
    <xf numFmtId="0" fontId="51" fillId="0" borderId="0"/>
    <xf numFmtId="0" fontId="51" fillId="0" borderId="0"/>
    <xf numFmtId="252" fontId="52" fillId="0" borderId="0"/>
    <xf numFmtId="252" fontId="52" fillId="0" borderId="0"/>
    <xf numFmtId="252" fontId="52" fillId="0" borderId="0"/>
    <xf numFmtId="252" fontId="51" fillId="0" borderId="0"/>
    <xf numFmtId="252" fontId="51" fillId="0" borderId="0"/>
    <xf numFmtId="252" fontId="52" fillId="0" borderId="0"/>
    <xf numFmtId="252" fontId="52" fillId="0" borderId="0"/>
    <xf numFmtId="252" fontId="52" fillId="0" borderId="0"/>
    <xf numFmtId="252" fontId="52" fillId="0" borderId="0"/>
    <xf numFmtId="4" fontId="56" fillId="0" borderId="0">
      <alignment vertical="center"/>
    </xf>
    <xf numFmtId="0" fontId="52" fillId="0" borderId="0"/>
    <xf numFmtId="0" fontId="255" fillId="0" borderId="0"/>
    <xf numFmtId="0" fontId="255" fillId="0" borderId="0"/>
    <xf numFmtId="0" fontId="255" fillId="0" borderId="0"/>
    <xf numFmtId="0" fontId="255" fillId="0" borderId="0"/>
    <xf numFmtId="0" fontId="255" fillId="0" borderId="0"/>
    <xf numFmtId="0" fontId="52" fillId="0" borderId="0"/>
    <xf numFmtId="0" fontId="255" fillId="0" borderId="0"/>
    <xf numFmtId="0" fontId="255" fillId="0" borderId="0"/>
    <xf numFmtId="0" fontId="255" fillId="0" borderId="0"/>
    <xf numFmtId="0" fontId="255" fillId="0" borderId="0"/>
    <xf numFmtId="0" fontId="255" fillId="0" borderId="0"/>
    <xf numFmtId="0" fontId="52" fillId="0" borderId="0"/>
    <xf numFmtId="0" fontId="255" fillId="0" borderId="0"/>
    <xf numFmtId="0" fontId="255" fillId="0" borderId="0"/>
    <xf numFmtId="0" fontId="255" fillId="0" borderId="0"/>
    <xf numFmtId="0" fontId="255" fillId="0" borderId="0"/>
    <xf numFmtId="0" fontId="255" fillId="0" borderId="0"/>
    <xf numFmtId="0" fontId="51" fillId="0" borderId="0"/>
    <xf numFmtId="0" fontId="52" fillId="0" borderId="0"/>
    <xf numFmtId="0" fontId="51" fillId="0" borderId="0"/>
    <xf numFmtId="0" fontId="51" fillId="0" borderId="0"/>
    <xf numFmtId="0" fontId="52" fillId="0" borderId="0"/>
    <xf numFmtId="0" fontId="52" fillId="0" borderId="0"/>
    <xf numFmtId="252" fontId="52" fillId="0" borderId="0"/>
    <xf numFmtId="4" fontId="56" fillId="0" borderId="0">
      <alignment vertical="center"/>
    </xf>
    <xf numFmtId="171" fontId="19" fillId="0" borderId="0"/>
    <xf numFmtId="171" fontId="19" fillId="0" borderId="0"/>
    <xf numFmtId="252" fontId="51" fillId="0" borderId="0"/>
    <xf numFmtId="4" fontId="56" fillId="0" borderId="0">
      <alignment vertical="center"/>
    </xf>
    <xf numFmtId="252" fontId="51" fillId="0" borderId="0"/>
    <xf numFmtId="252" fontId="51" fillId="0" borderId="0"/>
    <xf numFmtId="252" fontId="52" fillId="0" borderId="0"/>
    <xf numFmtId="252" fontId="51" fillId="0" borderId="0"/>
    <xf numFmtId="0" fontId="51" fillId="0" borderId="0"/>
    <xf numFmtId="0" fontId="51" fillId="0" borderId="0"/>
    <xf numFmtId="0" fontId="51" fillId="0" borderId="0"/>
    <xf numFmtId="252" fontId="52" fillId="0" borderId="0"/>
    <xf numFmtId="252" fontId="52" fillId="0" borderId="0"/>
    <xf numFmtId="0" fontId="52" fillId="0" borderId="0"/>
    <xf numFmtId="0" fontId="255" fillId="0" borderId="0"/>
    <xf numFmtId="0" fontId="255" fillId="0" borderId="0"/>
    <xf numFmtId="0" fontId="255" fillId="0" borderId="0"/>
    <xf numFmtId="0" fontId="255" fillId="0" borderId="0"/>
    <xf numFmtId="0" fontId="255" fillId="0" borderId="0"/>
    <xf numFmtId="0" fontId="52" fillId="0" borderId="0"/>
    <xf numFmtId="0" fontId="255" fillId="0" borderId="0"/>
    <xf numFmtId="0" fontId="255" fillId="0" borderId="0"/>
    <xf numFmtId="0" fontId="255" fillId="0" borderId="0"/>
    <xf numFmtId="0" fontId="255" fillId="0" borderId="0"/>
    <xf numFmtId="0" fontId="255" fillId="0" borderId="0"/>
    <xf numFmtId="0" fontId="51" fillId="0" borderId="0"/>
    <xf numFmtId="252" fontId="52" fillId="0" borderId="0"/>
    <xf numFmtId="252" fontId="51" fillId="0" borderId="0"/>
    <xf numFmtId="0" fontId="51" fillId="0" borderId="0"/>
    <xf numFmtId="252" fontId="52" fillId="0" borderId="0"/>
    <xf numFmtId="252" fontId="52" fillId="0" borderId="0"/>
    <xf numFmtId="252" fontId="52" fillId="0" borderId="0"/>
    <xf numFmtId="252" fontId="52" fillId="0" borderId="0"/>
    <xf numFmtId="252" fontId="52" fillId="0" borderId="0"/>
    <xf numFmtId="0" fontId="121" fillId="0" borderId="0">
      <protection locked="0"/>
    </xf>
    <xf numFmtId="0" fontId="121" fillId="0" borderId="32">
      <protection locked="0"/>
    </xf>
    <xf numFmtId="0" fontId="121" fillId="0" borderId="0">
      <protection locked="0"/>
    </xf>
    <xf numFmtId="0" fontId="121" fillId="0" borderId="0">
      <protection locked="0"/>
    </xf>
    <xf numFmtId="0" fontId="121" fillId="0" borderId="0">
      <protection locked="0"/>
    </xf>
    <xf numFmtId="0" fontId="121" fillId="0" borderId="32">
      <protection locked="0"/>
    </xf>
    <xf numFmtId="0" fontId="121" fillId="0" borderId="0">
      <protection locked="0"/>
    </xf>
    <xf numFmtId="0" fontId="121" fillId="0" borderId="0">
      <protection locked="0"/>
    </xf>
    <xf numFmtId="0" fontId="121" fillId="0" borderId="0">
      <protection locked="0"/>
    </xf>
    <xf numFmtId="0" fontId="121" fillId="0" borderId="32">
      <protection locked="0"/>
    </xf>
    <xf numFmtId="0" fontId="121" fillId="0" borderId="0">
      <protection locked="0"/>
    </xf>
    <xf numFmtId="0" fontId="121" fillId="0" borderId="0">
      <protection locked="0"/>
    </xf>
    <xf numFmtId="0" fontId="121" fillId="0" borderId="0">
      <protection locked="0"/>
    </xf>
    <xf numFmtId="0" fontId="121" fillId="0" borderId="32">
      <protection locked="0"/>
    </xf>
    <xf numFmtId="0" fontId="121" fillId="0" borderId="0">
      <protection locked="0"/>
    </xf>
    <xf numFmtId="0" fontId="121" fillId="0" borderId="0">
      <protection locked="0"/>
    </xf>
    <xf numFmtId="252" fontId="51" fillId="0" borderId="0"/>
    <xf numFmtId="0" fontId="51" fillId="0" borderId="0"/>
    <xf numFmtId="0" fontId="52" fillId="0" borderId="0"/>
    <xf numFmtId="0" fontId="51" fillId="0" borderId="0"/>
    <xf numFmtId="252" fontId="52" fillId="0" borderId="0"/>
    <xf numFmtId="4" fontId="56" fillId="0" borderId="0">
      <alignment vertical="center"/>
    </xf>
    <xf numFmtId="4" fontId="54" fillId="0" borderId="0">
      <alignment vertical="center"/>
    </xf>
    <xf numFmtId="4" fontId="54" fillId="0" borderId="0">
      <alignment vertical="center"/>
    </xf>
    <xf numFmtId="4" fontId="54" fillId="0" borderId="0">
      <alignment vertical="center"/>
    </xf>
    <xf numFmtId="4" fontId="54" fillId="0" borderId="0">
      <alignment vertical="center"/>
    </xf>
    <xf numFmtId="4" fontId="54" fillId="0" borderId="0">
      <alignment vertical="center"/>
    </xf>
    <xf numFmtId="0" fontId="52" fillId="0" borderId="0"/>
    <xf numFmtId="0" fontId="255" fillId="0" borderId="0"/>
    <xf numFmtId="0" fontId="255" fillId="0" borderId="0"/>
    <xf numFmtId="0" fontId="255" fillId="0" borderId="0"/>
    <xf numFmtId="0" fontId="255" fillId="0" borderId="0"/>
    <xf numFmtId="0" fontId="255" fillId="0" borderId="0"/>
    <xf numFmtId="0" fontId="19" fillId="0" borderId="0"/>
    <xf numFmtId="0" fontId="19" fillId="0" borderId="0"/>
    <xf numFmtId="0" fontId="19" fillId="0" borderId="0"/>
    <xf numFmtId="0" fontId="19" fillId="0" borderId="0"/>
    <xf numFmtId="0" fontId="19" fillId="0" borderId="0"/>
    <xf numFmtId="0" fontId="52" fillId="0" borderId="0"/>
    <xf numFmtId="4" fontId="56" fillId="0" borderId="0">
      <alignment vertical="center"/>
    </xf>
    <xf numFmtId="4" fontId="54" fillId="0" borderId="0">
      <alignment vertical="center"/>
    </xf>
    <xf numFmtId="4" fontId="54" fillId="0" borderId="0">
      <alignment vertical="center"/>
    </xf>
    <xf numFmtId="4" fontId="54" fillId="0" borderId="0">
      <alignment vertical="center"/>
    </xf>
    <xf numFmtId="4" fontId="54" fillId="0" borderId="0">
      <alignment vertical="center"/>
    </xf>
    <xf numFmtId="4" fontId="54" fillId="0" borderId="0">
      <alignment vertical="center"/>
    </xf>
    <xf numFmtId="252" fontId="51" fillId="0" borderId="0"/>
    <xf numFmtId="252" fontId="51" fillId="0" borderId="0"/>
    <xf numFmtId="0" fontId="52" fillId="0" borderId="0"/>
    <xf numFmtId="252" fontId="51" fillId="0" borderId="0"/>
    <xf numFmtId="252" fontId="51" fillId="0" borderId="0"/>
    <xf numFmtId="0" fontId="52" fillId="0" borderId="0"/>
    <xf numFmtId="252" fontId="51" fillId="0" borderId="0"/>
    <xf numFmtId="0" fontId="52" fillId="0" borderId="0"/>
    <xf numFmtId="0" fontId="255" fillId="0" borderId="0"/>
    <xf numFmtId="0" fontId="255" fillId="0" borderId="0"/>
    <xf numFmtId="0" fontId="255" fillId="0" borderId="0"/>
    <xf numFmtId="0" fontId="255" fillId="0" borderId="0"/>
    <xf numFmtId="0" fontId="255" fillId="0" borderId="0"/>
    <xf numFmtId="0" fontId="52" fillId="0" borderId="0"/>
    <xf numFmtId="0" fontId="255" fillId="0" borderId="0"/>
    <xf numFmtId="0" fontId="255" fillId="0" borderId="0"/>
    <xf numFmtId="0" fontId="255" fillId="0" borderId="0"/>
    <xf numFmtId="0" fontId="255" fillId="0" borderId="0"/>
    <xf numFmtId="0" fontId="255" fillId="0" borderId="0"/>
    <xf numFmtId="0" fontId="254" fillId="0" borderId="0"/>
    <xf numFmtId="0" fontId="254" fillId="0" borderId="0"/>
    <xf numFmtId="0" fontId="254" fillId="0" borderId="0"/>
    <xf numFmtId="0" fontId="254" fillId="0" borderId="0"/>
    <xf numFmtId="0" fontId="52" fillId="0" borderId="0"/>
    <xf numFmtId="4" fontId="56" fillId="0" borderId="0">
      <alignment vertical="center"/>
    </xf>
    <xf numFmtId="4" fontId="54" fillId="0" borderId="0">
      <alignment vertical="center"/>
    </xf>
    <xf numFmtId="4" fontId="54" fillId="0" borderId="0">
      <alignment vertical="center"/>
    </xf>
    <xf numFmtId="4" fontId="54" fillId="0" borderId="0">
      <alignment vertical="center"/>
    </xf>
    <xf numFmtId="4" fontId="54" fillId="0" borderId="0">
      <alignment vertical="center"/>
    </xf>
    <xf numFmtId="4" fontId="54" fillId="0" borderId="0">
      <alignment vertical="center"/>
    </xf>
    <xf numFmtId="252" fontId="52" fillId="0" borderId="0"/>
    <xf numFmtId="0" fontId="52" fillId="0" borderId="0"/>
    <xf numFmtId="0" fontId="51" fillId="0" borderId="0"/>
    <xf numFmtId="0" fontId="254" fillId="0" borderId="0"/>
    <xf numFmtId="0" fontId="254" fillId="0" borderId="0"/>
    <xf numFmtId="0" fontId="254" fillId="0" borderId="0"/>
    <xf numFmtId="0" fontId="254" fillId="0" borderId="0"/>
    <xf numFmtId="0" fontId="254" fillId="0" borderId="0"/>
    <xf numFmtId="252" fontId="52" fillId="0" borderId="0"/>
    <xf numFmtId="252" fontId="52" fillId="0" borderId="0"/>
    <xf numFmtId="252" fontId="51" fillId="0" borderId="0"/>
    <xf numFmtId="4" fontId="56" fillId="0" borderId="0">
      <alignment vertical="center"/>
    </xf>
    <xf numFmtId="4" fontId="54" fillId="0" borderId="0">
      <alignment vertical="center"/>
    </xf>
    <xf numFmtId="4" fontId="54" fillId="0" borderId="0">
      <alignment vertical="center"/>
    </xf>
    <xf numFmtId="4" fontId="54" fillId="0" borderId="0">
      <alignment vertical="center"/>
    </xf>
    <xf numFmtId="4" fontId="54" fillId="0" borderId="0">
      <alignment vertical="center"/>
    </xf>
    <xf numFmtId="4" fontId="54" fillId="0" borderId="0">
      <alignment vertical="center"/>
    </xf>
    <xf numFmtId="0" fontId="52" fillId="0" borderId="0"/>
    <xf numFmtId="0" fontId="255" fillId="0" borderId="0"/>
    <xf numFmtId="0" fontId="255" fillId="0" borderId="0"/>
    <xf numFmtId="0" fontId="255" fillId="0" borderId="0"/>
    <xf numFmtId="0" fontId="255" fillId="0" borderId="0"/>
    <xf numFmtId="0" fontId="255" fillId="0" borderId="0"/>
    <xf numFmtId="252" fontId="51" fillId="0" borderId="0"/>
    <xf numFmtId="252" fontId="51" fillId="0" borderId="0"/>
    <xf numFmtId="252" fontId="51" fillId="0" borderId="0"/>
    <xf numFmtId="252" fontId="51" fillId="0" borderId="0"/>
    <xf numFmtId="252" fontId="51" fillId="0" borderId="0"/>
    <xf numFmtId="0" fontId="52" fillId="0" borderId="0"/>
    <xf numFmtId="252" fontId="52" fillId="0" borderId="0"/>
    <xf numFmtId="252" fontId="52" fillId="0" borderId="0"/>
    <xf numFmtId="252" fontId="52" fillId="0" borderId="0"/>
    <xf numFmtId="252" fontId="52" fillId="0" borderId="0"/>
    <xf numFmtId="252" fontId="52" fillId="0" borderId="0"/>
    <xf numFmtId="0" fontId="121" fillId="0" borderId="0">
      <protection locked="0"/>
    </xf>
    <xf numFmtId="0" fontId="121" fillId="0" borderId="32">
      <protection locked="0"/>
    </xf>
    <xf numFmtId="0" fontId="121" fillId="0" borderId="0">
      <protection locked="0"/>
    </xf>
    <xf numFmtId="0" fontId="121" fillId="0" borderId="0">
      <protection locked="0"/>
    </xf>
    <xf numFmtId="0" fontId="121" fillId="0" borderId="0">
      <protection locked="0"/>
    </xf>
    <xf numFmtId="0" fontId="121" fillId="0" borderId="32">
      <protection locked="0"/>
    </xf>
    <xf numFmtId="0" fontId="121" fillId="0" borderId="0">
      <protection locked="0"/>
    </xf>
    <xf numFmtId="0" fontId="121" fillId="0" borderId="0">
      <protection locked="0"/>
    </xf>
    <xf numFmtId="252" fontId="52" fillId="0" borderId="0"/>
    <xf numFmtId="252" fontId="52" fillId="0" borderId="0"/>
    <xf numFmtId="252" fontId="51" fillId="0" borderId="0"/>
    <xf numFmtId="252" fontId="51" fillId="0" borderId="0"/>
    <xf numFmtId="252" fontId="52" fillId="0" borderId="0"/>
    <xf numFmtId="252" fontId="52" fillId="0" borderId="0"/>
    <xf numFmtId="252" fontId="51" fillId="0" borderId="0"/>
    <xf numFmtId="252" fontId="51" fillId="0" borderId="0"/>
    <xf numFmtId="252" fontId="51" fillId="0" borderId="0"/>
    <xf numFmtId="252" fontId="51" fillId="0" borderId="0"/>
    <xf numFmtId="252" fontId="52" fillId="0" borderId="0"/>
    <xf numFmtId="252" fontId="51" fillId="0" borderId="0"/>
    <xf numFmtId="252" fontId="51" fillId="0" borderId="0"/>
    <xf numFmtId="252" fontId="51" fillId="0" borderId="0"/>
    <xf numFmtId="252" fontId="51" fillId="0" borderId="0"/>
    <xf numFmtId="0" fontId="51" fillId="0" borderId="0"/>
    <xf numFmtId="252" fontId="52" fillId="0" borderId="0"/>
    <xf numFmtId="252" fontId="52" fillId="0" borderId="0"/>
    <xf numFmtId="252" fontId="52" fillId="0" borderId="0"/>
    <xf numFmtId="4" fontId="56" fillId="0" borderId="0">
      <alignment vertical="center"/>
    </xf>
    <xf numFmtId="4" fontId="54" fillId="0" borderId="0">
      <alignment vertical="center"/>
    </xf>
    <xf numFmtId="4" fontId="54" fillId="0" borderId="0">
      <alignment vertical="center"/>
    </xf>
    <xf numFmtId="4" fontId="54" fillId="0" borderId="0">
      <alignment vertical="center"/>
    </xf>
    <xf numFmtId="4" fontId="54" fillId="0" borderId="0">
      <alignment vertical="center"/>
    </xf>
    <xf numFmtId="4" fontId="54" fillId="0" borderId="0">
      <alignment vertical="center"/>
    </xf>
    <xf numFmtId="4" fontId="56" fillId="0" borderId="0">
      <alignment vertical="center"/>
    </xf>
    <xf numFmtId="4" fontId="54" fillId="0" borderId="0">
      <alignment vertical="center"/>
    </xf>
    <xf numFmtId="4" fontId="54" fillId="0" borderId="0">
      <alignment vertical="center"/>
    </xf>
    <xf numFmtId="4" fontId="54" fillId="0" borderId="0">
      <alignment vertical="center"/>
    </xf>
    <xf numFmtId="4" fontId="54" fillId="0" borderId="0">
      <alignment vertical="center"/>
    </xf>
    <xf numFmtId="4" fontId="54" fillId="0" borderId="0">
      <alignment vertical="center"/>
    </xf>
    <xf numFmtId="4" fontId="56" fillId="0" borderId="0">
      <alignment vertical="center"/>
    </xf>
    <xf numFmtId="4" fontId="54" fillId="0" borderId="0">
      <alignment vertical="center"/>
    </xf>
    <xf numFmtId="4" fontId="54" fillId="0" borderId="0">
      <alignment vertical="center"/>
    </xf>
    <xf numFmtId="4" fontId="54" fillId="0" borderId="0">
      <alignment vertical="center"/>
    </xf>
    <xf numFmtId="4" fontId="54" fillId="0" borderId="0">
      <alignment vertical="center"/>
    </xf>
    <xf numFmtId="4" fontId="54" fillId="0" borderId="0">
      <alignment vertical="center"/>
    </xf>
    <xf numFmtId="4" fontId="56" fillId="0" borderId="0">
      <alignment vertical="center"/>
    </xf>
    <xf numFmtId="4" fontId="54" fillId="0" borderId="0">
      <alignment vertical="center"/>
    </xf>
    <xf numFmtId="4" fontId="54" fillId="0" borderId="0">
      <alignment vertical="center"/>
    </xf>
    <xf numFmtId="4" fontId="54" fillId="0" borderId="0">
      <alignment vertical="center"/>
    </xf>
    <xf numFmtId="4" fontId="54" fillId="0" borderId="0">
      <alignment vertical="center"/>
    </xf>
    <xf numFmtId="4" fontId="54" fillId="0" borderId="0">
      <alignment vertical="center"/>
    </xf>
    <xf numFmtId="0" fontId="52" fillId="0" borderId="0"/>
    <xf numFmtId="0" fontId="52" fillId="0" borderId="0"/>
    <xf numFmtId="0" fontId="51" fillId="0" borderId="0"/>
    <xf numFmtId="0" fontId="52" fillId="0" borderId="0"/>
    <xf numFmtId="0" fontId="51" fillId="0" borderId="0"/>
    <xf numFmtId="252" fontId="51" fillId="0" borderId="0"/>
    <xf numFmtId="252" fontId="51" fillId="0" borderId="0"/>
    <xf numFmtId="0" fontId="52" fillId="0" borderId="0"/>
    <xf numFmtId="252" fontId="52" fillId="0" borderId="0"/>
    <xf numFmtId="252" fontId="52" fillId="0" borderId="0"/>
    <xf numFmtId="252" fontId="51" fillId="0" borderId="0"/>
    <xf numFmtId="252" fontId="52" fillId="0" borderId="0"/>
    <xf numFmtId="252" fontId="51" fillId="0" borderId="0"/>
    <xf numFmtId="4" fontId="56" fillId="0" borderId="0">
      <alignment vertical="center"/>
    </xf>
    <xf numFmtId="4" fontId="56" fillId="0" borderId="0">
      <alignment vertical="center"/>
    </xf>
    <xf numFmtId="4" fontId="56" fillId="0" borderId="0">
      <alignment vertical="center"/>
    </xf>
    <xf numFmtId="4" fontId="54" fillId="0" borderId="0">
      <alignment vertical="center"/>
    </xf>
    <xf numFmtId="4" fontId="54" fillId="0" borderId="0">
      <alignment vertical="center"/>
    </xf>
    <xf numFmtId="4" fontId="54" fillId="0" borderId="0">
      <alignment vertical="center"/>
    </xf>
    <xf numFmtId="4" fontId="54" fillId="0" borderId="0">
      <alignment vertical="center"/>
    </xf>
    <xf numFmtId="4" fontId="54" fillId="0" borderId="0">
      <alignment vertical="center"/>
    </xf>
    <xf numFmtId="0" fontId="52" fillId="0" borderId="0"/>
    <xf numFmtId="4" fontId="56" fillId="0" borderId="0">
      <alignment vertical="center"/>
    </xf>
    <xf numFmtId="252" fontId="52" fillId="0" borderId="0"/>
    <xf numFmtId="4" fontId="56" fillId="0" borderId="0">
      <alignment vertical="center"/>
    </xf>
    <xf numFmtId="252" fontId="52" fillId="0" borderId="0"/>
    <xf numFmtId="0" fontId="51" fillId="0" borderId="0"/>
    <xf numFmtId="0" fontId="254" fillId="0" borderId="0"/>
    <xf numFmtId="0" fontId="254" fillId="0" borderId="0"/>
    <xf numFmtId="0" fontId="254" fillId="0" borderId="0"/>
    <xf numFmtId="0" fontId="254" fillId="0" borderId="0"/>
    <xf numFmtId="0" fontId="254" fillId="0" borderId="0"/>
    <xf numFmtId="252" fontId="51" fillId="0" borderId="0"/>
    <xf numFmtId="252" fontId="52" fillId="0" borderId="0"/>
    <xf numFmtId="252" fontId="52" fillId="0" borderId="0"/>
    <xf numFmtId="252" fontId="52" fillId="0" borderId="0"/>
    <xf numFmtId="252" fontId="52" fillId="0" borderId="0"/>
    <xf numFmtId="252" fontId="52" fillId="0" borderId="0"/>
    <xf numFmtId="252" fontId="52" fillId="0" borderId="0"/>
    <xf numFmtId="252" fontId="51" fillId="0" borderId="0"/>
    <xf numFmtId="252" fontId="51" fillId="0" borderId="0"/>
    <xf numFmtId="252" fontId="51" fillId="0" borderId="0"/>
    <xf numFmtId="252" fontId="52" fillId="0" borderId="0"/>
    <xf numFmtId="252" fontId="51" fillId="0" borderId="0"/>
    <xf numFmtId="252" fontId="52" fillId="0" borderId="0"/>
    <xf numFmtId="256" fontId="19" fillId="51" borderId="0" applyFont="0" applyBorder="0">
      <alignment horizontal="center" vertical="center" shrinkToFit="1"/>
    </xf>
    <xf numFmtId="0" fontId="52" fillId="0" borderId="0"/>
    <xf numFmtId="0" fontId="57" fillId="0" borderId="0">
      <protection locked="0"/>
    </xf>
    <xf numFmtId="0" fontId="57" fillId="0" borderId="0">
      <protection locked="0"/>
    </xf>
    <xf numFmtId="0" fontId="57" fillId="0" borderId="0">
      <protection locked="0"/>
    </xf>
    <xf numFmtId="0" fontId="57" fillId="0" borderId="0">
      <protection locked="0"/>
    </xf>
    <xf numFmtId="257" fontId="133" fillId="0" borderId="0" applyFont="0" applyFill="0" applyBorder="0" applyAlignment="0" applyProtection="0"/>
    <xf numFmtId="258" fontId="133" fillId="0" borderId="0" applyFont="0" applyFill="0" applyBorder="0" applyAlignment="0" applyProtection="0"/>
    <xf numFmtId="0" fontId="58" fillId="0" borderId="0">
      <protection locked="0"/>
    </xf>
    <xf numFmtId="0" fontId="58" fillId="0" borderId="0">
      <protection locked="0"/>
    </xf>
    <xf numFmtId="0" fontId="210" fillId="0" borderId="0"/>
    <xf numFmtId="0" fontId="57" fillId="0" borderId="72">
      <protection locked="0"/>
    </xf>
    <xf numFmtId="0" fontId="57" fillId="0" borderId="72">
      <protection locked="0"/>
    </xf>
    <xf numFmtId="0" fontId="57" fillId="0" borderId="72">
      <protection locked="0"/>
    </xf>
    <xf numFmtId="0" fontId="57" fillId="0" borderId="72">
      <protection locked="0"/>
    </xf>
    <xf numFmtId="0" fontId="57" fillId="0" borderId="72">
      <protection locked="0"/>
    </xf>
    <xf numFmtId="259" fontId="225" fillId="0" borderId="0">
      <alignment horizontal="center"/>
    </xf>
    <xf numFmtId="176" fontId="260" fillId="0" borderId="54" applyFont="0" applyFill="0" applyBorder="0" applyAlignment="0" applyProtection="0">
      <alignment horizontal="right"/>
    </xf>
    <xf numFmtId="260" fontId="261" fillId="0" borderId="0" applyFont="0" applyAlignment="0" applyProtection="0">
      <protection locked="0" hidden="1"/>
    </xf>
    <xf numFmtId="0" fontId="123" fillId="77" borderId="45" applyNumberFormat="0" applyFill="0" applyBorder="0" applyAlignment="0">
      <alignment horizontal="left"/>
    </xf>
    <xf numFmtId="0" fontId="123" fillId="77" borderId="45" applyNumberFormat="0" applyFill="0" applyBorder="0" applyAlignment="0">
      <alignment horizontal="left"/>
    </xf>
    <xf numFmtId="0" fontId="123" fillId="77" borderId="45" applyNumberFormat="0" applyFill="0" applyBorder="0" applyAlignment="0">
      <alignment horizontal="left"/>
    </xf>
    <xf numFmtId="0" fontId="123" fillId="77" borderId="45" applyNumberFormat="0" applyFill="0" applyBorder="0" applyAlignment="0">
      <alignment horizontal="left"/>
    </xf>
    <xf numFmtId="0" fontId="123" fillId="77" borderId="45" applyNumberFormat="0" applyFill="0" applyBorder="0" applyAlignment="0">
      <alignment horizontal="left"/>
    </xf>
    <xf numFmtId="0" fontId="123" fillId="77" borderId="45" applyNumberFormat="0" applyFill="0" applyBorder="0" applyAlignment="0">
      <alignment horizontal="left"/>
    </xf>
    <xf numFmtId="0" fontId="123" fillId="77" borderId="45" applyNumberFormat="0" applyFill="0" applyBorder="0" applyAlignment="0">
      <alignment horizontal="left"/>
    </xf>
    <xf numFmtId="0" fontId="123" fillId="77" borderId="45" applyNumberFormat="0" applyFill="0" applyBorder="0" applyAlignment="0">
      <alignment horizontal="left"/>
    </xf>
    <xf numFmtId="0" fontId="123" fillId="77" borderId="45" applyNumberFormat="0" applyFill="0" applyBorder="0" applyAlignment="0">
      <alignment horizontal="left"/>
    </xf>
    <xf numFmtId="0" fontId="123" fillId="77" borderId="45" applyNumberFormat="0" applyFill="0" applyBorder="0" applyAlignment="0">
      <alignment horizontal="left"/>
    </xf>
    <xf numFmtId="0" fontId="123" fillId="77" borderId="45" applyNumberFormat="0" applyFill="0" applyBorder="0" applyAlignment="0">
      <alignment horizontal="left"/>
    </xf>
    <xf numFmtId="0" fontId="123" fillId="77" borderId="45" applyNumberFormat="0" applyFill="0" applyBorder="0" applyAlignment="0">
      <alignment horizontal="left"/>
    </xf>
    <xf numFmtId="0" fontId="124" fillId="45" borderId="45" applyNumberFormat="0" applyFill="0" applyBorder="0" applyAlignment="0">
      <alignment horizontal="left"/>
    </xf>
    <xf numFmtId="0" fontId="124" fillId="45" borderId="45" applyNumberFormat="0" applyFill="0" applyBorder="0" applyAlignment="0">
      <alignment horizontal="left"/>
    </xf>
    <xf numFmtId="0" fontId="124" fillId="45" borderId="45" applyNumberFormat="0" applyFill="0" applyBorder="0" applyAlignment="0">
      <alignment horizontal="left"/>
    </xf>
    <xf numFmtId="0" fontId="124" fillId="45" borderId="45" applyNumberFormat="0" applyFill="0" applyBorder="0" applyAlignment="0">
      <alignment horizontal="left"/>
    </xf>
    <xf numFmtId="0" fontId="124" fillId="45" borderId="45" applyNumberFormat="0" applyFill="0" applyBorder="0" applyAlignment="0">
      <alignment horizontal="left"/>
    </xf>
    <xf numFmtId="0" fontId="124" fillId="45" borderId="45" applyNumberFormat="0" applyFill="0" applyBorder="0" applyAlignment="0">
      <alignment horizontal="left"/>
    </xf>
    <xf numFmtId="0" fontId="124" fillId="45" borderId="45" applyNumberFormat="0" applyFill="0" applyBorder="0" applyAlignment="0">
      <alignment horizontal="left"/>
    </xf>
    <xf numFmtId="0" fontId="124" fillId="45" borderId="45" applyNumberFormat="0" applyFill="0" applyBorder="0" applyAlignment="0">
      <alignment horizontal="left"/>
    </xf>
    <xf numFmtId="0" fontId="124" fillId="45" borderId="45" applyNumberFormat="0" applyFill="0" applyBorder="0" applyAlignment="0">
      <alignment horizontal="left"/>
    </xf>
    <xf numFmtId="0" fontId="124" fillId="45" borderId="45" applyNumberFormat="0" applyFill="0" applyBorder="0" applyAlignment="0">
      <alignment horizontal="left"/>
    </xf>
    <xf numFmtId="0" fontId="124" fillId="45" borderId="45" applyNumberFormat="0" applyFill="0" applyBorder="0" applyAlignment="0">
      <alignment horizontal="left"/>
    </xf>
    <xf numFmtId="0" fontId="124" fillId="45" borderId="45" applyNumberFormat="0" applyFill="0" applyBorder="0" applyAlignment="0">
      <alignment horizontal="left"/>
    </xf>
    <xf numFmtId="0" fontId="127" fillId="0" borderId="46" applyNumberFormat="0" applyFill="0" applyBorder="0" applyAlignment="0">
      <alignment horizontal="left"/>
    </xf>
    <xf numFmtId="0" fontId="127" fillId="0" borderId="46" applyNumberFormat="0" applyFill="0" applyBorder="0" applyAlignment="0">
      <alignment horizontal="left"/>
    </xf>
    <xf numFmtId="0" fontId="90" fillId="78" borderId="47" applyNumberFormat="0" applyFill="0" applyBorder="0" applyAlignment="0"/>
    <xf numFmtId="0" fontId="90" fillId="78" borderId="47" applyNumberFormat="0" applyFill="0" applyBorder="0" applyAlignment="0"/>
    <xf numFmtId="0" fontId="90" fillId="78" borderId="47" applyNumberFormat="0" applyFill="0" applyBorder="0" applyAlignment="0"/>
    <xf numFmtId="0" fontId="90" fillId="78" borderId="47" applyNumberFormat="0" applyFill="0" applyBorder="0" applyAlignment="0"/>
    <xf numFmtId="0" fontId="90" fillId="78" borderId="47" applyNumberFormat="0" applyFill="0" applyBorder="0" applyAlignment="0"/>
    <xf numFmtId="0" fontId="90" fillId="78" borderId="47" applyNumberFormat="0" applyFill="0" applyBorder="0" applyAlignment="0"/>
    <xf numFmtId="0" fontId="90" fillId="78" borderId="47" applyNumberFormat="0" applyFill="0" applyBorder="0" applyAlignment="0"/>
    <xf numFmtId="0" fontId="129" fillId="0" borderId="46" applyNumberFormat="0" applyFill="0" applyBorder="0" applyAlignment="0"/>
    <xf numFmtId="0" fontId="129" fillId="0" borderId="46" applyNumberFormat="0" applyFill="0" applyBorder="0" applyAlignment="0"/>
    <xf numFmtId="0" fontId="61" fillId="95" borderId="0" applyNumberFormat="0" applyBorder="0" applyAlignment="0" applyProtection="0"/>
    <xf numFmtId="0" fontId="61" fillId="96" borderId="0" applyNumberFormat="0" applyBorder="0" applyAlignment="0" applyProtection="0"/>
    <xf numFmtId="0" fontId="61" fillId="97" borderId="0" applyNumberFormat="0" applyBorder="0" applyAlignment="0" applyProtection="0"/>
    <xf numFmtId="0" fontId="61" fillId="98" borderId="0" applyNumberFormat="0" applyBorder="0" applyAlignment="0" applyProtection="0"/>
    <xf numFmtId="0" fontId="61" fillId="95" borderId="0" applyNumberFormat="0" applyBorder="0" applyAlignment="0" applyProtection="0"/>
    <xf numFmtId="0" fontId="61" fillId="10" borderId="0" applyNumberFormat="0" applyBorder="0" applyAlignment="0" applyProtection="0"/>
    <xf numFmtId="261" fontId="261" fillId="0" borderId="0" applyFill="0" applyBorder="0" applyProtection="0">
      <alignment horizontal="right"/>
    </xf>
    <xf numFmtId="0" fontId="61" fillId="23" borderId="0" applyNumberFormat="0" applyBorder="0" applyAlignment="0" applyProtection="0"/>
    <xf numFmtId="0" fontId="61" fillId="96" borderId="0" applyNumberFormat="0" applyBorder="0" applyAlignment="0" applyProtection="0"/>
    <xf numFmtId="0" fontId="61" fillId="21" borderId="0" applyNumberFormat="0" applyBorder="0" applyAlignment="0" applyProtection="0"/>
    <xf numFmtId="0" fontId="61" fillId="99" borderId="0" applyNumberFormat="0" applyBorder="0" applyAlignment="0" applyProtection="0"/>
    <xf numFmtId="0" fontId="61" fillId="100" borderId="0" applyNumberFormat="0" applyBorder="0" applyAlignment="0" applyProtection="0"/>
    <xf numFmtId="0" fontId="61" fillId="10" borderId="0" applyNumberFormat="0" applyBorder="0" applyAlignment="0" applyProtection="0"/>
    <xf numFmtId="0" fontId="262" fillId="101" borderId="0" applyNumberFormat="0" applyBorder="0" applyAlignment="0" applyProtection="0"/>
    <xf numFmtId="0" fontId="262" fillId="96" borderId="0" applyNumberFormat="0" applyBorder="0" applyAlignment="0" applyProtection="0"/>
    <xf numFmtId="0" fontId="262" fillId="21" borderId="0" applyNumberFormat="0" applyBorder="0" applyAlignment="0" applyProtection="0"/>
    <xf numFmtId="0" fontId="262" fillId="99" borderId="0" applyNumberFormat="0" applyBorder="0" applyAlignment="0" applyProtection="0"/>
    <xf numFmtId="0" fontId="262" fillId="101" borderId="0" applyNumberFormat="0" applyBorder="0" applyAlignment="0" applyProtection="0"/>
    <xf numFmtId="0" fontId="262" fillId="14" borderId="0" applyNumberFormat="0" applyBorder="0" applyAlignment="0" applyProtection="0"/>
    <xf numFmtId="0" fontId="78" fillId="102" borderId="0" applyNumberFormat="0" applyBorder="0" applyAlignment="0" applyProtection="0"/>
    <xf numFmtId="0" fontId="78" fillId="103" borderId="0" applyNumberFormat="0" applyBorder="0" applyAlignment="0" applyProtection="0"/>
    <xf numFmtId="0" fontId="78" fillId="104" borderId="0" applyNumberFormat="0" applyBorder="0" applyAlignment="0" applyProtection="0"/>
    <xf numFmtId="0" fontId="78" fillId="105" borderId="0" applyNumberFormat="0" applyBorder="0" applyAlignment="0" applyProtection="0"/>
    <xf numFmtId="262" fontId="263" fillId="0" borderId="0">
      <alignment horizontal="left"/>
    </xf>
    <xf numFmtId="39" fontId="264" fillId="0" borderId="0" applyFont="0" applyFill="0">
      <alignment vertical="center"/>
    </xf>
    <xf numFmtId="0" fontId="265" fillId="0" borderId="0">
      <alignment horizontal="right"/>
    </xf>
    <xf numFmtId="180" fontId="266" fillId="48" borderId="12"/>
    <xf numFmtId="180" fontId="266" fillId="48" borderId="12"/>
    <xf numFmtId="180" fontId="266" fillId="48" borderId="12"/>
    <xf numFmtId="180" fontId="266" fillId="48" borderId="12"/>
    <xf numFmtId="180" fontId="266" fillId="48" borderId="12"/>
    <xf numFmtId="180" fontId="266" fillId="48" borderId="12"/>
    <xf numFmtId="180" fontId="266" fillId="48" borderId="12"/>
    <xf numFmtId="180" fontId="266" fillId="48" borderId="12"/>
    <xf numFmtId="180" fontId="266" fillId="48" borderId="12"/>
    <xf numFmtId="180" fontId="266" fillId="48" borderId="12"/>
    <xf numFmtId="0" fontId="143" fillId="0" borderId="0"/>
    <xf numFmtId="190" fontId="267" fillId="0" borderId="0"/>
    <xf numFmtId="0" fontId="268" fillId="62" borderId="0" applyNumberFormat="0" applyBorder="0" applyAlignment="0" applyProtection="0"/>
    <xf numFmtId="0" fontId="269" fillId="0" borderId="0"/>
    <xf numFmtId="0" fontId="270" fillId="0" borderId="0" applyNumberFormat="0" applyFill="0" applyBorder="0" applyAlignment="0" applyProtection="0"/>
    <xf numFmtId="253" fontId="267" fillId="0" borderId="0"/>
    <xf numFmtId="0" fontId="144" fillId="0" borderId="47" applyNumberFormat="0" applyFill="0" applyAlignment="0" applyProtection="0"/>
    <xf numFmtId="0" fontId="144" fillId="0" borderId="47" applyNumberFormat="0" applyFill="0" applyAlignment="0" applyProtection="0"/>
    <xf numFmtId="0" fontId="144" fillId="0" borderId="47" applyNumberFormat="0" applyFill="0" applyAlignment="0" applyProtection="0"/>
    <xf numFmtId="0" fontId="144" fillId="0" borderId="47" applyNumberFormat="0" applyFill="0" applyAlignment="0" applyProtection="0"/>
    <xf numFmtId="0" fontId="144" fillId="0" borderId="47" applyNumberFormat="0" applyFill="0" applyAlignment="0" applyProtection="0"/>
    <xf numFmtId="0" fontId="144" fillId="0" borderId="47" applyNumberFormat="0" applyFill="0" applyAlignment="0" applyProtection="0"/>
    <xf numFmtId="0" fontId="144" fillId="0" borderId="47" applyNumberFormat="0" applyFill="0" applyAlignment="0" applyProtection="0"/>
    <xf numFmtId="0" fontId="144" fillId="0" borderId="47" applyNumberFormat="0" applyFill="0" applyAlignment="0" applyProtection="0"/>
    <xf numFmtId="0" fontId="133" fillId="0" borderId="0" applyFont="0" applyFill="0" applyBorder="0" applyAlignment="0" applyProtection="0"/>
    <xf numFmtId="183" fontId="196" fillId="0" borderId="0"/>
    <xf numFmtId="251" fontId="2" fillId="0" borderId="0" applyFill="0" applyAlignment="0"/>
    <xf numFmtId="174" fontId="239" fillId="0" borderId="0" applyFill="0" applyAlignment="0"/>
    <xf numFmtId="189" fontId="239" fillId="0" borderId="0" applyFill="0" applyAlignment="0"/>
    <xf numFmtId="263" fontId="2" fillId="0" borderId="0" applyFill="0" applyAlignment="0"/>
    <xf numFmtId="264" fontId="2" fillId="0" borderId="0" applyFill="0" applyAlignment="0"/>
    <xf numFmtId="251" fontId="2" fillId="0" borderId="0" applyFill="0" applyAlignment="0"/>
    <xf numFmtId="265" fontId="2" fillId="0" borderId="0" applyFill="0" applyAlignment="0"/>
    <xf numFmtId="174" fontId="239" fillId="0" borderId="0" applyFill="0" applyAlignment="0"/>
    <xf numFmtId="0" fontId="271" fillId="106" borderId="74" applyNumberFormat="0" applyAlignment="0" applyProtection="0"/>
    <xf numFmtId="0" fontId="271" fillId="106" borderId="74" applyNumberFormat="0" applyAlignment="0" applyProtection="0"/>
    <xf numFmtId="0" fontId="271" fillId="106" borderId="74" applyNumberFormat="0" applyAlignment="0" applyProtection="0"/>
    <xf numFmtId="0" fontId="144" fillId="0" borderId="47" applyNumberFormat="0" applyFont="0" applyFill="0" applyProtection="0">
      <alignment horizontal="centerContinuous" vertical="center"/>
    </xf>
    <xf numFmtId="0" fontId="144" fillId="0" borderId="47" applyNumberFormat="0" applyFont="0" applyFill="0" applyProtection="0">
      <alignment horizontal="centerContinuous" vertical="center"/>
    </xf>
    <xf numFmtId="0" fontId="144" fillId="0" borderId="47" applyNumberFormat="0" applyFont="0" applyFill="0" applyProtection="0">
      <alignment horizontal="centerContinuous" vertical="center"/>
    </xf>
    <xf numFmtId="0" fontId="144" fillId="0" borderId="47" applyNumberFormat="0" applyFont="0" applyFill="0" applyProtection="0">
      <alignment horizontal="centerContinuous" vertical="center"/>
    </xf>
    <xf numFmtId="0" fontId="144" fillId="0" borderId="47" applyNumberFormat="0" applyFont="0" applyFill="0" applyProtection="0">
      <alignment horizontal="centerContinuous" vertical="center"/>
    </xf>
    <xf numFmtId="0" fontId="144" fillId="0" borderId="47" applyNumberFormat="0" applyFont="0" applyFill="0" applyProtection="0">
      <alignment horizontal="centerContinuous" vertical="center"/>
    </xf>
    <xf numFmtId="0" fontId="144" fillId="0" borderId="47" applyNumberFormat="0" applyFont="0" applyFill="0" applyProtection="0">
      <alignment horizontal="centerContinuous" vertical="center"/>
    </xf>
    <xf numFmtId="1" fontId="272" fillId="0" borderId="0"/>
    <xf numFmtId="0" fontId="146" fillId="103" borderId="15" applyNumberFormat="0" applyAlignment="0" applyProtection="0"/>
    <xf numFmtId="0" fontId="273" fillId="107" borderId="29" applyFont="0" applyFill="0" applyBorder="0"/>
    <xf numFmtId="0" fontId="273" fillId="107" borderId="29" applyFont="0" applyFill="0" applyBorder="0"/>
    <xf numFmtId="0" fontId="273" fillId="107" borderId="29" applyFont="0" applyFill="0" applyBorder="0"/>
    <xf numFmtId="0" fontId="273" fillId="107" borderId="29" applyFont="0" applyFill="0" applyBorder="0"/>
    <xf numFmtId="0" fontId="273" fillId="107" borderId="29" applyFont="0" applyFill="0" applyBorder="0"/>
    <xf numFmtId="0" fontId="273" fillId="107" borderId="29" applyFont="0" applyFill="0" applyBorder="0"/>
    <xf numFmtId="0" fontId="273" fillId="107" borderId="29" applyFont="0" applyFill="0" applyBorder="0"/>
    <xf numFmtId="0" fontId="273" fillId="107" borderId="29" applyFont="0" applyFill="0" applyBorder="0"/>
    <xf numFmtId="0" fontId="273" fillId="107" borderId="29" applyFont="0" applyFill="0" applyBorder="0"/>
    <xf numFmtId="0" fontId="273" fillId="107" borderId="29" applyFont="0" applyFill="0" applyBorder="0"/>
    <xf numFmtId="0" fontId="273" fillId="107" borderId="29" applyFont="0" applyFill="0" applyBorder="0"/>
    <xf numFmtId="0" fontId="273" fillId="107" borderId="29" applyFont="0" applyFill="0" applyBorder="0"/>
    <xf numFmtId="0" fontId="273" fillId="107" borderId="29" applyFont="0" applyFill="0" applyBorder="0"/>
    <xf numFmtId="0" fontId="273" fillId="107" borderId="29" applyFont="0" applyFill="0" applyBorder="0"/>
    <xf numFmtId="0" fontId="273" fillId="107" borderId="29" applyFont="0" applyFill="0" applyBorder="0"/>
    <xf numFmtId="0" fontId="273" fillId="107" borderId="29" applyFont="0" applyFill="0" applyBorder="0"/>
    <xf numFmtId="0" fontId="273" fillId="107" borderId="29" applyFont="0" applyFill="0" applyBorder="0"/>
    <xf numFmtId="0" fontId="273" fillId="107" borderId="29" applyFont="0" applyFill="0" applyBorder="0"/>
    <xf numFmtId="0" fontId="273" fillId="107" borderId="29" applyFont="0" applyFill="0" applyBorder="0"/>
    <xf numFmtId="0" fontId="273" fillId="107" borderId="29" applyFont="0" applyFill="0" applyBorder="0"/>
    <xf numFmtId="0" fontId="273" fillId="107" borderId="29" applyFont="0" applyFill="0" applyBorder="0"/>
    <xf numFmtId="0" fontId="273" fillId="107" borderId="29" applyFont="0" applyFill="0" applyBorder="0"/>
    <xf numFmtId="0" fontId="273" fillId="107" borderId="29" applyFont="0" applyFill="0" applyBorder="0"/>
    <xf numFmtId="0" fontId="273" fillId="107" borderId="29" applyFont="0" applyFill="0" applyBorder="0"/>
    <xf numFmtId="0" fontId="273" fillId="107" borderId="29" applyFont="0" applyFill="0" applyBorder="0"/>
    <xf numFmtId="0" fontId="273" fillId="107" borderId="29" applyFont="0" applyFill="0" applyBorder="0"/>
    <xf numFmtId="0" fontId="273" fillId="107" borderId="29" applyFont="0" applyFill="0" applyBorder="0"/>
    <xf numFmtId="0" fontId="273" fillId="107" borderId="29" applyFont="0" applyFill="0" applyBorder="0"/>
    <xf numFmtId="0" fontId="273" fillId="107" borderId="29" applyFont="0" applyFill="0" applyBorder="0"/>
    <xf numFmtId="0" fontId="273" fillId="107" borderId="29" applyFont="0" applyFill="0" applyBorder="0"/>
    <xf numFmtId="0" fontId="273" fillId="107" borderId="29" applyFont="0" applyFill="0" applyBorder="0"/>
    <xf numFmtId="0" fontId="273" fillId="107" borderId="29" applyFont="0" applyFill="0" applyBorder="0"/>
    <xf numFmtId="0" fontId="273" fillId="107" borderId="29" applyFont="0" applyFill="0" applyBorder="0"/>
    <xf numFmtId="0" fontId="273" fillId="107" borderId="29" applyFont="0" applyFill="0" applyBorder="0"/>
    <xf numFmtId="0" fontId="273" fillId="107" borderId="29" applyFont="0" applyFill="0" applyBorder="0"/>
    <xf numFmtId="0" fontId="273" fillId="107" borderId="29" applyFont="0" applyFill="0" applyBorder="0"/>
    <xf numFmtId="0" fontId="273" fillId="107" borderId="29" applyFont="0" applyFill="0" applyBorder="0"/>
    <xf numFmtId="0" fontId="48" fillId="0" borderId="64"/>
    <xf numFmtId="0" fontId="59" fillId="0" borderId="0">
      <alignment horizontal="center" wrapText="1"/>
      <protection hidden="1"/>
    </xf>
    <xf numFmtId="0" fontId="274" fillId="0" borderId="0">
      <alignment horizontal="right"/>
    </xf>
    <xf numFmtId="266" fontId="275" fillId="0" borderId="0"/>
    <xf numFmtId="266" fontId="275" fillId="0" borderId="0"/>
    <xf numFmtId="266" fontId="275" fillId="0" borderId="0"/>
    <xf numFmtId="266" fontId="275" fillId="0" borderId="0"/>
    <xf numFmtId="266" fontId="275" fillId="0" borderId="0"/>
    <xf numFmtId="266" fontId="275" fillId="0" borderId="0"/>
    <xf numFmtId="266" fontId="275" fillId="0" borderId="0"/>
    <xf numFmtId="266" fontId="275" fillId="0" borderId="0"/>
    <xf numFmtId="251" fontId="52" fillId="0" borderId="0" applyFont="0" applyFill="0" applyAlignment="0" applyProtection="0"/>
    <xf numFmtId="267" fontId="276" fillId="0" borderId="0" applyFont="0" applyFill="0" applyBorder="0" applyProtection="0">
      <alignment horizontal="right"/>
    </xf>
    <xf numFmtId="268" fontId="276" fillId="0" borderId="0" applyFont="0" applyFill="0" applyBorder="0" applyProtection="0">
      <alignment horizontal="right"/>
    </xf>
    <xf numFmtId="168" fontId="2" fillId="0" borderId="0" applyFont="0" applyFill="0" applyBorder="0" applyAlignment="0" applyProtection="0"/>
    <xf numFmtId="211" fontId="277" fillId="0" borderId="0" applyFont="0" applyFill="0" applyBorder="0" applyAlignment="0" applyProtection="0"/>
    <xf numFmtId="0" fontId="278" fillId="0" borderId="0"/>
    <xf numFmtId="0" fontId="51" fillId="0" borderId="0"/>
    <xf numFmtId="0" fontId="278" fillId="0" borderId="0"/>
    <xf numFmtId="0" fontId="51" fillId="0" borderId="0"/>
    <xf numFmtId="0" fontId="279" fillId="0" borderId="0"/>
    <xf numFmtId="174" fontId="251" fillId="0" borderId="0" applyFill="0" applyBorder="0">
      <alignment horizontal="left"/>
    </xf>
    <xf numFmtId="179" fontId="105" fillId="0" borderId="9" applyNumberFormat="0" applyFill="0" applyBorder="0" applyAlignment="0" applyProtection="0"/>
    <xf numFmtId="179" fontId="105" fillId="0" borderId="9" applyNumberFormat="0" applyFill="0" applyBorder="0" applyAlignment="0" applyProtection="0"/>
    <xf numFmtId="179" fontId="105" fillId="0" borderId="9" applyNumberFormat="0" applyFill="0" applyBorder="0" applyAlignment="0" applyProtection="0"/>
    <xf numFmtId="179" fontId="105" fillId="0" borderId="9" applyNumberFormat="0" applyFill="0" applyBorder="0" applyAlignment="0" applyProtection="0"/>
    <xf numFmtId="179" fontId="105" fillId="0" borderId="9" applyNumberFormat="0" applyFill="0" applyBorder="0" applyAlignment="0" applyProtection="0"/>
    <xf numFmtId="179" fontId="105" fillId="0" borderId="9" applyNumberFormat="0" applyFill="0" applyBorder="0" applyAlignment="0" applyProtection="0"/>
    <xf numFmtId="179" fontId="105" fillId="0" borderId="9" applyNumberFormat="0" applyFill="0" applyBorder="0" applyAlignment="0" applyProtection="0"/>
    <xf numFmtId="179" fontId="105" fillId="0" borderId="9" applyNumberFormat="0" applyFill="0" applyBorder="0" applyAlignment="0" applyProtection="0"/>
    <xf numFmtId="260" fontId="280" fillId="0" borderId="0"/>
    <xf numFmtId="269" fontId="280" fillId="0" borderId="0"/>
    <xf numFmtId="270" fontId="280" fillId="0" borderId="0"/>
    <xf numFmtId="271" fontId="210" fillId="0" borderId="0" applyFill="0" applyBorder="0" applyProtection="0"/>
    <xf numFmtId="271" fontId="210" fillId="0" borderId="75" applyFill="0" applyProtection="0"/>
    <xf numFmtId="271" fontId="210" fillId="0" borderId="75" applyFill="0" applyProtection="0"/>
    <xf numFmtId="271" fontId="210" fillId="0" borderId="75" applyFill="0" applyProtection="0"/>
    <xf numFmtId="271" fontId="210" fillId="0" borderId="75" applyFill="0" applyProtection="0"/>
    <xf numFmtId="271" fontId="210" fillId="0" borderId="75" applyFill="0" applyProtection="0"/>
    <xf numFmtId="271" fontId="210" fillId="0" borderId="75" applyFill="0" applyProtection="0"/>
    <xf numFmtId="271" fontId="210" fillId="0" borderId="75" applyFill="0" applyProtection="0"/>
    <xf numFmtId="271" fontId="210" fillId="0" borderId="75" applyFill="0" applyProtection="0"/>
    <xf numFmtId="271" fontId="210" fillId="0" borderId="75" applyFill="0" applyProtection="0"/>
    <xf numFmtId="271" fontId="210" fillId="0" borderId="75" applyFill="0" applyProtection="0"/>
    <xf numFmtId="271" fontId="210" fillId="0" borderId="32" applyFill="0" applyProtection="0"/>
    <xf numFmtId="271" fontId="54" fillId="0" borderId="0" applyFill="0" applyBorder="0" applyProtection="0"/>
    <xf numFmtId="272" fontId="59" fillId="0" borderId="0" applyFill="0" applyBorder="0">
      <alignment horizontal="right"/>
      <protection locked="0"/>
    </xf>
    <xf numFmtId="174" fontId="52" fillId="0" borderId="0" applyFont="0" applyFill="0" applyAlignment="0" applyProtection="0"/>
    <xf numFmtId="273" fontId="276" fillId="0" borderId="0" applyFont="0" applyFill="0" applyBorder="0" applyProtection="0">
      <alignment horizontal="right"/>
    </xf>
    <xf numFmtId="274" fontId="276" fillId="0" borderId="0" applyFont="0" applyFill="0" applyBorder="0" applyProtection="0">
      <alignment horizontal="right"/>
    </xf>
    <xf numFmtId="0" fontId="59" fillId="0" borderId="0" applyFont="0" applyFill="0" applyBorder="0" applyAlignment="0">
      <protection locked="0"/>
    </xf>
    <xf numFmtId="0" fontId="281" fillId="29" borderId="58" applyNumberFormat="0" applyFont="0" applyBorder="0" applyAlignment="0" applyProtection="0"/>
    <xf numFmtId="0" fontId="133" fillId="0" borderId="0" applyFont="0" applyFill="0" applyBorder="0" applyAlignment="0" applyProtection="0"/>
    <xf numFmtId="14" fontId="30" fillId="0" borderId="0" applyFill="0" applyAlignment="0"/>
    <xf numFmtId="275" fontId="267" fillId="0" borderId="0" applyFill="0" applyBorder="0" applyProtection="0"/>
    <xf numFmtId="14" fontId="267" fillId="0" borderId="0" applyFill="0" applyBorder="0" applyProtection="0"/>
    <xf numFmtId="15" fontId="201" fillId="0" borderId="0" applyFont="0" applyFill="0" applyBorder="0" applyAlignment="0" applyProtection="0"/>
    <xf numFmtId="17" fontId="19" fillId="46" borderId="46">
      <alignment horizontal="center"/>
    </xf>
    <xf numFmtId="17" fontId="19" fillId="46" borderId="46">
      <alignment horizontal="center"/>
    </xf>
    <xf numFmtId="17" fontId="19" fillId="46" borderId="46">
      <alignment horizontal="center"/>
    </xf>
    <xf numFmtId="276" fontId="19" fillId="0" borderId="0" applyFont="0" applyFill="0" applyBorder="0" applyAlignment="0" applyProtection="0">
      <alignment wrapText="1"/>
    </xf>
    <xf numFmtId="277" fontId="210" fillId="0" borderId="0" applyFill="0" applyBorder="0" applyProtection="0"/>
    <xf numFmtId="277" fontId="210" fillId="0" borderId="75" applyFill="0" applyProtection="0"/>
    <xf numFmtId="277" fontId="210" fillId="0" borderId="75" applyFill="0" applyProtection="0"/>
    <xf numFmtId="277" fontId="210" fillId="0" borderId="75" applyFill="0" applyProtection="0"/>
    <xf numFmtId="277" fontId="210" fillId="0" borderId="75" applyFill="0" applyProtection="0"/>
    <xf numFmtId="277" fontId="210" fillId="0" borderId="75" applyFill="0" applyProtection="0"/>
    <xf numFmtId="277" fontId="210" fillId="0" borderId="75" applyFill="0" applyProtection="0"/>
    <xf numFmtId="277" fontId="210" fillId="0" borderId="75" applyFill="0" applyProtection="0"/>
    <xf numFmtId="277" fontId="210" fillId="0" borderId="75" applyFill="0" applyProtection="0"/>
    <xf numFmtId="277" fontId="210" fillId="0" borderId="75" applyFill="0" applyProtection="0"/>
    <xf numFmtId="277" fontId="210" fillId="0" borderId="75" applyFill="0" applyProtection="0"/>
    <xf numFmtId="277" fontId="210" fillId="0" borderId="32" applyFill="0" applyProtection="0"/>
    <xf numFmtId="277" fontId="54" fillId="0" borderId="0" applyFill="0" applyBorder="0" applyProtection="0"/>
    <xf numFmtId="0" fontId="8" fillId="0" borderId="0" applyNumberFormat="0" applyFill="0" applyBorder="0" applyAlignment="0" applyProtection="0"/>
    <xf numFmtId="278" fontId="2" fillId="0" borderId="76">
      <alignment vertical="center"/>
    </xf>
    <xf numFmtId="181" fontId="19" fillId="0" borderId="0" applyFont="0" applyFill="0" applyBorder="0" applyAlignment="0" applyProtection="0"/>
    <xf numFmtId="172" fontId="19" fillId="0" borderId="0" applyFont="0" applyFill="0" applyBorder="0" applyAlignment="0" applyProtection="0"/>
    <xf numFmtId="0" fontId="57" fillId="0" borderId="0">
      <protection locked="0"/>
    </xf>
    <xf numFmtId="279" fontId="282" fillId="0" borderId="0">
      <alignment horizontal="left"/>
    </xf>
    <xf numFmtId="280" fontId="283" fillId="0" borderId="0"/>
    <xf numFmtId="174" fontId="97" fillId="0" borderId="0">
      <alignment horizontal="center"/>
    </xf>
    <xf numFmtId="38" fontId="59" fillId="0" borderId="0" applyFont="0" applyFill="0" applyBorder="0" applyAlignment="0" applyProtection="0"/>
    <xf numFmtId="0" fontId="284" fillId="0" borderId="0" applyFont="0" applyFill="0" applyBorder="0" applyAlignment="0" applyProtection="0"/>
    <xf numFmtId="0" fontId="139" fillId="0" borderId="0" applyNumberFormat="0" applyFill="0" applyBorder="0" applyAlignment="0" applyProtection="0"/>
    <xf numFmtId="3" fontId="19" fillId="0" borderId="12"/>
    <xf numFmtId="3" fontId="19" fillId="0" borderId="12"/>
    <xf numFmtId="3" fontId="19" fillId="0" borderId="12"/>
    <xf numFmtId="3" fontId="19" fillId="0" borderId="12"/>
    <xf numFmtId="3" fontId="19" fillId="0" borderId="12"/>
    <xf numFmtId="3" fontId="19" fillId="0" borderId="12"/>
    <xf numFmtId="3" fontId="19" fillId="0" borderId="12"/>
    <xf numFmtId="3" fontId="19" fillId="0" borderId="12"/>
    <xf numFmtId="3" fontId="19" fillId="0" borderId="12"/>
    <xf numFmtId="3" fontId="19" fillId="0" borderId="12"/>
    <xf numFmtId="0" fontId="58" fillId="0" borderId="0">
      <protection locked="0"/>
    </xf>
    <xf numFmtId="0" fontId="58" fillId="0" borderId="0">
      <protection locked="0"/>
    </xf>
    <xf numFmtId="251" fontId="2" fillId="0" borderId="0" applyFill="0" applyAlignment="0"/>
    <xf numFmtId="174" fontId="239" fillId="0" borderId="0" applyFill="0" applyAlignment="0"/>
    <xf numFmtId="251" fontId="2" fillId="0" borderId="0" applyFill="0" applyAlignment="0"/>
    <xf numFmtId="265" fontId="2" fillId="0" borderId="0" applyFill="0" applyAlignment="0"/>
    <xf numFmtId="174" fontId="239" fillId="0" borderId="0" applyFill="0" applyAlignment="0"/>
    <xf numFmtId="0" fontId="285" fillId="0" borderId="0" applyNumberFormat="0" applyFill="0" applyBorder="0" applyAlignment="0" applyProtection="0"/>
    <xf numFmtId="0" fontId="57" fillId="0" borderId="0">
      <protection locked="0"/>
    </xf>
    <xf numFmtId="0" fontId="57" fillId="0" borderId="0">
      <protection locked="0"/>
    </xf>
    <xf numFmtId="0" fontId="19" fillId="0" borderId="0"/>
    <xf numFmtId="0" fontId="6" fillId="0" borderId="9" applyNumberFormat="0" applyFill="0" applyAlignment="0" applyProtection="0"/>
    <xf numFmtId="0" fontId="6" fillId="0" borderId="9" applyNumberFormat="0" applyFill="0" applyAlignment="0" applyProtection="0"/>
    <xf numFmtId="0" fontId="6" fillId="0" borderId="9" applyNumberFormat="0" applyFill="0" applyAlignment="0" applyProtection="0"/>
    <xf numFmtId="0" fontId="6" fillId="0" borderId="9" applyNumberFormat="0" applyFill="0" applyAlignment="0" applyProtection="0"/>
    <xf numFmtId="0" fontId="6" fillId="0" borderId="9" applyNumberFormat="0" applyFill="0" applyAlignment="0" applyProtection="0"/>
    <xf numFmtId="0" fontId="6" fillId="0" borderId="9" applyNumberFormat="0" applyFill="0" applyAlignment="0" applyProtection="0"/>
    <xf numFmtId="0" fontId="6" fillId="0" borderId="9" applyNumberFormat="0" applyFill="0" applyAlignment="0" applyProtection="0"/>
    <xf numFmtId="0" fontId="6" fillId="0" borderId="9" applyNumberFormat="0" applyFill="0" applyAlignment="0" applyProtection="0"/>
    <xf numFmtId="0" fontId="6" fillId="0" borderId="9" applyNumberFormat="0" applyFill="0" applyAlignment="0" applyProtection="0"/>
    <xf numFmtId="0" fontId="6" fillId="0" borderId="9" applyNumberFormat="0" applyFill="0" applyAlignment="0" applyProtection="0"/>
    <xf numFmtId="0" fontId="6" fillId="0" borderId="9" applyNumberFormat="0" applyFill="0" applyAlignment="0" applyProtection="0"/>
    <xf numFmtId="0" fontId="6" fillId="0" borderId="9" applyNumberFormat="0" applyFill="0" applyAlignment="0" applyProtection="0"/>
    <xf numFmtId="0" fontId="6" fillId="0" borderId="9" applyNumberFormat="0" applyFill="0" applyAlignment="0" applyProtection="0"/>
    <xf numFmtId="0" fontId="6" fillId="0" borderId="9" applyNumberFormat="0" applyFill="0" applyAlignment="0" applyProtection="0"/>
    <xf numFmtId="0" fontId="6" fillId="0" borderId="9" applyNumberFormat="0" applyFill="0" applyAlignment="0" applyProtection="0"/>
    <xf numFmtId="0" fontId="6" fillId="0" borderId="9" applyNumberFormat="0" applyFill="0" applyAlignment="0" applyProtection="0"/>
    <xf numFmtId="0" fontId="6" fillId="0" borderId="9" applyNumberFormat="0" applyFill="0" applyAlignment="0" applyProtection="0"/>
    <xf numFmtId="0" fontId="6" fillId="0" borderId="9" applyNumberFormat="0" applyFill="0" applyAlignment="0" applyProtection="0"/>
    <xf numFmtId="0" fontId="6" fillId="0" borderId="9" applyNumberFormat="0" applyFill="0" applyAlignment="0" applyProtection="0"/>
    <xf numFmtId="0" fontId="6" fillId="0" borderId="9" applyNumberFormat="0" applyFill="0" applyAlignment="0" applyProtection="0"/>
    <xf numFmtId="0" fontId="6" fillId="0" borderId="9" applyNumberFormat="0" applyFill="0" applyAlignment="0" applyProtection="0"/>
    <xf numFmtId="0" fontId="6" fillId="0" borderId="9" applyNumberFormat="0" applyFill="0" applyAlignment="0" applyProtection="0"/>
    <xf numFmtId="0" fontId="6" fillId="0" borderId="9" applyNumberFormat="0" applyFill="0" applyAlignment="0" applyProtection="0"/>
    <xf numFmtId="0" fontId="6" fillId="0" borderId="9" applyNumberFormat="0" applyFill="0" applyAlignment="0" applyProtection="0"/>
    <xf numFmtId="0" fontId="6" fillId="0" borderId="9" applyNumberFormat="0" applyFill="0" applyAlignment="0" applyProtection="0"/>
    <xf numFmtId="0" fontId="6" fillId="0" borderId="9" applyNumberFormat="0" applyFill="0" applyAlignment="0" applyProtection="0"/>
    <xf numFmtId="0" fontId="6" fillId="0" borderId="9" applyNumberFormat="0" applyFill="0" applyAlignment="0" applyProtection="0"/>
    <xf numFmtId="0" fontId="6" fillId="0" borderId="9" applyNumberFormat="0" applyFill="0" applyAlignment="0" applyProtection="0"/>
    <xf numFmtId="0" fontId="6" fillId="0" borderId="9" applyNumberFormat="0" applyFill="0" applyAlignment="0" applyProtection="0"/>
    <xf numFmtId="0" fontId="6" fillId="0" borderId="9" applyNumberFormat="0" applyFill="0" applyAlignment="0" applyProtection="0"/>
    <xf numFmtId="0" fontId="6" fillId="0" borderId="9" applyNumberFormat="0" applyFill="0" applyAlignment="0" applyProtection="0"/>
    <xf numFmtId="0" fontId="6" fillId="0" borderId="9" applyNumberFormat="0" applyFill="0" applyAlignment="0" applyProtection="0"/>
    <xf numFmtId="0" fontId="77" fillId="84" borderId="0" applyNumberFormat="0" applyBorder="0" applyAlignment="0" applyProtection="0"/>
    <xf numFmtId="38" fontId="196" fillId="46" borderId="0" applyNumberFormat="0" applyBorder="0" applyAlignment="0" applyProtection="0"/>
    <xf numFmtId="0" fontId="286" fillId="0" borderId="0" applyNumberFormat="0">
      <alignment horizontal="right"/>
    </xf>
    <xf numFmtId="0" fontId="287" fillId="0" borderId="0" applyNumberFormat="0">
      <alignment horizontal="right"/>
    </xf>
    <xf numFmtId="0" fontId="287" fillId="0" borderId="0" applyNumberFormat="0">
      <alignment horizontal="left"/>
    </xf>
    <xf numFmtId="0" fontId="286" fillId="0" borderId="0" applyNumberFormat="0">
      <alignment horizontal="left"/>
    </xf>
    <xf numFmtId="0" fontId="288" fillId="0" borderId="0" applyNumberFormat="0">
      <alignment horizontal="left" vertical="top"/>
    </xf>
    <xf numFmtId="177" fontId="99" fillId="49" borderId="12" applyNumberFormat="0" applyFont="0" applyBorder="0" applyAlignment="0" applyProtection="0"/>
    <xf numFmtId="177" fontId="99" fillId="49" borderId="12" applyNumberFormat="0" applyFont="0" applyBorder="0" applyAlignment="0" applyProtection="0"/>
    <xf numFmtId="177" fontId="99" fillId="49" borderId="12" applyNumberFormat="0" applyFont="0" applyBorder="0" applyAlignment="0" applyProtection="0"/>
    <xf numFmtId="177" fontId="99" fillId="49" borderId="12" applyNumberFormat="0" applyFont="0" applyBorder="0" applyAlignment="0" applyProtection="0"/>
    <xf numFmtId="177" fontId="99" fillId="49" borderId="12" applyNumberFormat="0" applyFont="0" applyBorder="0" applyAlignment="0" applyProtection="0"/>
    <xf numFmtId="177" fontId="99" fillId="49" borderId="12" applyNumberFormat="0" applyFont="0" applyBorder="0" applyAlignment="0" applyProtection="0"/>
    <xf numFmtId="177" fontId="99" fillId="49" borderId="12" applyNumberFormat="0" applyFont="0" applyBorder="0" applyAlignment="0" applyProtection="0"/>
    <xf numFmtId="177" fontId="99" fillId="49" borderId="12" applyNumberFormat="0" applyFont="0" applyBorder="0" applyAlignment="0" applyProtection="0"/>
    <xf numFmtId="177" fontId="99" fillId="49" borderId="12" applyNumberFormat="0" applyFont="0" applyBorder="0" applyAlignment="0" applyProtection="0"/>
    <xf numFmtId="177" fontId="99" fillId="49" borderId="12" applyNumberFormat="0" applyFont="0" applyBorder="0" applyAlignment="0" applyProtection="0"/>
    <xf numFmtId="253" fontId="289" fillId="0" borderId="0">
      <alignment vertical="center"/>
    </xf>
    <xf numFmtId="253" fontId="290" fillId="49" borderId="0" applyNumberFormat="0" applyFont="0" applyAlignment="0"/>
    <xf numFmtId="0" fontId="291" fillId="0" borderId="0"/>
    <xf numFmtId="0" fontId="158" fillId="0" borderId="3" applyNumberFormat="0" applyAlignment="0" applyProtection="0">
      <alignment horizontal="left" vertical="center"/>
    </xf>
    <xf numFmtId="0" fontId="158" fillId="0" borderId="3" applyNumberFormat="0" applyAlignment="0" applyProtection="0">
      <alignment horizontal="left" vertical="center"/>
    </xf>
    <xf numFmtId="0" fontId="158" fillId="0" borderId="3" applyNumberFormat="0" applyAlignment="0" applyProtection="0">
      <alignment horizontal="left" vertical="center"/>
    </xf>
    <xf numFmtId="0" fontId="158" fillId="0" borderId="3" applyNumberFormat="0" applyAlignment="0" applyProtection="0">
      <alignment horizontal="left" vertical="center"/>
    </xf>
    <xf numFmtId="0" fontId="158" fillId="0" borderId="3" applyNumberFormat="0" applyAlignment="0" applyProtection="0">
      <alignment horizontal="left" vertical="center"/>
    </xf>
    <xf numFmtId="0" fontId="158" fillId="0" borderId="3" applyNumberFormat="0" applyAlignment="0" applyProtection="0">
      <alignment horizontal="left" vertical="center"/>
    </xf>
    <xf numFmtId="0" fontId="158" fillId="0" borderId="3" applyNumberFormat="0" applyAlignment="0" applyProtection="0">
      <alignment horizontal="left" vertical="center"/>
    </xf>
    <xf numFmtId="0" fontId="158" fillId="0" borderId="45">
      <alignment horizontal="left" vertical="center"/>
    </xf>
    <xf numFmtId="0" fontId="158" fillId="0" borderId="45">
      <alignment horizontal="left" vertical="center"/>
    </xf>
    <xf numFmtId="0" fontId="158" fillId="0" borderId="45">
      <alignment horizontal="left" vertical="center"/>
    </xf>
    <xf numFmtId="0" fontId="158" fillId="0" borderId="45">
      <alignment horizontal="left" vertical="center"/>
    </xf>
    <xf numFmtId="0" fontId="158" fillId="0" borderId="45">
      <alignment horizontal="left" vertical="center"/>
    </xf>
    <xf numFmtId="0" fontId="158" fillId="0" borderId="45">
      <alignment horizontal="left" vertical="center"/>
    </xf>
    <xf numFmtId="0" fontId="158" fillId="0" borderId="45">
      <alignment horizontal="left" vertical="center"/>
    </xf>
    <xf numFmtId="0" fontId="158" fillId="0" borderId="45">
      <alignment horizontal="left" vertical="center"/>
    </xf>
    <xf numFmtId="0" fontId="158" fillId="0" borderId="45">
      <alignment horizontal="left" vertical="center"/>
    </xf>
    <xf numFmtId="0" fontId="158" fillId="0" borderId="45">
      <alignment horizontal="left" vertical="center"/>
    </xf>
    <xf numFmtId="38" fontId="161" fillId="0" borderId="0"/>
    <xf numFmtId="0" fontId="292" fillId="0" borderId="77" applyNumberFormat="0" applyFill="0" applyAlignment="0" applyProtection="0"/>
    <xf numFmtId="38" fontId="164" fillId="0" borderId="0">
      <alignment horizontal="left"/>
    </xf>
    <xf numFmtId="0" fontId="165" fillId="0" borderId="78" applyNumberFormat="0" applyFill="0" applyAlignment="0" applyProtection="0"/>
    <xf numFmtId="0" fontId="166" fillId="0" borderId="0" applyProtection="0">
      <alignment horizontal="left"/>
    </xf>
    <xf numFmtId="0" fontId="165" fillId="0" borderId="78" applyNumberFormat="0" applyFill="0" applyAlignment="0" applyProtection="0"/>
    <xf numFmtId="0" fontId="165" fillId="0" borderId="78" applyNumberFormat="0" applyFill="0" applyAlignment="0" applyProtection="0"/>
    <xf numFmtId="0" fontId="165" fillId="0" borderId="0" applyNumberFormat="0" applyFill="0" applyBorder="0" applyAlignment="0" applyProtection="0"/>
    <xf numFmtId="0" fontId="70" fillId="0" borderId="0"/>
    <xf numFmtId="0" fontId="70" fillId="0" borderId="0"/>
    <xf numFmtId="0" fontId="70" fillId="0" borderId="0"/>
    <xf numFmtId="0" fontId="293" fillId="0" borderId="0"/>
    <xf numFmtId="0" fontId="71" fillId="0" borderId="0"/>
    <xf numFmtId="0" fontId="82" fillId="0" borderId="0"/>
    <xf numFmtId="0" fontId="97" fillId="0" borderId="0"/>
    <xf numFmtId="0" fontId="19" fillId="0" borderId="0"/>
    <xf numFmtId="0" fontId="19" fillId="0" borderId="0"/>
    <xf numFmtId="0" fontId="19" fillId="0" borderId="0">
      <alignment horizontal="center"/>
    </xf>
    <xf numFmtId="0" fontId="294" fillId="0" borderId="0" applyFont="0" applyFill="0" applyBorder="0" applyAlignment="0" applyProtection="0"/>
    <xf numFmtId="2" fontId="295" fillId="0" borderId="0"/>
    <xf numFmtId="0" fontId="177" fillId="63" borderId="74" applyNumberFormat="0" applyAlignment="0" applyProtection="0"/>
    <xf numFmtId="10" fontId="196" fillId="47" borderId="12" applyNumberFormat="0" applyBorder="0" applyAlignment="0" applyProtection="0"/>
    <xf numFmtId="10" fontId="196" fillId="47" borderId="12" applyNumberFormat="0" applyBorder="0" applyAlignment="0" applyProtection="0"/>
    <xf numFmtId="10" fontId="196" fillId="47" borderId="12" applyNumberFormat="0" applyBorder="0" applyAlignment="0" applyProtection="0"/>
    <xf numFmtId="10" fontId="196" fillId="47" borderId="12" applyNumberFormat="0" applyBorder="0" applyAlignment="0" applyProtection="0"/>
    <xf numFmtId="10" fontId="196" fillId="47" borderId="12" applyNumberFormat="0" applyBorder="0" applyAlignment="0" applyProtection="0"/>
    <xf numFmtId="10" fontId="196" fillId="47" borderId="12" applyNumberFormat="0" applyBorder="0" applyAlignment="0" applyProtection="0"/>
    <xf numFmtId="10" fontId="196" fillId="47" borderId="12" applyNumberFormat="0" applyBorder="0" applyAlignment="0" applyProtection="0"/>
    <xf numFmtId="10" fontId="196" fillId="47" borderId="12" applyNumberFormat="0" applyBorder="0" applyAlignment="0" applyProtection="0"/>
    <xf numFmtId="10" fontId="196" fillId="47" borderId="12" applyNumberFormat="0" applyBorder="0" applyAlignment="0" applyProtection="0"/>
    <xf numFmtId="10" fontId="196" fillId="47" borderId="12" applyNumberFormat="0" applyBorder="0" applyAlignment="0" applyProtection="0"/>
    <xf numFmtId="0" fontId="177" fillId="63" borderId="74" applyNumberFormat="0" applyAlignment="0" applyProtection="0"/>
    <xf numFmtId="0" fontId="177" fillId="63" borderId="74" applyNumberFormat="0" applyAlignment="0" applyProtection="0"/>
    <xf numFmtId="0" fontId="177" fillId="63" borderId="74" applyNumberFormat="0" applyAlignment="0" applyProtection="0"/>
    <xf numFmtId="0" fontId="177" fillId="63" borderId="74" applyNumberFormat="0" applyAlignment="0" applyProtection="0"/>
    <xf numFmtId="0" fontId="177" fillId="63" borderId="74" applyNumberFormat="0" applyAlignment="0" applyProtection="0"/>
    <xf numFmtId="0" fontId="177" fillId="63" borderId="74" applyNumberFormat="0" applyAlignment="0" applyProtection="0"/>
    <xf numFmtId="0" fontId="177" fillId="63" borderId="74" applyNumberFormat="0" applyAlignment="0" applyProtection="0"/>
    <xf numFmtId="0" fontId="177" fillId="63" borderId="74" applyNumberFormat="0" applyAlignment="0" applyProtection="0"/>
    <xf numFmtId="0" fontId="177" fillId="63" borderId="74" applyNumberFormat="0" applyAlignment="0" applyProtection="0"/>
    <xf numFmtId="0" fontId="177" fillId="63" borderId="74" applyNumberFormat="0" applyAlignment="0" applyProtection="0"/>
    <xf numFmtId="3" fontId="19" fillId="0" borderId="0"/>
    <xf numFmtId="0" fontId="177" fillId="63" borderId="74" applyNumberFormat="0" applyAlignment="0" applyProtection="0"/>
    <xf numFmtId="0" fontId="177" fillId="63" borderId="74" applyNumberFormat="0" applyAlignment="0" applyProtection="0"/>
    <xf numFmtId="0" fontId="177" fillId="63" borderId="74" applyNumberFormat="0" applyAlignment="0" applyProtection="0"/>
    <xf numFmtId="0" fontId="177" fillId="63" borderId="74" applyNumberFormat="0" applyAlignment="0" applyProtection="0"/>
    <xf numFmtId="0" fontId="177" fillId="63" borderId="74" applyNumberFormat="0" applyAlignment="0" applyProtection="0"/>
    <xf numFmtId="0" fontId="177" fillId="63" borderId="74" applyNumberFormat="0" applyAlignment="0" applyProtection="0"/>
    <xf numFmtId="0" fontId="177" fillId="63" borderId="74" applyNumberFormat="0" applyAlignment="0" applyProtection="0"/>
    <xf numFmtId="0" fontId="177" fillId="63" borderId="74" applyNumberFormat="0" applyAlignment="0" applyProtection="0"/>
    <xf numFmtId="0" fontId="177" fillId="63" borderId="74" applyNumberFormat="0" applyAlignment="0" applyProtection="0"/>
    <xf numFmtId="0" fontId="177" fillId="63" borderId="74" applyNumberFormat="0" applyAlignment="0" applyProtection="0"/>
    <xf numFmtId="0" fontId="177" fillId="63" borderId="74" applyNumberFormat="0" applyAlignment="0" applyProtection="0"/>
    <xf numFmtId="0" fontId="177" fillId="63" borderId="74" applyNumberFormat="0" applyAlignment="0" applyProtection="0"/>
    <xf numFmtId="0" fontId="177" fillId="63" borderId="74" applyNumberFormat="0" applyAlignment="0" applyProtection="0"/>
    <xf numFmtId="0" fontId="177" fillId="63" borderId="74" applyNumberFormat="0" applyAlignment="0" applyProtection="0"/>
    <xf numFmtId="0" fontId="177" fillId="63" borderId="74" applyNumberFormat="0" applyAlignment="0" applyProtection="0"/>
    <xf numFmtId="0" fontId="177" fillId="63" borderId="74" applyNumberFormat="0" applyAlignment="0" applyProtection="0"/>
    <xf numFmtId="0" fontId="177" fillId="63" borderId="74" applyNumberFormat="0" applyAlignment="0" applyProtection="0"/>
    <xf numFmtId="0" fontId="177" fillId="63" borderId="74" applyNumberFormat="0" applyAlignment="0" applyProtection="0"/>
    <xf numFmtId="0" fontId="177" fillId="63" borderId="74" applyNumberFormat="0" applyAlignment="0" applyProtection="0"/>
    <xf numFmtId="0" fontId="177" fillId="63" borderId="74" applyNumberFormat="0" applyAlignment="0" applyProtection="0"/>
    <xf numFmtId="0" fontId="177" fillId="63" borderId="74" applyNumberFormat="0" applyAlignment="0" applyProtection="0"/>
    <xf numFmtId="0" fontId="177" fillId="63" borderId="74" applyNumberFormat="0" applyAlignment="0" applyProtection="0"/>
    <xf numFmtId="0" fontId="177" fillId="63" borderId="74" applyNumberFormat="0" applyAlignment="0" applyProtection="0"/>
    <xf numFmtId="0" fontId="177" fillId="63" borderId="74" applyNumberFormat="0" applyAlignment="0" applyProtection="0"/>
    <xf numFmtId="0" fontId="177" fillId="63" borderId="74" applyNumberFormat="0" applyAlignment="0" applyProtection="0"/>
    <xf numFmtId="10" fontId="296" fillId="0" borderId="0">
      <protection locked="0"/>
    </xf>
    <xf numFmtId="281" fontId="297" fillId="0" borderId="0" applyFill="0" applyBorder="0" applyProtection="0"/>
    <xf numFmtId="282" fontId="297" fillId="0" borderId="0" applyFill="0" applyBorder="0" applyProtection="0"/>
    <xf numFmtId="283" fontId="297" fillId="0" borderId="0" applyFill="0" applyBorder="0" applyProtection="0"/>
    <xf numFmtId="0" fontId="298" fillId="0" borderId="0" applyNumberFormat="0" applyFill="0" applyBorder="0" applyAlignment="0">
      <protection locked="0"/>
    </xf>
    <xf numFmtId="15" fontId="296" fillId="0" borderId="0">
      <protection locked="0"/>
    </xf>
    <xf numFmtId="2" fontId="296" fillId="0" borderId="64">
      <protection locked="0"/>
    </xf>
    <xf numFmtId="284" fontId="299" fillId="47" borderId="0" applyNumberFormat="0" applyFont="0" applyBorder="0" applyAlignment="0">
      <alignment horizontal="right"/>
      <protection locked="0"/>
    </xf>
    <xf numFmtId="0" fontId="296" fillId="0" borderId="0">
      <protection locked="0"/>
    </xf>
    <xf numFmtId="3" fontId="261" fillId="0" borderId="0"/>
    <xf numFmtId="285" fontId="300" fillId="0" borderId="79" applyFont="0" applyFill="0" applyBorder="0" applyAlignment="0" applyProtection="0"/>
    <xf numFmtId="177" fontId="301" fillId="0" borderId="0" applyFill="0" applyBorder="0" applyProtection="0">
      <alignment vertical="top"/>
    </xf>
    <xf numFmtId="286" fontId="59" fillId="0" borderId="0" applyFill="0" applyBorder="0">
      <alignment horizontal="right"/>
      <protection locked="0"/>
    </xf>
    <xf numFmtId="0" fontId="302" fillId="88" borderId="80">
      <alignment horizontal="left" vertical="center" wrapText="1"/>
    </xf>
    <xf numFmtId="0" fontId="302" fillId="88" borderId="80">
      <alignment horizontal="left" vertical="center" wrapText="1"/>
    </xf>
    <xf numFmtId="0" fontId="302" fillId="88" borderId="80">
      <alignment horizontal="left" vertical="center" wrapText="1"/>
    </xf>
    <xf numFmtId="0" fontId="302" fillId="88" borderId="80">
      <alignment horizontal="left" vertical="center" wrapText="1"/>
    </xf>
    <xf numFmtId="3" fontId="303" fillId="108" borderId="80">
      <protection locked="0"/>
    </xf>
    <xf numFmtId="3" fontId="303" fillId="108" borderId="80">
      <protection locked="0"/>
    </xf>
    <xf numFmtId="3" fontId="303" fillId="108" borderId="80">
      <protection locked="0"/>
    </xf>
    <xf numFmtId="3" fontId="303" fillId="108" borderId="80">
      <protection locked="0"/>
    </xf>
    <xf numFmtId="242" fontId="304" fillId="109" borderId="80">
      <alignment horizontal="left"/>
      <protection locked="0"/>
    </xf>
    <xf numFmtId="242" fontId="304" fillId="109" borderId="80">
      <alignment horizontal="left"/>
      <protection locked="0"/>
    </xf>
    <xf numFmtId="242" fontId="304" fillId="109" borderId="80">
      <alignment horizontal="left"/>
      <protection locked="0"/>
    </xf>
    <xf numFmtId="242" fontId="304" fillId="109" borderId="80">
      <alignment horizontal="left"/>
      <protection locked="0"/>
    </xf>
    <xf numFmtId="287" fontId="304" fillId="109" borderId="80">
      <protection locked="0"/>
    </xf>
    <xf numFmtId="287" fontId="304" fillId="109" borderId="80">
      <protection locked="0"/>
    </xf>
    <xf numFmtId="287" fontId="304" fillId="109" borderId="80">
      <protection locked="0"/>
    </xf>
    <xf numFmtId="287" fontId="304" fillId="109" borderId="80">
      <protection locked="0"/>
    </xf>
    <xf numFmtId="0" fontId="304" fillId="109" borderId="80">
      <alignment horizontal="center"/>
      <protection locked="0"/>
    </xf>
    <xf numFmtId="0" fontId="304" fillId="109" borderId="80">
      <alignment horizontal="center"/>
      <protection locked="0"/>
    </xf>
    <xf numFmtId="0" fontId="304" fillId="109" borderId="80">
      <alignment horizontal="center"/>
      <protection locked="0"/>
    </xf>
    <xf numFmtId="0" fontId="304" fillId="109" borderId="80">
      <alignment horizontal="center"/>
      <protection locked="0"/>
    </xf>
    <xf numFmtId="38" fontId="305" fillId="0" borderId="0"/>
    <xf numFmtId="38" fontId="306" fillId="0" borderId="0"/>
    <xf numFmtId="38" fontId="307" fillId="0" borderId="0"/>
    <xf numFmtId="38" fontId="308" fillId="0" borderId="0"/>
    <xf numFmtId="0" fontId="309" fillId="0" borderId="0"/>
    <xf numFmtId="0" fontId="309" fillId="0" borderId="0"/>
    <xf numFmtId="179" fontId="48" fillId="0" borderId="0" applyFill="0" applyBorder="0" applyAlignment="0" applyProtection="0"/>
    <xf numFmtId="251" fontId="2" fillId="0" borderId="0" applyFill="0" applyAlignment="0"/>
    <xf numFmtId="174" fontId="239" fillId="0" borderId="0" applyFill="0" applyAlignment="0"/>
    <xf numFmtId="251" fontId="2" fillId="0" borderId="0" applyFill="0" applyAlignment="0"/>
    <xf numFmtId="265" fontId="2" fillId="0" borderId="0" applyFill="0" applyAlignment="0"/>
    <xf numFmtId="174" fontId="239" fillId="0" borderId="0" applyFill="0" applyAlignment="0"/>
    <xf numFmtId="0" fontId="155" fillId="0" borderId="81" applyNumberFormat="0" applyFill="0" applyAlignment="0" applyProtection="0"/>
    <xf numFmtId="190" fontId="267" fillId="0" borderId="0"/>
    <xf numFmtId="0" fontId="51" fillId="0" borderId="0"/>
    <xf numFmtId="177" fontId="310" fillId="0" borderId="0"/>
    <xf numFmtId="0" fontId="19" fillId="0" borderId="0">
      <alignment horizontal="center"/>
    </xf>
    <xf numFmtId="0" fontId="19" fillId="0" borderId="0" applyFont="0" applyFill="0" applyBorder="0" applyAlignment="0" applyProtection="0"/>
    <xf numFmtId="0" fontId="19" fillId="0" borderId="0" applyFont="0" applyFill="0" applyBorder="0" applyAlignment="0" applyProtection="0"/>
    <xf numFmtId="2" fontId="261" fillId="0" borderId="8" applyFont="0" applyFill="0" applyBorder="0" applyAlignment="0"/>
    <xf numFmtId="2" fontId="261" fillId="0" borderId="8" applyFont="0" applyFill="0" applyBorder="0" applyAlignment="0"/>
    <xf numFmtId="2" fontId="261" fillId="0" borderId="8" applyFont="0" applyFill="0" applyBorder="0" applyAlignment="0"/>
    <xf numFmtId="2" fontId="261" fillId="0" borderId="8" applyFont="0" applyFill="0" applyBorder="0" applyAlignment="0"/>
    <xf numFmtId="2" fontId="261" fillId="0" borderId="8" applyFont="0" applyFill="0" applyBorder="0" applyAlignment="0"/>
    <xf numFmtId="2" fontId="261" fillId="0" borderId="8" applyFont="0" applyFill="0" applyBorder="0" applyAlignment="0"/>
    <xf numFmtId="2" fontId="261" fillId="0" borderId="8" applyFont="0" applyFill="0" applyBorder="0" applyAlignment="0"/>
    <xf numFmtId="2" fontId="261" fillId="0" borderId="8" applyFont="0" applyFill="0" applyBorder="0" applyAlignment="0"/>
    <xf numFmtId="2" fontId="261" fillId="0" borderId="8" applyFont="0" applyFill="0" applyBorder="0" applyAlignment="0"/>
    <xf numFmtId="2" fontId="261" fillId="0" borderId="8" applyFont="0" applyFill="0" applyBorder="0" applyAlignment="0"/>
    <xf numFmtId="2" fontId="261" fillId="0" borderId="8" applyFont="0" applyFill="0" applyBorder="0" applyAlignment="0"/>
    <xf numFmtId="2" fontId="261" fillId="0" borderId="8" applyFont="0" applyFill="0" applyBorder="0" applyAlignment="0"/>
    <xf numFmtId="2" fontId="261" fillId="0" borderId="8" applyFont="0" applyFill="0" applyBorder="0" applyAlignment="0"/>
    <xf numFmtId="2" fontId="261" fillId="0" borderId="8" applyFont="0" applyFill="0" applyBorder="0" applyAlignment="0"/>
    <xf numFmtId="2" fontId="261" fillId="0" borderId="8" applyFont="0" applyFill="0" applyBorder="0" applyAlignment="0"/>
    <xf numFmtId="2" fontId="261" fillId="0" borderId="8" applyFont="0" applyFill="0" applyBorder="0" applyAlignment="0"/>
    <xf numFmtId="2" fontId="261" fillId="0" borderId="8" applyFont="0" applyFill="0" applyBorder="0" applyAlignment="0"/>
    <xf numFmtId="2" fontId="261" fillId="0" borderId="8" applyFont="0" applyFill="0" applyBorder="0" applyAlignment="0"/>
    <xf numFmtId="2" fontId="261" fillId="0" borderId="8" applyFont="0" applyFill="0" applyBorder="0" applyAlignment="0"/>
    <xf numFmtId="2" fontId="261" fillId="0" borderId="8" applyFont="0" applyFill="0" applyBorder="0" applyAlignment="0"/>
    <xf numFmtId="2" fontId="261" fillId="0" borderId="8" applyFont="0" applyFill="0" applyBorder="0" applyAlignment="0"/>
    <xf numFmtId="2" fontId="261" fillId="0" borderId="8" applyFont="0" applyFill="0" applyBorder="0" applyAlignment="0"/>
    <xf numFmtId="2" fontId="261" fillId="0" borderId="8" applyFont="0" applyFill="0" applyBorder="0" applyAlignment="0"/>
    <xf numFmtId="2" fontId="261" fillId="0" borderId="8" applyFont="0" applyFill="0" applyBorder="0" applyAlignment="0"/>
    <xf numFmtId="2" fontId="261" fillId="0" borderId="8" applyFont="0" applyFill="0" applyBorder="0" applyAlignment="0"/>
    <xf numFmtId="2" fontId="261" fillId="0" borderId="8" applyFont="0" applyFill="0" applyBorder="0" applyAlignment="0"/>
    <xf numFmtId="2" fontId="261" fillId="0" borderId="8" applyFont="0" applyFill="0" applyBorder="0" applyAlignment="0"/>
    <xf numFmtId="2" fontId="261" fillId="0" borderId="8" applyFont="0" applyFill="0" applyBorder="0" applyAlignment="0"/>
    <xf numFmtId="2" fontId="261" fillId="0" borderId="8" applyFont="0" applyFill="0" applyBorder="0" applyAlignment="0"/>
    <xf numFmtId="2" fontId="261" fillId="0" borderId="8" applyFont="0" applyFill="0" applyBorder="0" applyAlignment="0"/>
    <xf numFmtId="2" fontId="261" fillId="0" borderId="8" applyFont="0" applyFill="0" applyBorder="0" applyAlignment="0"/>
    <xf numFmtId="2" fontId="261" fillId="0" borderId="8" applyFont="0" applyFill="0" applyBorder="0" applyAlignment="0"/>
    <xf numFmtId="2" fontId="261" fillId="0" borderId="8" applyFont="0" applyFill="0" applyBorder="0" applyAlignment="0"/>
    <xf numFmtId="2" fontId="261" fillId="0" borderId="8" applyFont="0" applyFill="0" applyBorder="0" applyAlignment="0"/>
    <xf numFmtId="2" fontId="261" fillId="0" borderId="8" applyFont="0" applyFill="0" applyBorder="0" applyAlignment="0"/>
    <xf numFmtId="2" fontId="261" fillId="0" borderId="8" applyFont="0" applyFill="0" applyBorder="0" applyAlignment="0"/>
    <xf numFmtId="2" fontId="261" fillId="0" borderId="8" applyFont="0" applyFill="0" applyBorder="0" applyAlignment="0"/>
    <xf numFmtId="288" fontId="311" fillId="0" borderId="12">
      <alignment horizontal="right"/>
      <protection locked="0"/>
    </xf>
    <xf numFmtId="288" fontId="311" fillId="0" borderId="12">
      <alignment horizontal="right"/>
      <protection locked="0"/>
    </xf>
    <xf numFmtId="288" fontId="311" fillId="0" borderId="12">
      <alignment horizontal="right"/>
      <protection locked="0"/>
    </xf>
    <xf numFmtId="288" fontId="311" fillId="0" borderId="12">
      <alignment horizontal="right"/>
      <protection locked="0"/>
    </xf>
    <xf numFmtId="288" fontId="311" fillId="0" borderId="12">
      <alignment horizontal="right"/>
      <protection locked="0"/>
    </xf>
    <xf numFmtId="288" fontId="311" fillId="0" borderId="12">
      <alignment horizontal="right"/>
      <protection locked="0"/>
    </xf>
    <xf numFmtId="288" fontId="311" fillId="0" borderId="12">
      <alignment horizontal="right"/>
      <protection locked="0"/>
    </xf>
    <xf numFmtId="288" fontId="311" fillId="0" borderId="12">
      <alignment horizontal="right"/>
      <protection locked="0"/>
    </xf>
    <xf numFmtId="288" fontId="311" fillId="0" borderId="12">
      <alignment horizontal="right"/>
      <protection locked="0"/>
    </xf>
    <xf numFmtId="288" fontId="311" fillId="0" borderId="12">
      <alignment horizontal="right"/>
      <protection locked="0"/>
    </xf>
    <xf numFmtId="0" fontId="19" fillId="0" borderId="0" applyFont="0" applyFill="0" applyBorder="0" applyAlignment="0" applyProtection="0"/>
    <xf numFmtId="0" fontId="19" fillId="0" borderId="0" applyFont="0" applyFill="0" applyBorder="0" applyAlignment="0" applyProtection="0"/>
    <xf numFmtId="289" fontId="276" fillId="0" borderId="0" applyFont="0" applyFill="0" applyBorder="0" applyProtection="0">
      <alignment horizontal="right"/>
    </xf>
    <xf numFmtId="290" fontId="276" fillId="0" borderId="0" applyFont="0" applyFill="0" applyBorder="0" applyProtection="0">
      <alignment horizontal="right"/>
    </xf>
    <xf numFmtId="291" fontId="267" fillId="0" borderId="0" applyFill="0" applyBorder="0" applyProtection="0">
      <alignment horizontal="right"/>
    </xf>
    <xf numFmtId="292" fontId="267" fillId="0" borderId="0" applyFill="0" applyBorder="0" applyProtection="0">
      <alignment horizontal="right"/>
    </xf>
    <xf numFmtId="177" fontId="312" fillId="0" borderId="0">
      <alignment vertical="center"/>
    </xf>
    <xf numFmtId="0" fontId="155" fillId="63" borderId="0" applyNumberFormat="0" applyBorder="0" applyAlignment="0" applyProtection="0"/>
    <xf numFmtId="0" fontId="313" fillId="0" borderId="0">
      <alignment horizontal="left"/>
    </xf>
    <xf numFmtId="0" fontId="59" fillId="0" borderId="0"/>
    <xf numFmtId="37" fontId="267" fillId="0" borderId="0">
      <alignment vertical="center"/>
    </xf>
    <xf numFmtId="168" fontId="314" fillId="0" borderId="0">
      <alignment vertical="center"/>
    </xf>
    <xf numFmtId="0" fontId="19" fillId="0" borderId="0"/>
    <xf numFmtId="171" fontId="88" fillId="0" borderId="0"/>
    <xf numFmtId="0" fontId="315" fillId="0" borderId="0">
      <alignment horizontal="right"/>
    </xf>
    <xf numFmtId="0" fontId="54" fillId="0" borderId="0"/>
    <xf numFmtId="1" fontId="54" fillId="0" borderId="0"/>
    <xf numFmtId="0" fontId="316" fillId="0" borderId="0"/>
    <xf numFmtId="0" fontId="317" fillId="0" borderId="0"/>
    <xf numFmtId="0" fontId="48" fillId="62" borderId="74" applyNumberFormat="0" applyFont="0" applyAlignment="0" applyProtection="0"/>
    <xf numFmtId="171" fontId="2" fillId="26" borderId="39" applyNumberFormat="0" applyFont="0" applyAlignment="0" applyProtection="0"/>
    <xf numFmtId="171" fontId="2" fillId="26" borderId="39" applyNumberFormat="0" applyFont="0" applyAlignment="0" applyProtection="0"/>
    <xf numFmtId="171" fontId="2" fillId="26" borderId="39" applyNumberFormat="0" applyFont="0" applyAlignment="0" applyProtection="0"/>
    <xf numFmtId="171" fontId="2" fillId="26" borderId="39" applyNumberFormat="0" applyFont="0" applyAlignment="0" applyProtection="0"/>
    <xf numFmtId="171" fontId="2" fillId="26" borderId="39" applyNumberFormat="0" applyFont="0" applyAlignment="0" applyProtection="0"/>
    <xf numFmtId="171" fontId="2" fillId="26" borderId="39" applyNumberFormat="0" applyFont="0" applyAlignment="0" applyProtection="0"/>
    <xf numFmtId="171" fontId="2" fillId="26" borderId="39" applyNumberFormat="0" applyFont="0" applyAlignment="0" applyProtection="0"/>
    <xf numFmtId="171" fontId="2" fillId="26" borderId="39" applyNumberFormat="0" applyFont="0" applyAlignment="0" applyProtection="0"/>
    <xf numFmtId="171" fontId="2" fillId="26" borderId="39" applyNumberFormat="0" applyFont="0" applyAlignment="0" applyProtection="0"/>
    <xf numFmtId="171" fontId="2" fillId="26" borderId="39" applyNumberFormat="0" applyFont="0" applyAlignment="0" applyProtection="0"/>
    <xf numFmtId="171" fontId="2" fillId="26" borderId="39" applyNumberFormat="0" applyFont="0" applyAlignment="0" applyProtection="0"/>
    <xf numFmtId="171" fontId="2" fillId="26" borderId="39" applyNumberFormat="0" applyFont="0" applyAlignment="0" applyProtection="0"/>
    <xf numFmtId="171" fontId="2" fillId="26" borderId="39" applyNumberFormat="0" applyFont="0" applyAlignment="0" applyProtection="0"/>
    <xf numFmtId="171" fontId="2" fillId="26" borderId="39" applyNumberFormat="0" applyFont="0" applyAlignment="0" applyProtection="0"/>
    <xf numFmtId="171" fontId="2" fillId="26" borderId="39" applyNumberFormat="0" applyFont="0" applyAlignment="0" applyProtection="0"/>
    <xf numFmtId="171" fontId="2" fillId="26" borderId="39" applyNumberFormat="0" applyFont="0" applyAlignment="0" applyProtection="0"/>
    <xf numFmtId="171" fontId="2" fillId="26" borderId="39" applyNumberFormat="0" applyFont="0" applyAlignment="0" applyProtection="0"/>
    <xf numFmtId="171" fontId="2" fillId="26" borderId="39" applyNumberFormat="0" applyFont="0" applyAlignment="0" applyProtection="0"/>
    <xf numFmtId="171" fontId="2" fillId="26" borderId="39" applyNumberFormat="0" applyFont="0" applyAlignment="0" applyProtection="0"/>
    <xf numFmtId="171" fontId="2" fillId="26" borderId="39" applyNumberFormat="0" applyFont="0" applyAlignment="0" applyProtection="0"/>
    <xf numFmtId="171" fontId="2" fillId="26" borderId="39" applyNumberFormat="0" applyFont="0" applyAlignment="0" applyProtection="0"/>
    <xf numFmtId="171" fontId="2" fillId="26" borderId="39" applyNumberFormat="0" applyFont="0" applyAlignment="0" applyProtection="0"/>
    <xf numFmtId="171" fontId="2" fillId="26" borderId="39" applyNumberFormat="0" applyFont="0" applyAlignment="0" applyProtection="0"/>
    <xf numFmtId="171" fontId="2" fillId="26" borderId="39" applyNumberFormat="0" applyFont="0" applyAlignment="0" applyProtection="0"/>
    <xf numFmtId="171" fontId="2" fillId="26" borderId="39" applyNumberFormat="0" applyFont="0" applyAlignment="0" applyProtection="0"/>
    <xf numFmtId="171" fontId="2" fillId="26" borderId="39" applyNumberFormat="0" applyFont="0" applyAlignment="0" applyProtection="0"/>
    <xf numFmtId="171" fontId="2" fillId="26" borderId="39" applyNumberFormat="0" applyFont="0" applyAlignment="0" applyProtection="0"/>
    <xf numFmtId="171" fontId="2" fillId="26" borderId="39" applyNumberFormat="0" applyFont="0" applyAlignment="0" applyProtection="0"/>
    <xf numFmtId="171" fontId="2" fillId="26" borderId="39" applyNumberFormat="0" applyFont="0" applyAlignment="0" applyProtection="0"/>
    <xf numFmtId="171" fontId="2" fillId="26" borderId="39" applyNumberFormat="0" applyFont="0" applyAlignment="0" applyProtection="0"/>
    <xf numFmtId="171" fontId="2" fillId="26" borderId="39" applyNumberFormat="0" applyFont="0" applyAlignment="0" applyProtection="0"/>
    <xf numFmtId="171" fontId="2" fillId="26" borderId="39" applyNumberFormat="0" applyFont="0" applyAlignment="0" applyProtection="0"/>
    <xf numFmtId="171" fontId="2" fillId="26" borderId="39" applyNumberFormat="0" applyFont="0" applyAlignment="0" applyProtection="0"/>
    <xf numFmtId="171" fontId="2" fillId="26" borderId="39" applyNumberFormat="0" applyFont="0" applyAlignment="0" applyProtection="0"/>
    <xf numFmtId="171" fontId="2" fillId="26" borderId="39" applyNumberFormat="0" applyFont="0" applyAlignment="0" applyProtection="0"/>
    <xf numFmtId="171" fontId="2" fillId="26" borderId="39" applyNumberFormat="0" applyFont="0" applyAlignment="0" applyProtection="0"/>
    <xf numFmtId="171" fontId="2" fillId="26" borderId="39" applyNumberFormat="0" applyFont="0" applyAlignment="0" applyProtection="0"/>
    <xf numFmtId="171" fontId="2" fillId="26" borderId="39" applyNumberFormat="0" applyFont="0" applyAlignment="0" applyProtection="0"/>
    <xf numFmtId="0" fontId="48" fillId="62" borderId="74" applyNumberFormat="0" applyFont="0" applyAlignment="0" applyProtection="0"/>
    <xf numFmtId="0" fontId="48" fillId="62" borderId="74" applyNumberFormat="0" applyFont="0" applyAlignment="0" applyProtection="0"/>
    <xf numFmtId="0" fontId="48" fillId="62" borderId="74" applyNumberFormat="0" applyFont="0" applyAlignment="0" applyProtection="0"/>
    <xf numFmtId="293" fontId="267" fillId="0" borderId="0" applyBorder="0" applyProtection="0">
      <alignment horizontal="right"/>
    </xf>
    <xf numFmtId="293" fontId="297" fillId="110" borderId="0" applyBorder="0" applyProtection="0">
      <alignment horizontal="right"/>
    </xf>
    <xf numFmtId="293" fontId="264" fillId="0" borderId="45" applyBorder="0"/>
    <xf numFmtId="293" fontId="264" fillId="0" borderId="45" applyBorder="0"/>
    <xf numFmtId="293" fontId="264" fillId="0" borderId="45" applyBorder="0"/>
    <xf numFmtId="293" fontId="264" fillId="0" borderId="45" applyBorder="0"/>
    <xf numFmtId="293" fontId="264" fillId="0" borderId="45" applyBorder="0"/>
    <xf numFmtId="293" fontId="264" fillId="0" borderId="45" applyBorder="0"/>
    <xf numFmtId="293" fontId="264" fillId="0" borderId="45" applyBorder="0"/>
    <xf numFmtId="293" fontId="264" fillId="0" borderId="45" applyBorder="0"/>
    <xf numFmtId="293" fontId="264" fillId="0" borderId="45" applyBorder="0"/>
    <xf numFmtId="293" fontId="264" fillId="0" borderId="45" applyBorder="0"/>
    <xf numFmtId="293" fontId="264" fillId="0" borderId="45" applyBorder="0"/>
    <xf numFmtId="293" fontId="264" fillId="0" borderId="45" applyBorder="0"/>
    <xf numFmtId="293" fontId="264" fillId="0" borderId="45" applyBorder="0"/>
    <xf numFmtId="293" fontId="318" fillId="0" borderId="0" applyBorder="0" applyProtection="0">
      <alignment horizontal="right"/>
    </xf>
    <xf numFmtId="294" fontId="318" fillId="0" borderId="0" applyBorder="0" applyProtection="0">
      <alignment horizontal="right"/>
    </xf>
    <xf numFmtId="294" fontId="319" fillId="110" borderId="0" applyProtection="0">
      <alignment horizontal="right"/>
    </xf>
    <xf numFmtId="37" fontId="312" fillId="0" borderId="0" applyFill="0" applyBorder="0" applyProtection="0">
      <alignment horizontal="right"/>
    </xf>
    <xf numFmtId="295" fontId="261" fillId="0" borderId="0" applyBorder="0" applyProtection="0">
      <protection locked="0" hidden="1"/>
    </xf>
    <xf numFmtId="296" fontId="320" fillId="0" borderId="12" applyBorder="0">
      <alignment horizontal="center"/>
    </xf>
    <xf numFmtId="296" fontId="320" fillId="0" borderId="12" applyBorder="0">
      <alignment horizontal="center"/>
    </xf>
    <xf numFmtId="296" fontId="320" fillId="0" borderId="12" applyBorder="0">
      <alignment horizontal="center"/>
    </xf>
    <xf numFmtId="296" fontId="320" fillId="0" borderId="12" applyBorder="0">
      <alignment horizontal="center"/>
    </xf>
    <xf numFmtId="296" fontId="320" fillId="0" borderId="12" applyBorder="0">
      <alignment horizontal="center"/>
    </xf>
    <xf numFmtId="296" fontId="320" fillId="0" borderId="12" applyBorder="0">
      <alignment horizontal="center"/>
    </xf>
    <xf numFmtId="296" fontId="320" fillId="0" borderId="12" applyBorder="0">
      <alignment horizontal="center"/>
    </xf>
    <xf numFmtId="296" fontId="320" fillId="0" borderId="12" applyBorder="0">
      <alignment horizontal="center"/>
    </xf>
    <xf numFmtId="296" fontId="320" fillId="0" borderId="12" applyBorder="0">
      <alignment horizontal="center"/>
    </xf>
    <xf numFmtId="296" fontId="320" fillId="0" borderId="12" applyBorder="0">
      <alignment horizontal="center"/>
    </xf>
    <xf numFmtId="297" fontId="321" fillId="0" borderId="12" applyBorder="0">
      <alignment horizontal="center"/>
    </xf>
    <xf numFmtId="297" fontId="321" fillId="0" borderId="12" applyBorder="0">
      <alignment horizontal="center"/>
    </xf>
    <xf numFmtId="297" fontId="321" fillId="0" borderId="12" applyBorder="0">
      <alignment horizontal="center"/>
    </xf>
    <xf numFmtId="297" fontId="321" fillId="0" borderId="12" applyBorder="0">
      <alignment horizontal="center"/>
    </xf>
    <xf numFmtId="297" fontId="321" fillId="0" borderId="12" applyBorder="0">
      <alignment horizontal="center"/>
    </xf>
    <xf numFmtId="297" fontId="321" fillId="0" borderId="12" applyBorder="0">
      <alignment horizontal="center"/>
    </xf>
    <xf numFmtId="297" fontId="321" fillId="0" borderId="12" applyBorder="0">
      <alignment horizontal="center"/>
    </xf>
    <xf numFmtId="297" fontId="321" fillId="0" borderId="12" applyBorder="0">
      <alignment horizontal="center"/>
    </xf>
    <xf numFmtId="297" fontId="321" fillId="0" borderId="12" applyBorder="0">
      <alignment horizontal="center"/>
    </xf>
    <xf numFmtId="297" fontId="321" fillId="0" borderId="12" applyBorder="0">
      <alignment horizontal="center"/>
    </xf>
    <xf numFmtId="281" fontId="267" fillId="0" borderId="0" applyFill="0" applyBorder="0" applyProtection="0"/>
    <xf numFmtId="282" fontId="267" fillId="0" borderId="0" applyFill="0" applyBorder="0" applyProtection="0"/>
    <xf numFmtId="283" fontId="267" fillId="0" borderId="0" applyFill="0" applyBorder="0" applyProtection="0"/>
    <xf numFmtId="0" fontId="19" fillId="0" borderId="0"/>
    <xf numFmtId="0" fontId="91" fillId="0" borderId="0"/>
    <xf numFmtId="0" fontId="190" fillId="106" borderId="40" applyNumberFormat="0" applyAlignment="0" applyProtection="0"/>
    <xf numFmtId="0" fontId="190" fillId="106" borderId="40" applyNumberFormat="0" applyAlignment="0" applyProtection="0"/>
    <xf numFmtId="0" fontId="190" fillId="106" borderId="40" applyNumberFormat="0" applyAlignment="0" applyProtection="0"/>
    <xf numFmtId="0" fontId="190" fillId="106" borderId="40" applyNumberFormat="0" applyAlignment="0" applyProtection="0"/>
    <xf numFmtId="0" fontId="190" fillId="106" borderId="40" applyNumberFormat="0" applyAlignment="0" applyProtection="0"/>
    <xf numFmtId="0" fontId="190" fillId="106" borderId="40" applyNumberFormat="0" applyAlignment="0" applyProtection="0"/>
    <xf numFmtId="0" fontId="190" fillId="106" borderId="40" applyNumberFormat="0" applyAlignment="0" applyProtection="0"/>
    <xf numFmtId="0" fontId="190" fillId="106" borderId="40" applyNumberFormat="0" applyAlignment="0" applyProtection="0"/>
    <xf numFmtId="0" fontId="190" fillId="106" borderId="40" applyNumberFormat="0" applyAlignment="0" applyProtection="0"/>
    <xf numFmtId="0" fontId="322" fillId="0" borderId="0">
      <alignment horizontal="center"/>
    </xf>
    <xf numFmtId="49" fontId="323" fillId="0" borderId="47" applyFill="0" applyProtection="0">
      <alignment vertical="center"/>
    </xf>
    <xf numFmtId="177" fontId="19" fillId="0" borderId="0" applyFill="0" applyBorder="0" applyProtection="0">
      <alignment vertical="top"/>
    </xf>
    <xf numFmtId="253" fontId="312" fillId="0" borderId="0"/>
    <xf numFmtId="298" fontId="52" fillId="0" borderId="0" applyFont="0" applyFill="0" applyAlignment="0" applyProtection="0"/>
    <xf numFmtId="10" fontId="19" fillId="0" borderId="0" applyFont="0" applyFill="0" applyBorder="0" applyAlignment="0" applyProtection="0"/>
    <xf numFmtId="299" fontId="276" fillId="0" borderId="0" applyFont="0" applyFill="0" applyBorder="0" applyProtection="0">
      <alignment horizontal="right"/>
    </xf>
    <xf numFmtId="300" fontId="267" fillId="0" borderId="0" applyBorder="0" applyProtection="0">
      <alignment horizontal="right"/>
    </xf>
    <xf numFmtId="300" fontId="297" fillId="110" borderId="0" applyProtection="0">
      <alignment horizontal="right"/>
    </xf>
    <xf numFmtId="300" fontId="318" fillId="0" borderId="0" applyFont="0" applyBorder="0" applyProtection="0">
      <alignment horizontal="right"/>
    </xf>
    <xf numFmtId="301" fontId="289" fillId="0" borderId="0" applyBorder="0"/>
    <xf numFmtId="177" fontId="19" fillId="0" borderId="0" applyFont="0" applyFill="0" applyBorder="0" applyAlignment="0" applyProtection="0"/>
    <xf numFmtId="10" fontId="19" fillId="0" borderId="0" applyFont="0" applyFill="0" applyBorder="0" applyAlignment="0" applyProtection="0"/>
    <xf numFmtId="302" fontId="267" fillId="0" borderId="0" applyFill="0" applyBorder="0" applyProtection="0"/>
    <xf numFmtId="301" fontId="267" fillId="0" borderId="0" applyFill="0" applyBorder="0" applyProtection="0"/>
    <xf numFmtId="303" fontId="267" fillId="0" borderId="0" applyFill="0" applyBorder="0" applyProtection="0"/>
    <xf numFmtId="304" fontId="267" fillId="0" borderId="0" applyFill="0" applyBorder="0" applyProtection="0"/>
    <xf numFmtId="0" fontId="59" fillId="0" borderId="0" applyFill="0" applyBorder="0">
      <alignment horizontal="right"/>
      <protection locked="0"/>
    </xf>
    <xf numFmtId="39" fontId="267" fillId="0" borderId="0">
      <alignment vertical="center"/>
    </xf>
    <xf numFmtId="253" fontId="267" fillId="0" borderId="0"/>
    <xf numFmtId="251" fontId="2" fillId="0" borderId="0" applyFill="0" applyAlignment="0"/>
    <xf numFmtId="174" fontId="239" fillId="0" borderId="0" applyFill="0" applyAlignment="0"/>
    <xf numFmtId="251" fontId="2" fillId="0" borderId="0" applyFill="0" applyAlignment="0"/>
    <xf numFmtId="265" fontId="2" fillId="0" borderId="0" applyFill="0" applyAlignment="0"/>
    <xf numFmtId="174" fontId="239" fillId="0" borderId="0" applyFill="0" applyAlignment="0"/>
    <xf numFmtId="0" fontId="19" fillId="0" borderId="0"/>
    <xf numFmtId="305" fontId="324" fillId="0" borderId="82" applyBorder="0">
      <alignment horizontal="right"/>
      <protection locked="0"/>
    </xf>
    <xf numFmtId="176" fontId="30" fillId="0" borderId="0"/>
    <xf numFmtId="0" fontId="325" fillId="0" borderId="0">
      <alignment horizontal="left"/>
    </xf>
    <xf numFmtId="0" fontId="325" fillId="0" borderId="0">
      <alignment horizontal="right"/>
    </xf>
    <xf numFmtId="306" fontId="59" fillId="0" borderId="0" applyFill="0" applyBorder="0">
      <alignment horizontal="right"/>
      <protection locked="0"/>
    </xf>
    <xf numFmtId="307" fontId="59" fillId="0" borderId="0">
      <alignment horizontal="right"/>
      <protection locked="0"/>
    </xf>
    <xf numFmtId="0" fontId="252" fillId="0" borderId="83">
      <alignment horizontal="centerContinuous"/>
    </xf>
    <xf numFmtId="0" fontId="252" fillId="0" borderId="83">
      <alignment horizontal="centerContinuous"/>
    </xf>
    <xf numFmtId="0" fontId="252" fillId="0" borderId="83">
      <alignment horizontal="centerContinuous"/>
    </xf>
    <xf numFmtId="0" fontId="252" fillId="0" borderId="83">
      <alignment horizontal="centerContinuous"/>
    </xf>
    <xf numFmtId="0" fontId="252" fillId="0" borderId="83">
      <alignment horizontal="centerContinuous"/>
    </xf>
    <xf numFmtId="0" fontId="252" fillId="0" borderId="83">
      <alignment horizontal="centerContinuous"/>
    </xf>
    <xf numFmtId="0" fontId="252" fillId="0" borderId="83">
      <alignment horizontal="centerContinuous"/>
    </xf>
    <xf numFmtId="0" fontId="252" fillId="0" borderId="83">
      <alignment horizontal="centerContinuous"/>
    </xf>
    <xf numFmtId="0" fontId="252" fillId="0" borderId="83">
      <alignment horizontal="centerContinuous"/>
    </xf>
    <xf numFmtId="0" fontId="252" fillId="0" borderId="83">
      <alignment horizontal="centerContinuous"/>
    </xf>
    <xf numFmtId="0" fontId="252" fillId="0" borderId="83">
      <alignment horizontal="centerContinuous"/>
    </xf>
    <xf numFmtId="0" fontId="252" fillId="0" borderId="83">
      <alignment horizontal="centerContinuous"/>
    </xf>
    <xf numFmtId="0" fontId="252" fillId="0" borderId="83">
      <alignment horizontal="centerContinuous"/>
    </xf>
    <xf numFmtId="0" fontId="252" fillId="0" borderId="83">
      <alignment horizontal="centerContinuous"/>
    </xf>
    <xf numFmtId="0" fontId="252" fillId="0" borderId="83">
      <alignment horizontal="centerContinuous"/>
    </xf>
    <xf numFmtId="0" fontId="252" fillId="0" borderId="83">
      <alignment horizontal="centerContinuous"/>
    </xf>
    <xf numFmtId="0" fontId="252" fillId="0" borderId="83">
      <alignment horizontal="centerContinuous"/>
    </xf>
    <xf numFmtId="0" fontId="252" fillId="0" borderId="83">
      <alignment horizontal="centerContinuous"/>
    </xf>
    <xf numFmtId="0" fontId="252" fillId="0" borderId="83">
      <alignment horizontal="centerContinuous"/>
    </xf>
    <xf numFmtId="0" fontId="252" fillId="0" borderId="83">
      <alignment horizontal="centerContinuous"/>
    </xf>
    <xf numFmtId="0" fontId="252" fillId="0" borderId="83">
      <alignment horizontal="centerContinuous"/>
    </xf>
    <xf numFmtId="0" fontId="252" fillId="0" borderId="83">
      <alignment horizontal="centerContinuous"/>
    </xf>
    <xf numFmtId="0" fontId="252" fillId="0" borderId="83">
      <alignment horizontal="centerContinuous"/>
    </xf>
    <xf numFmtId="0" fontId="252" fillId="0" borderId="83">
      <alignment horizontal="centerContinuous"/>
    </xf>
    <xf numFmtId="0" fontId="252" fillId="0" borderId="83">
      <alignment horizontal="centerContinuous"/>
    </xf>
    <xf numFmtId="0" fontId="252" fillId="0" borderId="83">
      <alignment horizontal="centerContinuous"/>
    </xf>
    <xf numFmtId="0" fontId="252" fillId="0" borderId="83">
      <alignment horizontal="centerContinuous"/>
    </xf>
    <xf numFmtId="0" fontId="252" fillId="0" borderId="83">
      <alignment horizontal="centerContinuous"/>
    </xf>
    <xf numFmtId="0" fontId="252" fillId="0" borderId="83">
      <alignment horizontal="centerContinuous"/>
    </xf>
    <xf numFmtId="0" fontId="252" fillId="0" borderId="83">
      <alignment horizontal="centerContinuous"/>
    </xf>
    <xf numFmtId="0" fontId="252" fillId="0" borderId="83">
      <alignment horizontal="centerContinuous"/>
    </xf>
    <xf numFmtId="0" fontId="252" fillId="0" borderId="83">
      <alignment horizontal="centerContinuous"/>
    </xf>
    <xf numFmtId="0" fontId="252" fillId="0" borderId="83">
      <alignment horizontal="centerContinuous"/>
    </xf>
    <xf numFmtId="0" fontId="252" fillId="0" borderId="83">
      <alignment horizontal="centerContinuous"/>
    </xf>
    <xf numFmtId="0" fontId="252" fillId="0" borderId="83">
      <alignment horizontal="centerContinuous"/>
    </xf>
    <xf numFmtId="0" fontId="252" fillId="0" borderId="83">
      <alignment horizontal="centerContinuous"/>
    </xf>
    <xf numFmtId="0" fontId="252" fillId="0" borderId="83">
      <alignment horizontal="centerContinuous"/>
    </xf>
    <xf numFmtId="0" fontId="252" fillId="0" borderId="83">
      <alignment horizontal="centerContinuous"/>
    </xf>
    <xf numFmtId="0" fontId="252" fillId="0" borderId="83">
      <alignment horizontal="centerContinuous"/>
    </xf>
    <xf numFmtId="0" fontId="252" fillId="0" borderId="83">
      <alignment horizontal="centerContinuous"/>
    </xf>
    <xf numFmtId="0" fontId="252" fillId="0" borderId="83">
      <alignment horizontal="centerContinuous"/>
    </xf>
    <xf numFmtId="0" fontId="252" fillId="0" borderId="83">
      <alignment horizontal="centerContinuous"/>
    </xf>
    <xf numFmtId="0" fontId="252" fillId="0" borderId="83">
      <alignment horizontal="centerContinuous"/>
    </xf>
    <xf numFmtId="0" fontId="252" fillId="0" borderId="83">
      <alignment horizontal="centerContinuous"/>
    </xf>
    <xf numFmtId="0" fontId="252" fillId="0" borderId="83">
      <alignment horizontal="centerContinuous"/>
    </xf>
    <xf numFmtId="0" fontId="252" fillId="0" borderId="83">
      <alignment horizontal="centerContinuous"/>
    </xf>
    <xf numFmtId="0" fontId="252" fillId="0" borderId="83">
      <alignment horizontal="centerContinuous"/>
    </xf>
    <xf numFmtId="0" fontId="252" fillId="0" borderId="83">
      <alignment horizontal="centerContinuous"/>
    </xf>
    <xf numFmtId="0" fontId="252" fillId="0" borderId="83">
      <alignment horizontal="centerContinuous"/>
    </xf>
    <xf numFmtId="0" fontId="252" fillId="0" borderId="83">
      <alignment horizontal="centerContinuous"/>
    </xf>
    <xf numFmtId="0" fontId="252" fillId="0" borderId="83">
      <alignment horizontal="centerContinuous"/>
    </xf>
    <xf numFmtId="0" fontId="252" fillId="0" borderId="83">
      <alignment horizontal="centerContinuous"/>
    </xf>
    <xf numFmtId="0" fontId="252" fillId="0" borderId="83">
      <alignment horizontal="centerContinuous"/>
    </xf>
    <xf numFmtId="0" fontId="252" fillId="0" borderId="83">
      <alignment horizontal="centerContinuous"/>
    </xf>
    <xf numFmtId="0" fontId="252" fillId="0" borderId="83">
      <alignment horizontal="centerContinuous"/>
    </xf>
    <xf numFmtId="0" fontId="252" fillId="0" borderId="83">
      <alignment horizontal="centerContinuous"/>
    </xf>
    <xf numFmtId="0" fontId="252" fillId="0" borderId="83">
      <alignment horizontal="centerContinuous"/>
    </xf>
    <xf numFmtId="0" fontId="252" fillId="0" borderId="83">
      <alignment horizontal="centerContinuous"/>
    </xf>
    <xf numFmtId="0" fontId="252" fillId="0" borderId="83">
      <alignment horizontal="centerContinuous"/>
    </xf>
    <xf numFmtId="0" fontId="252" fillId="0" borderId="83">
      <alignment horizontal="centerContinuous"/>
    </xf>
    <xf numFmtId="0" fontId="252" fillId="0" borderId="83">
      <alignment horizontal="centerContinuous"/>
    </xf>
    <xf numFmtId="0" fontId="252" fillId="0" borderId="83">
      <alignment horizontal="centerContinuous"/>
    </xf>
    <xf numFmtId="0" fontId="252" fillId="0" borderId="83">
      <alignment horizontal="centerContinuous"/>
    </xf>
    <xf numFmtId="0" fontId="252" fillId="0" borderId="83">
      <alignment horizontal="centerContinuous"/>
    </xf>
    <xf numFmtId="0" fontId="252" fillId="0" borderId="83">
      <alignment horizontal="centerContinuous"/>
    </xf>
    <xf numFmtId="0" fontId="252" fillId="0" borderId="83">
      <alignment horizontal="centerContinuous"/>
    </xf>
    <xf numFmtId="0" fontId="252" fillId="0" borderId="83">
      <alignment horizontal="centerContinuous"/>
    </xf>
    <xf numFmtId="0" fontId="252" fillId="0" borderId="83">
      <alignment horizontal="centerContinuous"/>
    </xf>
    <xf numFmtId="0" fontId="252" fillId="0" borderId="83">
      <alignment horizontal="centerContinuous"/>
    </xf>
    <xf numFmtId="0" fontId="252" fillId="0" borderId="83">
      <alignment horizontal="centerContinuous"/>
    </xf>
    <xf numFmtId="0" fontId="252" fillId="0" borderId="83">
      <alignment horizontal="centerContinuous"/>
    </xf>
    <xf numFmtId="0" fontId="252" fillId="0" borderId="83">
      <alignment horizontal="centerContinuous"/>
    </xf>
    <xf numFmtId="0" fontId="252" fillId="0" borderId="83">
      <alignment horizontal="centerContinuous"/>
    </xf>
    <xf numFmtId="0" fontId="252" fillId="0" borderId="83">
      <alignment horizontal="centerContinuous"/>
    </xf>
    <xf numFmtId="0" fontId="252" fillId="0" borderId="83">
      <alignment horizontal="centerContinuous"/>
    </xf>
    <xf numFmtId="0" fontId="252" fillId="0" borderId="83">
      <alignment horizontal="centerContinuous"/>
    </xf>
    <xf numFmtId="0" fontId="252" fillId="0" borderId="83">
      <alignment horizontal="centerContinuous"/>
    </xf>
    <xf numFmtId="0" fontId="252" fillId="0" borderId="83">
      <alignment horizontal="centerContinuous"/>
    </xf>
    <xf numFmtId="0" fontId="252" fillId="0" borderId="83">
      <alignment horizontal="centerContinuous"/>
    </xf>
    <xf numFmtId="0" fontId="252" fillId="0" borderId="83">
      <alignment horizontal="centerContinuous"/>
    </xf>
    <xf numFmtId="0" fontId="252" fillId="0" borderId="83">
      <alignment horizontal="centerContinuous"/>
    </xf>
    <xf numFmtId="0" fontId="252" fillId="0" borderId="83">
      <alignment horizontal="centerContinuous"/>
    </xf>
    <xf numFmtId="0" fontId="252" fillId="0" borderId="83">
      <alignment horizontal="centerContinuous"/>
    </xf>
    <xf numFmtId="0" fontId="252" fillId="0" borderId="83">
      <alignment horizontal="centerContinuous"/>
    </xf>
    <xf numFmtId="0" fontId="252" fillId="0" borderId="83">
      <alignment horizontal="centerContinuous"/>
    </xf>
    <xf numFmtId="0" fontId="252" fillId="0" borderId="83">
      <alignment horizontal="centerContinuous"/>
    </xf>
    <xf numFmtId="0" fontId="252" fillId="0" borderId="83">
      <alignment horizontal="centerContinuous"/>
    </xf>
    <xf numFmtId="0" fontId="252" fillId="0" borderId="83">
      <alignment horizontal="centerContinuous"/>
    </xf>
    <xf numFmtId="0" fontId="252" fillId="0" borderId="83">
      <alignment horizontal="centerContinuous"/>
    </xf>
    <xf numFmtId="0" fontId="252" fillId="0" borderId="83">
      <alignment horizontal="centerContinuous"/>
    </xf>
    <xf numFmtId="0" fontId="252" fillId="0" borderId="83">
      <alignment horizontal="centerContinuous"/>
    </xf>
    <xf numFmtId="0" fontId="252" fillId="0" borderId="83">
      <alignment horizontal="centerContinuous"/>
    </xf>
    <xf numFmtId="0" fontId="252" fillId="0" borderId="83">
      <alignment horizontal="centerContinuous"/>
    </xf>
    <xf numFmtId="0" fontId="252" fillId="0" borderId="83">
      <alignment horizontal="centerContinuous"/>
    </xf>
    <xf numFmtId="0" fontId="252" fillId="0" borderId="83">
      <alignment horizontal="centerContinuous"/>
    </xf>
    <xf numFmtId="0" fontId="252" fillId="0" borderId="83">
      <alignment horizontal="centerContinuous"/>
    </xf>
    <xf numFmtId="0" fontId="252" fillId="0" borderId="83">
      <alignment horizontal="centerContinuous"/>
    </xf>
    <xf numFmtId="0" fontId="252" fillId="0" borderId="83">
      <alignment horizontal="centerContinuous"/>
    </xf>
    <xf numFmtId="0" fontId="252" fillId="0" borderId="83">
      <alignment horizontal="centerContinuous"/>
    </xf>
    <xf numFmtId="0" fontId="252" fillId="0" borderId="83">
      <alignment horizontal="centerContinuous"/>
    </xf>
    <xf numFmtId="0" fontId="252" fillId="0" borderId="83">
      <alignment horizontal="centerContinuous"/>
    </xf>
    <xf numFmtId="0" fontId="252" fillId="0" borderId="83">
      <alignment horizontal="centerContinuous"/>
    </xf>
    <xf numFmtId="0" fontId="252" fillId="0" borderId="83">
      <alignment horizontal="centerContinuous"/>
    </xf>
    <xf numFmtId="0" fontId="252" fillId="0" borderId="83">
      <alignment horizontal="centerContinuous"/>
    </xf>
    <xf numFmtId="0" fontId="252" fillId="0" borderId="83">
      <alignment horizontal="centerContinuous"/>
    </xf>
    <xf numFmtId="0" fontId="252" fillId="0" borderId="83">
      <alignment horizontal="centerContinuous"/>
    </xf>
    <xf numFmtId="0" fontId="252" fillId="0" borderId="83">
      <alignment horizontal="centerContinuous"/>
    </xf>
    <xf numFmtId="0" fontId="252" fillId="0" borderId="83">
      <alignment horizontal="centerContinuous"/>
    </xf>
    <xf numFmtId="0" fontId="252" fillId="0" borderId="83">
      <alignment horizontal="centerContinuous"/>
    </xf>
    <xf numFmtId="0" fontId="252" fillId="0" borderId="83">
      <alignment horizontal="centerContinuous"/>
    </xf>
    <xf numFmtId="0" fontId="252" fillId="0" borderId="83">
      <alignment horizontal="centerContinuous"/>
    </xf>
    <xf numFmtId="0" fontId="252" fillId="0" borderId="83">
      <alignment horizontal="centerContinuous"/>
    </xf>
    <xf numFmtId="0" fontId="252" fillId="0" borderId="83">
      <alignment horizontal="centerContinuous"/>
    </xf>
    <xf numFmtId="0" fontId="252" fillId="0" borderId="83">
      <alignment horizontal="centerContinuous"/>
    </xf>
    <xf numFmtId="0" fontId="252" fillId="0" borderId="83">
      <alignment horizontal="centerContinuous"/>
    </xf>
    <xf numFmtId="0" fontId="252" fillId="0" borderId="83">
      <alignment horizontal="centerContinuous"/>
    </xf>
    <xf numFmtId="0" fontId="252" fillId="0" borderId="83">
      <alignment horizontal="centerContinuous"/>
    </xf>
    <xf numFmtId="0" fontId="252" fillId="0" borderId="83">
      <alignment horizontal="centerContinuous"/>
    </xf>
    <xf numFmtId="0" fontId="252" fillId="0" borderId="83">
      <alignment horizontal="centerContinuous"/>
    </xf>
    <xf numFmtId="0" fontId="252" fillId="0" borderId="83">
      <alignment horizontal="centerContinuous"/>
    </xf>
    <xf numFmtId="0" fontId="252" fillId="0" borderId="83">
      <alignment horizontal="centerContinuous"/>
    </xf>
    <xf numFmtId="0" fontId="252" fillId="0" borderId="83">
      <alignment horizontal="centerContinuous"/>
    </xf>
    <xf numFmtId="0" fontId="252" fillId="0" borderId="83">
      <alignment horizontal="centerContinuous"/>
    </xf>
    <xf numFmtId="0" fontId="252" fillId="0" borderId="83">
      <alignment horizontal="centerContinuous"/>
    </xf>
    <xf numFmtId="0" fontId="252" fillId="0" borderId="83">
      <alignment horizontal="centerContinuous"/>
    </xf>
    <xf numFmtId="0" fontId="252" fillId="0" borderId="83">
      <alignment horizontal="centerContinuous"/>
    </xf>
    <xf numFmtId="0" fontId="252" fillId="0" borderId="83">
      <alignment horizontal="centerContinuous"/>
    </xf>
    <xf numFmtId="0" fontId="252" fillId="0" borderId="83">
      <alignment horizontal="centerContinuous"/>
    </xf>
    <xf numFmtId="0" fontId="252" fillId="0" borderId="83">
      <alignment horizontal="centerContinuous"/>
    </xf>
    <xf numFmtId="0" fontId="252" fillId="0" borderId="83">
      <alignment horizontal="centerContinuous"/>
    </xf>
    <xf numFmtId="0" fontId="252" fillId="0" borderId="83">
      <alignment horizontal="centerContinuous"/>
    </xf>
    <xf numFmtId="0" fontId="252" fillId="0" borderId="83">
      <alignment horizontal="centerContinuous"/>
    </xf>
    <xf numFmtId="0" fontId="252" fillId="0" borderId="83">
      <alignment horizontal="centerContinuous"/>
    </xf>
    <xf numFmtId="0" fontId="252" fillId="0" borderId="83">
      <alignment horizontal="centerContinuous"/>
    </xf>
    <xf numFmtId="0" fontId="252" fillId="0" borderId="83">
      <alignment horizontal="centerContinuous"/>
    </xf>
    <xf numFmtId="0" fontId="252" fillId="0" borderId="83">
      <alignment horizontal="centerContinuous"/>
    </xf>
    <xf numFmtId="0" fontId="252" fillId="0" borderId="83">
      <alignment horizontal="centerContinuous"/>
    </xf>
    <xf numFmtId="0" fontId="252" fillId="0" borderId="83">
      <alignment horizontal="centerContinuous"/>
    </xf>
    <xf numFmtId="0" fontId="252" fillId="0" borderId="83">
      <alignment horizontal="centerContinuous"/>
    </xf>
    <xf numFmtId="0" fontId="252" fillId="0" borderId="83">
      <alignment horizontal="centerContinuous"/>
    </xf>
    <xf numFmtId="0" fontId="252" fillId="0" borderId="83">
      <alignment horizontal="centerContinuous"/>
    </xf>
    <xf numFmtId="0" fontId="252" fillId="0" borderId="83">
      <alignment horizontal="centerContinuous"/>
    </xf>
    <xf numFmtId="0" fontId="252" fillId="0" borderId="83">
      <alignment horizontal="centerContinuous"/>
    </xf>
    <xf numFmtId="0" fontId="252" fillId="0" borderId="83">
      <alignment horizontal="centerContinuous"/>
    </xf>
    <xf numFmtId="0" fontId="198" fillId="0" borderId="53">
      <alignment vertical="center"/>
    </xf>
    <xf numFmtId="0" fontId="198" fillId="0" borderId="53">
      <alignment vertical="center"/>
    </xf>
    <xf numFmtId="0" fontId="198" fillId="0" borderId="53">
      <alignment vertical="center"/>
    </xf>
    <xf numFmtId="0" fontId="198" fillId="0" borderId="53">
      <alignment vertical="center"/>
    </xf>
    <xf numFmtId="0" fontId="198" fillId="0" borderId="53">
      <alignment vertical="center"/>
    </xf>
    <xf numFmtId="0" fontId="198" fillId="0" borderId="53">
      <alignment vertical="center"/>
    </xf>
    <xf numFmtId="0" fontId="198" fillId="0" borderId="53">
      <alignment vertical="center"/>
    </xf>
    <xf numFmtId="0" fontId="198" fillId="0" borderId="53">
      <alignment vertical="center"/>
    </xf>
    <xf numFmtId="0" fontId="198" fillId="0" borderId="53">
      <alignment vertical="center"/>
    </xf>
    <xf numFmtId="0" fontId="198" fillId="0" borderId="53">
      <alignment vertical="center"/>
    </xf>
    <xf numFmtId="0" fontId="198" fillId="0" borderId="53">
      <alignment vertical="center"/>
    </xf>
    <xf numFmtId="0" fontId="198" fillId="0" borderId="53">
      <alignment vertical="center"/>
    </xf>
    <xf numFmtId="0" fontId="198" fillId="0" borderId="53">
      <alignment vertical="center"/>
    </xf>
    <xf numFmtId="0" fontId="198" fillId="0" borderId="53">
      <alignment vertical="center"/>
    </xf>
    <xf numFmtId="0" fontId="198" fillId="0" borderId="53">
      <alignment vertical="center"/>
    </xf>
    <xf numFmtId="0" fontId="198" fillId="0" borderId="53">
      <alignment vertical="center"/>
    </xf>
    <xf numFmtId="0" fontId="198" fillId="0" borderId="53">
      <alignment vertical="center"/>
    </xf>
    <xf numFmtId="0" fontId="198" fillId="0" borderId="53">
      <alignment vertical="center"/>
    </xf>
    <xf numFmtId="0" fontId="198" fillId="0" borderId="53">
      <alignment vertical="center"/>
    </xf>
    <xf numFmtId="0" fontId="198" fillId="0" borderId="53">
      <alignment vertical="center"/>
    </xf>
    <xf numFmtId="0" fontId="198" fillId="0" borderId="53">
      <alignment vertical="center"/>
    </xf>
    <xf numFmtId="0" fontId="198" fillId="0" borderId="53">
      <alignment vertical="center"/>
    </xf>
    <xf numFmtId="0" fontId="198" fillId="0" borderId="53">
      <alignment vertical="center"/>
    </xf>
    <xf numFmtId="0" fontId="198" fillId="0" borderId="53">
      <alignment vertical="center"/>
    </xf>
    <xf numFmtId="0" fontId="198" fillId="0" borderId="53">
      <alignment vertical="center"/>
    </xf>
    <xf numFmtId="0" fontId="198" fillId="0" borderId="53">
      <alignment vertical="center"/>
    </xf>
    <xf numFmtId="0" fontId="198" fillId="0" borderId="53">
      <alignment vertical="center"/>
    </xf>
    <xf numFmtId="0" fontId="198" fillId="0" borderId="53">
      <alignment vertical="center"/>
    </xf>
    <xf numFmtId="0" fontId="198" fillId="0" borderId="53">
      <alignment vertical="center"/>
    </xf>
    <xf numFmtId="0" fontId="198" fillId="0" borderId="53">
      <alignment vertical="center"/>
    </xf>
    <xf numFmtId="0" fontId="198" fillId="0" borderId="53">
      <alignment vertical="center"/>
    </xf>
    <xf numFmtId="0" fontId="198" fillId="0" borderId="53">
      <alignment vertical="center"/>
    </xf>
    <xf numFmtId="0" fontId="198" fillId="0" borderId="53">
      <alignment vertical="center"/>
    </xf>
    <xf numFmtId="0" fontId="198" fillId="0" borderId="53">
      <alignment vertical="center"/>
    </xf>
    <xf numFmtId="4" fontId="2" fillId="29" borderId="40" applyNumberFormat="0" applyProtection="0">
      <alignment vertical="center"/>
    </xf>
    <xf numFmtId="4" fontId="61" fillId="29" borderId="40" applyNumberFormat="0" applyProtection="0">
      <alignment vertical="center"/>
    </xf>
    <xf numFmtId="4" fontId="61" fillId="29" borderId="40" applyNumberFormat="0" applyProtection="0">
      <alignment vertical="center"/>
    </xf>
    <xf numFmtId="4" fontId="61" fillId="29" borderId="40" applyNumberFormat="0" applyProtection="0">
      <alignment vertical="center"/>
    </xf>
    <xf numFmtId="4" fontId="61" fillId="29" borderId="40" applyNumberFormat="0" applyProtection="0">
      <alignment vertical="center"/>
    </xf>
    <xf numFmtId="4" fontId="61" fillId="29" borderId="40" applyNumberFormat="0" applyProtection="0">
      <alignment vertical="center"/>
    </xf>
    <xf numFmtId="4" fontId="61" fillId="29" borderId="40" applyNumberFormat="0" applyProtection="0">
      <alignment vertical="center"/>
    </xf>
    <xf numFmtId="4" fontId="61" fillId="29" borderId="40" applyNumberFormat="0" applyProtection="0">
      <alignment vertical="center"/>
    </xf>
    <xf numFmtId="4" fontId="61" fillId="29" borderId="40" applyNumberFormat="0" applyProtection="0">
      <alignment vertical="center"/>
    </xf>
    <xf numFmtId="4" fontId="2" fillId="29" borderId="40" applyNumberFormat="0" applyProtection="0">
      <alignment vertical="center"/>
    </xf>
    <xf numFmtId="4" fontId="2" fillId="29" borderId="40" applyNumberFormat="0" applyProtection="0">
      <alignment vertical="center"/>
    </xf>
    <xf numFmtId="4" fontId="2" fillId="29" borderId="40" applyNumberFormat="0" applyProtection="0">
      <alignment vertical="center"/>
    </xf>
    <xf numFmtId="4" fontId="2" fillId="29" borderId="40" applyNumberFormat="0" applyProtection="0">
      <alignment vertical="center"/>
    </xf>
    <xf numFmtId="4" fontId="2" fillId="29" borderId="40" applyNumberFormat="0" applyProtection="0">
      <alignment vertical="center"/>
    </xf>
    <xf numFmtId="4" fontId="2" fillId="29" borderId="40" applyNumberFormat="0" applyProtection="0">
      <alignment vertical="center"/>
    </xf>
    <xf numFmtId="4" fontId="2" fillId="29" borderId="40" applyNumberFormat="0" applyProtection="0">
      <alignment vertical="center"/>
    </xf>
    <xf numFmtId="4" fontId="61" fillId="29" borderId="40" applyNumberFormat="0" applyProtection="0">
      <alignment vertical="center"/>
    </xf>
    <xf numFmtId="4" fontId="2" fillId="29" borderId="40" applyNumberFormat="0" applyProtection="0">
      <alignment vertical="center"/>
    </xf>
    <xf numFmtId="4" fontId="2" fillId="29" borderId="40" applyNumberFormat="0" applyProtection="0">
      <alignment vertical="center"/>
    </xf>
    <xf numFmtId="4" fontId="2" fillId="29" borderId="40" applyNumberFormat="0" applyProtection="0">
      <alignment vertical="center"/>
    </xf>
    <xf numFmtId="4" fontId="2" fillId="29" borderId="40" applyNumberFormat="0" applyProtection="0">
      <alignment vertical="center"/>
    </xf>
    <xf numFmtId="4" fontId="2" fillId="29" borderId="40" applyNumberFormat="0" applyProtection="0">
      <alignment vertical="center"/>
    </xf>
    <xf numFmtId="4" fontId="2" fillId="29" borderId="40" applyNumberFormat="0" applyProtection="0">
      <alignment vertical="center"/>
    </xf>
    <xf numFmtId="4" fontId="2" fillId="29" borderId="40" applyNumberFormat="0" applyProtection="0">
      <alignment vertical="center"/>
    </xf>
    <xf numFmtId="4" fontId="2" fillId="29" borderId="40" applyNumberFormat="0" applyProtection="0">
      <alignment vertical="center"/>
    </xf>
    <xf numFmtId="4" fontId="2" fillId="29" borderId="40" applyNumberFormat="0" applyProtection="0">
      <alignment horizontal="left" vertical="center" indent="1"/>
    </xf>
    <xf numFmtId="4" fontId="2" fillId="29" borderId="40" applyNumberFormat="0" applyProtection="0">
      <alignment horizontal="left" vertical="center" indent="1"/>
    </xf>
    <xf numFmtId="4" fontId="2" fillId="29" borderId="40" applyNumberFormat="0" applyProtection="0">
      <alignment horizontal="left" vertical="center" indent="1"/>
    </xf>
    <xf numFmtId="4" fontId="2" fillId="29" borderId="40" applyNumberFormat="0" applyProtection="0">
      <alignment horizontal="left" vertical="center" indent="1"/>
    </xf>
    <xf numFmtId="4" fontId="2" fillId="29" borderId="40" applyNumberFormat="0" applyProtection="0">
      <alignment horizontal="left" vertical="center" indent="1"/>
    </xf>
    <xf numFmtId="4" fontId="2" fillId="29" borderId="40" applyNumberFormat="0" applyProtection="0">
      <alignment horizontal="left" vertical="center" indent="1"/>
    </xf>
    <xf numFmtId="4" fontId="2" fillId="29" borderId="40" applyNumberFormat="0" applyProtection="0">
      <alignment horizontal="left" vertical="center" indent="1"/>
    </xf>
    <xf numFmtId="4" fontId="2" fillId="29" borderId="40" applyNumberFormat="0" applyProtection="0">
      <alignment horizontal="left" vertical="center" indent="1"/>
    </xf>
    <xf numFmtId="4" fontId="2" fillId="29" borderId="40" applyNumberFormat="0" applyProtection="0">
      <alignment horizontal="left" vertical="center" indent="1"/>
    </xf>
    <xf numFmtId="4" fontId="2" fillId="29" borderId="40" applyNumberFormat="0" applyProtection="0">
      <alignment horizontal="left" vertical="center" indent="1"/>
    </xf>
    <xf numFmtId="4" fontId="2" fillId="29" borderId="40" applyNumberFormat="0" applyProtection="0">
      <alignment horizontal="left" vertical="center" indent="1"/>
    </xf>
    <xf numFmtId="4" fontId="2" fillId="29" borderId="40" applyNumberFormat="0" applyProtection="0">
      <alignment horizontal="left" vertical="center" indent="1"/>
    </xf>
    <xf numFmtId="4" fontId="2" fillId="29" borderId="40" applyNumberFormat="0" applyProtection="0">
      <alignment horizontal="left" vertical="center" indent="1"/>
    </xf>
    <xf numFmtId="4" fontId="2" fillId="29" borderId="40" applyNumberFormat="0" applyProtection="0">
      <alignment horizontal="left" vertical="center" indent="1"/>
    </xf>
    <xf numFmtId="4" fontId="2" fillId="29" borderId="40" applyNumberFormat="0" applyProtection="0">
      <alignment horizontal="left" vertical="center" indent="1"/>
    </xf>
    <xf numFmtId="4" fontId="2" fillId="29" borderId="40" applyNumberFormat="0" applyProtection="0">
      <alignment horizontal="left" vertical="center" indent="1"/>
    </xf>
    <xf numFmtId="171" fontId="75" fillId="31" borderId="40" applyNumberFormat="0" applyProtection="0">
      <alignment horizontal="left" vertical="center" indent="1"/>
    </xf>
    <xf numFmtId="0" fontId="19" fillId="31" borderId="40" applyNumberFormat="0" applyProtection="0">
      <alignment horizontal="left" vertical="center" indent="1"/>
    </xf>
    <xf numFmtId="0" fontId="19" fillId="31" borderId="40" applyNumberFormat="0" applyProtection="0">
      <alignment horizontal="left" vertical="center" indent="1"/>
    </xf>
    <xf numFmtId="0" fontId="19" fillId="31" borderId="40" applyNumberFormat="0" applyProtection="0">
      <alignment horizontal="left" vertical="center" indent="1"/>
    </xf>
    <xf numFmtId="0" fontId="19" fillId="31" borderId="40" applyNumberFormat="0" applyProtection="0">
      <alignment horizontal="left" vertical="center" indent="1"/>
    </xf>
    <xf numFmtId="0" fontId="19" fillId="31" borderId="40" applyNumberFormat="0" applyProtection="0">
      <alignment horizontal="left" vertical="center" indent="1"/>
    </xf>
    <xf numFmtId="0" fontId="19" fillId="31" borderId="40" applyNumberFormat="0" applyProtection="0">
      <alignment horizontal="left" vertical="center" indent="1"/>
    </xf>
    <xf numFmtId="0" fontId="19" fillId="31" borderId="40" applyNumberFormat="0" applyProtection="0">
      <alignment horizontal="left" vertical="center" indent="1"/>
    </xf>
    <xf numFmtId="171" fontId="75" fillId="31" borderId="40" applyNumberFormat="0" applyProtection="0">
      <alignment horizontal="left" vertical="center" indent="1"/>
    </xf>
    <xf numFmtId="171" fontId="75" fillId="31" borderId="40" applyNumberFormat="0" applyProtection="0">
      <alignment horizontal="left" vertical="center" indent="1"/>
    </xf>
    <xf numFmtId="171" fontId="75" fillId="31" borderId="40" applyNumberFormat="0" applyProtection="0">
      <alignment horizontal="left" vertical="center" indent="1"/>
    </xf>
    <xf numFmtId="171" fontId="75" fillId="31" borderId="40" applyNumberFormat="0" applyProtection="0">
      <alignment horizontal="left" vertical="center" indent="1"/>
    </xf>
    <xf numFmtId="171" fontId="75" fillId="31" borderId="40" applyNumberFormat="0" applyProtection="0">
      <alignment horizontal="left" vertical="center" indent="1"/>
    </xf>
    <xf numFmtId="171" fontId="75" fillId="31" borderId="40" applyNumberFormat="0" applyProtection="0">
      <alignment horizontal="left" vertical="center" indent="1"/>
    </xf>
    <xf numFmtId="4" fontId="2" fillId="32" borderId="40" applyNumberFormat="0" applyProtection="0">
      <alignment horizontal="right" vertical="center"/>
    </xf>
    <xf numFmtId="4" fontId="2" fillId="32" borderId="40" applyNumberFormat="0" applyProtection="0">
      <alignment horizontal="right" vertical="center"/>
    </xf>
    <xf numFmtId="4" fontId="2" fillId="32" borderId="40" applyNumberFormat="0" applyProtection="0">
      <alignment horizontal="right" vertical="center"/>
    </xf>
    <xf numFmtId="4" fontId="2" fillId="32" borderId="40" applyNumberFormat="0" applyProtection="0">
      <alignment horizontal="right" vertical="center"/>
    </xf>
    <xf numFmtId="4" fontId="2" fillId="32" borderId="40" applyNumberFormat="0" applyProtection="0">
      <alignment horizontal="right" vertical="center"/>
    </xf>
    <xf numFmtId="4" fontId="2" fillId="32" borderId="40" applyNumberFormat="0" applyProtection="0">
      <alignment horizontal="right" vertical="center"/>
    </xf>
    <xf numFmtId="4" fontId="2" fillId="32" borderId="40" applyNumberFormat="0" applyProtection="0">
      <alignment horizontal="right" vertical="center"/>
    </xf>
    <xf numFmtId="4" fontId="2" fillId="32" borderId="40" applyNumberFormat="0" applyProtection="0">
      <alignment horizontal="right" vertical="center"/>
    </xf>
    <xf numFmtId="4" fontId="2" fillId="33" borderId="40" applyNumberFormat="0" applyProtection="0">
      <alignment horizontal="right" vertical="center"/>
    </xf>
    <xf numFmtId="4" fontId="2" fillId="33" borderId="40" applyNumberFormat="0" applyProtection="0">
      <alignment horizontal="right" vertical="center"/>
    </xf>
    <xf numFmtId="4" fontId="2" fillId="33" borderId="40" applyNumberFormat="0" applyProtection="0">
      <alignment horizontal="right" vertical="center"/>
    </xf>
    <xf numFmtId="4" fontId="2" fillId="33" borderId="40" applyNumberFormat="0" applyProtection="0">
      <alignment horizontal="right" vertical="center"/>
    </xf>
    <xf numFmtId="4" fontId="2" fillId="33" borderId="40" applyNumberFormat="0" applyProtection="0">
      <alignment horizontal="right" vertical="center"/>
    </xf>
    <xf numFmtId="4" fontId="2" fillId="33" borderId="40" applyNumberFormat="0" applyProtection="0">
      <alignment horizontal="right" vertical="center"/>
    </xf>
    <xf numFmtId="4" fontId="2" fillId="33" borderId="40" applyNumberFormat="0" applyProtection="0">
      <alignment horizontal="right" vertical="center"/>
    </xf>
    <xf numFmtId="4" fontId="2" fillId="33" borderId="40" applyNumberFormat="0" applyProtection="0">
      <alignment horizontal="right" vertical="center"/>
    </xf>
    <xf numFmtId="4" fontId="2" fillId="34" borderId="40" applyNumberFormat="0" applyProtection="0">
      <alignment horizontal="right" vertical="center"/>
    </xf>
    <xf numFmtId="4" fontId="2" fillId="34" borderId="40" applyNumberFormat="0" applyProtection="0">
      <alignment horizontal="right" vertical="center"/>
    </xf>
    <xf numFmtId="4" fontId="2" fillId="34" borderId="40" applyNumberFormat="0" applyProtection="0">
      <alignment horizontal="right" vertical="center"/>
    </xf>
    <xf numFmtId="4" fontId="2" fillId="34" borderId="40" applyNumberFormat="0" applyProtection="0">
      <alignment horizontal="right" vertical="center"/>
    </xf>
    <xf numFmtId="4" fontId="2" fillId="34" borderId="40" applyNumberFormat="0" applyProtection="0">
      <alignment horizontal="right" vertical="center"/>
    </xf>
    <xf numFmtId="4" fontId="2" fillId="34" borderId="40" applyNumberFormat="0" applyProtection="0">
      <alignment horizontal="right" vertical="center"/>
    </xf>
    <xf numFmtId="4" fontId="2" fillId="34" borderId="40" applyNumberFormat="0" applyProtection="0">
      <alignment horizontal="right" vertical="center"/>
    </xf>
    <xf numFmtId="4" fontId="2" fillId="34" borderId="40" applyNumberFormat="0" applyProtection="0">
      <alignment horizontal="right" vertical="center"/>
    </xf>
    <xf numFmtId="4" fontId="2" fillId="35" borderId="40" applyNumberFormat="0" applyProtection="0">
      <alignment horizontal="right" vertical="center"/>
    </xf>
    <xf numFmtId="4" fontId="2" fillId="35" borderId="40" applyNumberFormat="0" applyProtection="0">
      <alignment horizontal="right" vertical="center"/>
    </xf>
    <xf numFmtId="4" fontId="2" fillId="35" borderId="40" applyNumberFormat="0" applyProtection="0">
      <alignment horizontal="right" vertical="center"/>
    </xf>
    <xf numFmtId="4" fontId="2" fillId="35" borderId="40" applyNumberFormat="0" applyProtection="0">
      <alignment horizontal="right" vertical="center"/>
    </xf>
    <xf numFmtId="4" fontId="2" fillId="35" borderId="40" applyNumberFormat="0" applyProtection="0">
      <alignment horizontal="right" vertical="center"/>
    </xf>
    <xf numFmtId="4" fontId="2" fillId="35" borderId="40" applyNumberFormat="0" applyProtection="0">
      <alignment horizontal="right" vertical="center"/>
    </xf>
    <xf numFmtId="4" fontId="2" fillId="35" borderId="40" applyNumberFormat="0" applyProtection="0">
      <alignment horizontal="right" vertical="center"/>
    </xf>
    <xf numFmtId="4" fontId="2" fillId="35" borderId="40" applyNumberFormat="0" applyProtection="0">
      <alignment horizontal="right" vertical="center"/>
    </xf>
    <xf numFmtId="4" fontId="2" fillId="36" borderId="40" applyNumberFormat="0" applyProtection="0">
      <alignment horizontal="right" vertical="center"/>
    </xf>
    <xf numFmtId="4" fontId="2" fillId="36" borderId="40" applyNumberFormat="0" applyProtection="0">
      <alignment horizontal="right" vertical="center"/>
    </xf>
    <xf numFmtId="4" fontId="2" fillId="36" borderId="40" applyNumberFormat="0" applyProtection="0">
      <alignment horizontal="right" vertical="center"/>
    </xf>
    <xf numFmtId="4" fontId="2" fillId="36" borderId="40" applyNumberFormat="0" applyProtection="0">
      <alignment horizontal="right" vertical="center"/>
    </xf>
    <xf numFmtId="4" fontId="2" fillId="36" borderId="40" applyNumberFormat="0" applyProtection="0">
      <alignment horizontal="right" vertical="center"/>
    </xf>
    <xf numFmtId="4" fontId="2" fillId="36" borderId="40" applyNumberFormat="0" applyProtection="0">
      <alignment horizontal="right" vertical="center"/>
    </xf>
    <xf numFmtId="4" fontId="2" fillId="36" borderId="40" applyNumberFormat="0" applyProtection="0">
      <alignment horizontal="right" vertical="center"/>
    </xf>
    <xf numFmtId="4" fontId="2" fillId="36" borderId="40" applyNumberFormat="0" applyProtection="0">
      <alignment horizontal="right" vertical="center"/>
    </xf>
    <xf numFmtId="4" fontId="2" fillId="37" borderId="40" applyNumberFormat="0" applyProtection="0">
      <alignment horizontal="right" vertical="center"/>
    </xf>
    <xf numFmtId="4" fontId="2" fillId="37" borderId="40" applyNumberFormat="0" applyProtection="0">
      <alignment horizontal="right" vertical="center"/>
    </xf>
    <xf numFmtId="4" fontId="2" fillId="37" borderId="40" applyNumberFormat="0" applyProtection="0">
      <alignment horizontal="right" vertical="center"/>
    </xf>
    <xf numFmtId="4" fontId="2" fillId="37" borderId="40" applyNumberFormat="0" applyProtection="0">
      <alignment horizontal="right" vertical="center"/>
    </xf>
    <xf numFmtId="4" fontId="2" fillId="37" borderId="40" applyNumberFormat="0" applyProtection="0">
      <alignment horizontal="right" vertical="center"/>
    </xf>
    <xf numFmtId="4" fontId="2" fillId="37" borderId="40" applyNumberFormat="0" applyProtection="0">
      <alignment horizontal="right" vertical="center"/>
    </xf>
    <xf numFmtId="4" fontId="2" fillId="37" borderId="40" applyNumberFormat="0" applyProtection="0">
      <alignment horizontal="right" vertical="center"/>
    </xf>
    <xf numFmtId="4" fontId="2" fillId="37" borderId="40" applyNumberFormat="0" applyProtection="0">
      <alignment horizontal="right" vertical="center"/>
    </xf>
    <xf numFmtId="4" fontId="2" fillId="38" borderId="40" applyNumberFormat="0" applyProtection="0">
      <alignment horizontal="right" vertical="center"/>
    </xf>
    <xf numFmtId="4" fontId="2" fillId="38" borderId="40" applyNumberFormat="0" applyProtection="0">
      <alignment horizontal="right" vertical="center"/>
    </xf>
    <xf numFmtId="4" fontId="2" fillId="38" borderId="40" applyNumberFormat="0" applyProtection="0">
      <alignment horizontal="right" vertical="center"/>
    </xf>
    <xf numFmtId="4" fontId="2" fillId="38" borderId="40" applyNumberFormat="0" applyProtection="0">
      <alignment horizontal="right" vertical="center"/>
    </xf>
    <xf numFmtId="4" fontId="2" fillId="38" borderId="40" applyNumberFormat="0" applyProtection="0">
      <alignment horizontal="right" vertical="center"/>
    </xf>
    <xf numFmtId="4" fontId="2" fillId="38" borderId="40" applyNumberFormat="0" applyProtection="0">
      <alignment horizontal="right" vertical="center"/>
    </xf>
    <xf numFmtId="4" fontId="2" fillId="38" borderId="40" applyNumberFormat="0" applyProtection="0">
      <alignment horizontal="right" vertical="center"/>
    </xf>
    <xf numFmtId="4" fontId="2" fillId="38" borderId="40" applyNumberFormat="0" applyProtection="0">
      <alignment horizontal="right" vertical="center"/>
    </xf>
    <xf numFmtId="4" fontId="2" fillId="39" borderId="40" applyNumberFormat="0" applyProtection="0">
      <alignment horizontal="right" vertical="center"/>
    </xf>
    <xf numFmtId="4" fontId="2" fillId="39" borderId="40" applyNumberFormat="0" applyProtection="0">
      <alignment horizontal="right" vertical="center"/>
    </xf>
    <xf numFmtId="4" fontId="2" fillId="39" borderId="40" applyNumberFormat="0" applyProtection="0">
      <alignment horizontal="right" vertical="center"/>
    </xf>
    <xf numFmtId="4" fontId="2" fillId="39" borderId="40" applyNumberFormat="0" applyProtection="0">
      <alignment horizontal="right" vertical="center"/>
    </xf>
    <xf numFmtId="4" fontId="2" fillId="39" borderId="40" applyNumberFormat="0" applyProtection="0">
      <alignment horizontal="right" vertical="center"/>
    </xf>
    <xf numFmtId="4" fontId="2" fillId="39" borderId="40" applyNumberFormat="0" applyProtection="0">
      <alignment horizontal="right" vertical="center"/>
    </xf>
    <xf numFmtId="4" fontId="2" fillId="39" borderId="40" applyNumberFormat="0" applyProtection="0">
      <alignment horizontal="right" vertical="center"/>
    </xf>
    <xf numFmtId="4" fontId="2" fillId="39" borderId="40" applyNumberFormat="0" applyProtection="0">
      <alignment horizontal="right" vertical="center"/>
    </xf>
    <xf numFmtId="4" fontId="2" fillId="40" borderId="40" applyNumberFormat="0" applyProtection="0">
      <alignment horizontal="right" vertical="center"/>
    </xf>
    <xf numFmtId="4" fontId="2" fillId="40" borderId="40" applyNumberFormat="0" applyProtection="0">
      <alignment horizontal="right" vertical="center"/>
    </xf>
    <xf numFmtId="4" fontId="2" fillId="40" borderId="40" applyNumberFormat="0" applyProtection="0">
      <alignment horizontal="right" vertical="center"/>
    </xf>
    <xf numFmtId="4" fontId="2" fillId="40" borderId="40" applyNumberFormat="0" applyProtection="0">
      <alignment horizontal="right" vertical="center"/>
    </xf>
    <xf numFmtId="4" fontId="2" fillId="40" borderId="40" applyNumberFormat="0" applyProtection="0">
      <alignment horizontal="right" vertical="center"/>
    </xf>
    <xf numFmtId="4" fontId="2" fillId="40" borderId="40" applyNumberFormat="0" applyProtection="0">
      <alignment horizontal="right" vertical="center"/>
    </xf>
    <xf numFmtId="4" fontId="2" fillId="40" borderId="40" applyNumberFormat="0" applyProtection="0">
      <alignment horizontal="right" vertical="center"/>
    </xf>
    <xf numFmtId="4" fontId="2" fillId="40" borderId="40" applyNumberFormat="0" applyProtection="0">
      <alignment horizontal="right" vertical="center"/>
    </xf>
    <xf numFmtId="4" fontId="2" fillId="41" borderId="40" applyNumberFormat="0" applyProtection="0">
      <alignment horizontal="left" vertical="center" indent="1"/>
    </xf>
    <xf numFmtId="4" fontId="2" fillId="41" borderId="40" applyNumberFormat="0" applyProtection="0">
      <alignment horizontal="left" vertical="center" indent="1"/>
    </xf>
    <xf numFmtId="4" fontId="2" fillId="41" borderId="40" applyNumberFormat="0" applyProtection="0">
      <alignment horizontal="left" vertical="center" indent="1"/>
    </xf>
    <xf numFmtId="4" fontId="2" fillId="41" borderId="40" applyNumberFormat="0" applyProtection="0">
      <alignment horizontal="left" vertical="center" indent="1"/>
    </xf>
    <xf numFmtId="4" fontId="2" fillId="41" borderId="40" applyNumberFormat="0" applyProtection="0">
      <alignment horizontal="left" vertical="center" indent="1"/>
    </xf>
    <xf numFmtId="4" fontId="2" fillId="41" borderId="40" applyNumberFormat="0" applyProtection="0">
      <alignment horizontal="left" vertical="center" indent="1"/>
    </xf>
    <xf numFmtId="4" fontId="2" fillId="41" borderId="40" applyNumberFormat="0" applyProtection="0">
      <alignment horizontal="left" vertical="center" indent="1"/>
    </xf>
    <xf numFmtId="4" fontId="2" fillId="41" borderId="40" applyNumberFormat="0" applyProtection="0">
      <alignment horizontal="left" vertical="center" indent="1"/>
    </xf>
    <xf numFmtId="4" fontId="2" fillId="42" borderId="41" applyNumberFormat="0" applyProtection="0">
      <alignment horizontal="left" vertical="center" indent="1"/>
    </xf>
    <xf numFmtId="4" fontId="2" fillId="42" borderId="41" applyNumberFormat="0" applyProtection="0">
      <alignment horizontal="left" vertical="center" indent="1"/>
    </xf>
    <xf numFmtId="4" fontId="2" fillId="42" borderId="41" applyNumberFormat="0" applyProtection="0">
      <alignment horizontal="left" vertical="center" indent="1"/>
    </xf>
    <xf numFmtId="4" fontId="2" fillId="42" borderId="41" applyNumberFormat="0" applyProtection="0">
      <alignment horizontal="left" vertical="center" indent="1"/>
    </xf>
    <xf numFmtId="4" fontId="2" fillId="42" borderId="41" applyNumberFormat="0" applyProtection="0">
      <alignment horizontal="left" vertical="center" indent="1"/>
    </xf>
    <xf numFmtId="4" fontId="2" fillId="42" borderId="41" applyNumberFormat="0" applyProtection="0">
      <alignment horizontal="left" vertical="center" indent="1"/>
    </xf>
    <xf numFmtId="4" fontId="2" fillId="42" borderId="41" applyNumberFormat="0" applyProtection="0">
      <alignment horizontal="left" vertical="center" indent="1"/>
    </xf>
    <xf numFmtId="4" fontId="2" fillId="42" borderId="41" applyNumberFormat="0" applyProtection="0">
      <alignment horizontal="left" vertical="center" indent="1"/>
    </xf>
    <xf numFmtId="4" fontId="2" fillId="42" borderId="41" applyNumberFormat="0" applyProtection="0">
      <alignment horizontal="left" vertical="center" indent="1"/>
    </xf>
    <xf numFmtId="4" fontId="2" fillId="42" borderId="41" applyNumberFormat="0" applyProtection="0">
      <alignment horizontal="left" vertical="center" indent="1"/>
    </xf>
    <xf numFmtId="4" fontId="2" fillId="42" borderId="41" applyNumberFormat="0" applyProtection="0">
      <alignment horizontal="left" vertical="center" indent="1"/>
    </xf>
    <xf numFmtId="4" fontId="2" fillId="42" borderId="41" applyNumberFormat="0" applyProtection="0">
      <alignment horizontal="left" vertical="center" indent="1"/>
    </xf>
    <xf numFmtId="4" fontId="2" fillId="42" borderId="41" applyNumberFormat="0" applyProtection="0">
      <alignment horizontal="left" vertical="center" indent="1"/>
    </xf>
    <xf numFmtId="4" fontId="2" fillId="42" borderId="41" applyNumberFormat="0" applyProtection="0">
      <alignment horizontal="left" vertical="center" indent="1"/>
    </xf>
    <xf numFmtId="4" fontId="64" fillId="43" borderId="0" applyNumberFormat="0" applyProtection="0">
      <alignment horizontal="left" vertical="center" indent="1"/>
    </xf>
    <xf numFmtId="171" fontId="75" fillId="31" borderId="40" applyNumberFormat="0" applyProtection="0">
      <alignment horizontal="left" vertical="center" indent="1"/>
    </xf>
    <xf numFmtId="0" fontId="19" fillId="31" borderId="40" applyNumberFormat="0" applyProtection="0">
      <alignment horizontal="left" vertical="center" indent="1"/>
    </xf>
    <xf numFmtId="0" fontId="19" fillId="31" borderId="40" applyNumberFormat="0" applyProtection="0">
      <alignment horizontal="left" vertical="center" indent="1"/>
    </xf>
    <xf numFmtId="0" fontId="19" fillId="31" borderId="40" applyNumberFormat="0" applyProtection="0">
      <alignment horizontal="left" vertical="center" indent="1"/>
    </xf>
    <xf numFmtId="0" fontId="19" fillId="31" borderId="40" applyNumberFormat="0" applyProtection="0">
      <alignment horizontal="left" vertical="center" indent="1"/>
    </xf>
    <xf numFmtId="0" fontId="19" fillId="31" borderId="40" applyNumberFormat="0" applyProtection="0">
      <alignment horizontal="left" vertical="center" indent="1"/>
    </xf>
    <xf numFmtId="0" fontId="19" fillId="31" borderId="40" applyNumberFormat="0" applyProtection="0">
      <alignment horizontal="left" vertical="center" indent="1"/>
    </xf>
    <xf numFmtId="0" fontId="19" fillId="31" borderId="40" applyNumberFormat="0" applyProtection="0">
      <alignment horizontal="left" vertical="center" indent="1"/>
    </xf>
    <xf numFmtId="171" fontId="75" fillId="31" borderId="40" applyNumberFormat="0" applyProtection="0">
      <alignment horizontal="left" vertical="center" indent="1"/>
    </xf>
    <xf numFmtId="171" fontId="75" fillId="31" borderId="40" applyNumberFormat="0" applyProtection="0">
      <alignment horizontal="left" vertical="center" indent="1"/>
    </xf>
    <xf numFmtId="171" fontId="75" fillId="31" borderId="40" applyNumberFormat="0" applyProtection="0">
      <alignment horizontal="left" vertical="center" indent="1"/>
    </xf>
    <xf numFmtId="171" fontId="75" fillId="31" borderId="40" applyNumberFormat="0" applyProtection="0">
      <alignment horizontal="left" vertical="center" indent="1"/>
    </xf>
    <xf numFmtId="171" fontId="75" fillId="31" borderId="40" applyNumberFormat="0" applyProtection="0">
      <alignment horizontal="left" vertical="center" indent="1"/>
    </xf>
    <xf numFmtId="171" fontId="75" fillId="31" borderId="40" applyNumberFormat="0" applyProtection="0">
      <alignment horizontal="left" vertical="center" indent="1"/>
    </xf>
    <xf numFmtId="4" fontId="2" fillId="42" borderId="40" applyNumberFormat="0" applyProtection="0">
      <alignment horizontal="left" vertical="center" indent="1"/>
    </xf>
    <xf numFmtId="4" fontId="30" fillId="42" borderId="40" applyNumberFormat="0" applyProtection="0">
      <alignment horizontal="left" vertical="center" indent="1"/>
    </xf>
    <xf numFmtId="4" fontId="30" fillId="42" borderId="40" applyNumberFormat="0" applyProtection="0">
      <alignment horizontal="left" vertical="center" indent="1"/>
    </xf>
    <xf numFmtId="4" fontId="30" fillId="42" borderId="40" applyNumberFormat="0" applyProtection="0">
      <alignment horizontal="left" vertical="center" indent="1"/>
    </xf>
    <xf numFmtId="4" fontId="30" fillId="42" borderId="40" applyNumberFormat="0" applyProtection="0">
      <alignment horizontal="left" vertical="center" indent="1"/>
    </xf>
    <xf numFmtId="4" fontId="30" fillId="42" borderId="40" applyNumberFormat="0" applyProtection="0">
      <alignment horizontal="left" vertical="center" indent="1"/>
    </xf>
    <xf numFmtId="4" fontId="30" fillId="42" borderId="40" applyNumberFormat="0" applyProtection="0">
      <alignment horizontal="left" vertical="center" indent="1"/>
    </xf>
    <xf numFmtId="4" fontId="30" fillId="42" borderId="40" applyNumberFormat="0" applyProtection="0">
      <alignment horizontal="left" vertical="center" indent="1"/>
    </xf>
    <xf numFmtId="4" fontId="30" fillId="42" borderId="40" applyNumberFormat="0" applyProtection="0">
      <alignment horizontal="left" vertical="center" indent="1"/>
    </xf>
    <xf numFmtId="4" fontId="2" fillId="42" borderId="40" applyNumberFormat="0" applyProtection="0">
      <alignment horizontal="left" vertical="center" indent="1"/>
    </xf>
    <xf numFmtId="4" fontId="2" fillId="42" borderId="40" applyNumberFormat="0" applyProtection="0">
      <alignment horizontal="left" vertical="center" indent="1"/>
    </xf>
    <xf numFmtId="4" fontId="2" fillId="42" borderId="40" applyNumberFormat="0" applyProtection="0">
      <alignment horizontal="left" vertical="center" indent="1"/>
    </xf>
    <xf numFmtId="4" fontId="2" fillId="42" borderId="40" applyNumberFormat="0" applyProtection="0">
      <alignment horizontal="left" vertical="center" indent="1"/>
    </xf>
    <xf numFmtId="4" fontId="2" fillId="42" borderId="40" applyNumberFormat="0" applyProtection="0">
      <alignment horizontal="left" vertical="center" indent="1"/>
    </xf>
    <xf numFmtId="4" fontId="2" fillId="42" borderId="40" applyNumberFormat="0" applyProtection="0">
      <alignment horizontal="left" vertical="center" indent="1"/>
    </xf>
    <xf numFmtId="4" fontId="2" fillId="42" borderId="40" applyNumberFormat="0" applyProtection="0">
      <alignment horizontal="left" vertical="center" indent="1"/>
    </xf>
    <xf numFmtId="4" fontId="2" fillId="44" borderId="40" applyNumberFormat="0" applyProtection="0">
      <alignment horizontal="left" vertical="center" indent="1"/>
    </xf>
    <xf numFmtId="4" fontId="30" fillId="44" borderId="40" applyNumberFormat="0" applyProtection="0">
      <alignment horizontal="left" vertical="center" indent="1"/>
    </xf>
    <xf numFmtId="4" fontId="30" fillId="44" borderId="40" applyNumberFormat="0" applyProtection="0">
      <alignment horizontal="left" vertical="center" indent="1"/>
    </xf>
    <xf numFmtId="4" fontId="30" fillId="44" borderId="40" applyNumberFormat="0" applyProtection="0">
      <alignment horizontal="left" vertical="center" indent="1"/>
    </xf>
    <xf numFmtId="4" fontId="30" fillId="44" borderId="40" applyNumberFormat="0" applyProtection="0">
      <alignment horizontal="left" vertical="center" indent="1"/>
    </xf>
    <xf numFmtId="4" fontId="30" fillId="44" borderId="40" applyNumberFormat="0" applyProtection="0">
      <alignment horizontal="left" vertical="center" indent="1"/>
    </xf>
    <xf numFmtId="4" fontId="30" fillId="44" borderId="40" applyNumberFormat="0" applyProtection="0">
      <alignment horizontal="left" vertical="center" indent="1"/>
    </xf>
    <xf numFmtId="4" fontId="30" fillId="44" borderId="40" applyNumberFormat="0" applyProtection="0">
      <alignment horizontal="left" vertical="center" indent="1"/>
    </xf>
    <xf numFmtId="4" fontId="30" fillId="44" borderId="40" applyNumberFormat="0" applyProtection="0">
      <alignment horizontal="left" vertical="center" indent="1"/>
    </xf>
    <xf numFmtId="4" fontId="2" fillId="44" borderId="40" applyNumberFormat="0" applyProtection="0">
      <alignment horizontal="left" vertical="center" indent="1"/>
    </xf>
    <xf numFmtId="4" fontId="2" fillId="44" borderId="40" applyNumberFormat="0" applyProtection="0">
      <alignment horizontal="left" vertical="center" indent="1"/>
    </xf>
    <xf numFmtId="4" fontId="2" fillId="44" borderId="40" applyNumberFormat="0" applyProtection="0">
      <alignment horizontal="left" vertical="center" indent="1"/>
    </xf>
    <xf numFmtId="4" fontId="2" fillId="44" borderId="40" applyNumberFormat="0" applyProtection="0">
      <alignment horizontal="left" vertical="center" indent="1"/>
    </xf>
    <xf numFmtId="4" fontId="2" fillId="44" borderId="40" applyNumberFormat="0" applyProtection="0">
      <alignment horizontal="left" vertical="center" indent="1"/>
    </xf>
    <xf numFmtId="4" fontId="2" fillId="44" borderId="40" applyNumberFormat="0" applyProtection="0">
      <alignment horizontal="left" vertical="center" indent="1"/>
    </xf>
    <xf numFmtId="4" fontId="2" fillId="44" borderId="40" applyNumberFormat="0" applyProtection="0">
      <alignment horizontal="left" vertical="center" indent="1"/>
    </xf>
    <xf numFmtId="171" fontId="75" fillId="44" borderId="40" applyNumberFormat="0" applyProtection="0">
      <alignment horizontal="left" vertical="center" indent="1"/>
    </xf>
    <xf numFmtId="0" fontId="19" fillId="44" borderId="40" applyNumberFormat="0" applyProtection="0">
      <alignment horizontal="left" vertical="center" indent="1"/>
    </xf>
    <xf numFmtId="0" fontId="19" fillId="44" borderId="40" applyNumberFormat="0" applyProtection="0">
      <alignment horizontal="left" vertical="center" indent="1"/>
    </xf>
    <xf numFmtId="0" fontId="19" fillId="44" borderId="40" applyNumberFormat="0" applyProtection="0">
      <alignment horizontal="left" vertical="center" indent="1"/>
    </xf>
    <xf numFmtId="0" fontId="19" fillId="44" borderId="40" applyNumberFormat="0" applyProtection="0">
      <alignment horizontal="left" vertical="center" indent="1"/>
    </xf>
    <xf numFmtId="0" fontId="19" fillId="44" borderId="40" applyNumberFormat="0" applyProtection="0">
      <alignment horizontal="left" vertical="center" indent="1"/>
    </xf>
    <xf numFmtId="0" fontId="19" fillId="44" borderId="40" applyNumberFormat="0" applyProtection="0">
      <alignment horizontal="left" vertical="center" indent="1"/>
    </xf>
    <xf numFmtId="0" fontId="19" fillId="44" borderId="40" applyNumberFormat="0" applyProtection="0">
      <alignment horizontal="left" vertical="center" indent="1"/>
    </xf>
    <xf numFmtId="171" fontId="75" fillId="44" borderId="40" applyNumberFormat="0" applyProtection="0">
      <alignment horizontal="left" vertical="center" indent="1"/>
    </xf>
    <xf numFmtId="171" fontId="75" fillId="44" borderId="40" applyNumberFormat="0" applyProtection="0">
      <alignment horizontal="left" vertical="center" indent="1"/>
    </xf>
    <xf numFmtId="171" fontId="75" fillId="44" borderId="40" applyNumberFormat="0" applyProtection="0">
      <alignment horizontal="left" vertical="center" indent="1"/>
    </xf>
    <xf numFmtId="171" fontId="75" fillId="44" borderId="40" applyNumberFormat="0" applyProtection="0">
      <alignment horizontal="left" vertical="center" indent="1"/>
    </xf>
    <xf numFmtId="171" fontId="75" fillId="44" borderId="40" applyNumberFormat="0" applyProtection="0">
      <alignment horizontal="left" vertical="center" indent="1"/>
    </xf>
    <xf numFmtId="171" fontId="75" fillId="44" borderId="40" applyNumberFormat="0" applyProtection="0">
      <alignment horizontal="left" vertical="center" indent="1"/>
    </xf>
    <xf numFmtId="171" fontId="75" fillId="44" borderId="40" applyNumberFormat="0" applyProtection="0">
      <alignment horizontal="left" vertical="center" indent="1"/>
    </xf>
    <xf numFmtId="0" fontId="19" fillId="44" borderId="40" applyNumberFormat="0" applyProtection="0">
      <alignment horizontal="left" vertical="center" indent="1"/>
    </xf>
    <xf numFmtId="0" fontId="19" fillId="44" borderId="40" applyNumberFormat="0" applyProtection="0">
      <alignment horizontal="left" vertical="center" indent="1"/>
    </xf>
    <xf numFmtId="0" fontId="19" fillId="44" borderId="40" applyNumberFormat="0" applyProtection="0">
      <alignment horizontal="left" vertical="center" indent="1"/>
    </xf>
    <xf numFmtId="0" fontId="19" fillId="44" borderId="40" applyNumberFormat="0" applyProtection="0">
      <alignment horizontal="left" vertical="center" indent="1"/>
    </xf>
    <xf numFmtId="0" fontId="19" fillId="44" borderId="40" applyNumberFormat="0" applyProtection="0">
      <alignment horizontal="left" vertical="center" indent="1"/>
    </xf>
    <xf numFmtId="0" fontId="19" fillId="44" borderId="40" applyNumberFormat="0" applyProtection="0">
      <alignment horizontal="left" vertical="center" indent="1"/>
    </xf>
    <xf numFmtId="0" fontId="19" fillId="44" borderId="40" applyNumberFormat="0" applyProtection="0">
      <alignment horizontal="left" vertical="center" indent="1"/>
    </xf>
    <xf numFmtId="171" fontId="75" fillId="44" borderId="40" applyNumberFormat="0" applyProtection="0">
      <alignment horizontal="left" vertical="center" indent="1"/>
    </xf>
    <xf numFmtId="171" fontId="75" fillId="44" borderId="40" applyNumberFormat="0" applyProtection="0">
      <alignment horizontal="left" vertical="center" indent="1"/>
    </xf>
    <xf numFmtId="171" fontId="75" fillId="44" borderId="40" applyNumberFormat="0" applyProtection="0">
      <alignment horizontal="left" vertical="center" indent="1"/>
    </xf>
    <xf numFmtId="171" fontId="75" fillId="44" borderId="40" applyNumberFormat="0" applyProtection="0">
      <alignment horizontal="left" vertical="center" indent="1"/>
    </xf>
    <xf numFmtId="171" fontId="75" fillId="44" borderId="40" applyNumberFormat="0" applyProtection="0">
      <alignment horizontal="left" vertical="center" indent="1"/>
    </xf>
    <xf numFmtId="171" fontId="75" fillId="44" borderId="40" applyNumberFormat="0" applyProtection="0">
      <alignment horizontal="left" vertical="center" indent="1"/>
    </xf>
    <xf numFmtId="171" fontId="75" fillId="45" borderId="40" applyNumberFormat="0" applyProtection="0">
      <alignment horizontal="left" vertical="center" indent="1"/>
    </xf>
    <xf numFmtId="0" fontId="19" fillId="45" borderId="40" applyNumberFormat="0" applyProtection="0">
      <alignment horizontal="left" vertical="center" indent="1"/>
    </xf>
    <xf numFmtId="0" fontId="19" fillId="45" borderId="40" applyNumberFormat="0" applyProtection="0">
      <alignment horizontal="left" vertical="center" indent="1"/>
    </xf>
    <xf numFmtId="0" fontId="19" fillId="45" borderId="40" applyNumberFormat="0" applyProtection="0">
      <alignment horizontal="left" vertical="center" indent="1"/>
    </xf>
    <xf numFmtId="0" fontId="19" fillId="45" borderId="40" applyNumberFormat="0" applyProtection="0">
      <alignment horizontal="left" vertical="center" indent="1"/>
    </xf>
    <xf numFmtId="0" fontId="19" fillId="45" borderId="40" applyNumberFormat="0" applyProtection="0">
      <alignment horizontal="left" vertical="center" indent="1"/>
    </xf>
    <xf numFmtId="0" fontId="19" fillId="45" borderId="40" applyNumberFormat="0" applyProtection="0">
      <alignment horizontal="left" vertical="center" indent="1"/>
    </xf>
    <xf numFmtId="0" fontId="19" fillId="45" borderId="40" applyNumberFormat="0" applyProtection="0">
      <alignment horizontal="left" vertical="center" indent="1"/>
    </xf>
    <xf numFmtId="171" fontId="75" fillId="45" borderId="40" applyNumberFormat="0" applyProtection="0">
      <alignment horizontal="left" vertical="center" indent="1"/>
    </xf>
    <xf numFmtId="171" fontId="75" fillId="45" borderId="40" applyNumberFormat="0" applyProtection="0">
      <alignment horizontal="left" vertical="center" indent="1"/>
    </xf>
    <xf numFmtId="171" fontId="75" fillId="45" borderId="40" applyNumberFormat="0" applyProtection="0">
      <alignment horizontal="left" vertical="center" indent="1"/>
    </xf>
    <xf numFmtId="171" fontId="75" fillId="45" borderId="40" applyNumberFormat="0" applyProtection="0">
      <alignment horizontal="left" vertical="center" indent="1"/>
    </xf>
    <xf numFmtId="171" fontId="75" fillId="45" borderId="40" applyNumberFormat="0" applyProtection="0">
      <alignment horizontal="left" vertical="center" indent="1"/>
    </xf>
    <xf numFmtId="171" fontId="75" fillId="45" borderId="40" applyNumberFormat="0" applyProtection="0">
      <alignment horizontal="left" vertical="center" indent="1"/>
    </xf>
    <xf numFmtId="171" fontId="75" fillId="45" borderId="40" applyNumberFormat="0" applyProtection="0">
      <alignment horizontal="left" vertical="center" indent="1"/>
    </xf>
    <xf numFmtId="0" fontId="19" fillId="45" borderId="40" applyNumberFormat="0" applyProtection="0">
      <alignment horizontal="left" vertical="center" indent="1"/>
    </xf>
    <xf numFmtId="0" fontId="19" fillId="45" borderId="40" applyNumberFormat="0" applyProtection="0">
      <alignment horizontal="left" vertical="center" indent="1"/>
    </xf>
    <xf numFmtId="0" fontId="19" fillId="45" borderId="40" applyNumberFormat="0" applyProtection="0">
      <alignment horizontal="left" vertical="center" indent="1"/>
    </xf>
    <xf numFmtId="0" fontId="19" fillId="45" borderId="40" applyNumberFormat="0" applyProtection="0">
      <alignment horizontal="left" vertical="center" indent="1"/>
    </xf>
    <xf numFmtId="0" fontId="19" fillId="45" borderId="40" applyNumberFormat="0" applyProtection="0">
      <alignment horizontal="left" vertical="center" indent="1"/>
    </xf>
    <xf numFmtId="0" fontId="19" fillId="45" borderId="40" applyNumberFormat="0" applyProtection="0">
      <alignment horizontal="left" vertical="center" indent="1"/>
    </xf>
    <xf numFmtId="0" fontId="19" fillId="45" borderId="40" applyNumberFormat="0" applyProtection="0">
      <alignment horizontal="left" vertical="center" indent="1"/>
    </xf>
    <xf numFmtId="171" fontId="75" fillId="45" borderId="40" applyNumberFormat="0" applyProtection="0">
      <alignment horizontal="left" vertical="center" indent="1"/>
    </xf>
    <xf numFmtId="171" fontId="75" fillId="45" borderId="40" applyNumberFormat="0" applyProtection="0">
      <alignment horizontal="left" vertical="center" indent="1"/>
    </xf>
    <xf numFmtId="171" fontId="75" fillId="45" borderId="40" applyNumberFormat="0" applyProtection="0">
      <alignment horizontal="left" vertical="center" indent="1"/>
    </xf>
    <xf numFmtId="171" fontId="75" fillId="45" borderId="40" applyNumberFormat="0" applyProtection="0">
      <alignment horizontal="left" vertical="center" indent="1"/>
    </xf>
    <xf numFmtId="171" fontId="75" fillId="45" borderId="40" applyNumberFormat="0" applyProtection="0">
      <alignment horizontal="left" vertical="center" indent="1"/>
    </xf>
    <xf numFmtId="171" fontId="75" fillId="45" borderId="40" applyNumberFormat="0" applyProtection="0">
      <alignment horizontal="left" vertical="center" indent="1"/>
    </xf>
    <xf numFmtId="171" fontId="75" fillId="46" borderId="40" applyNumberFormat="0" applyProtection="0">
      <alignment horizontal="left" vertical="center" indent="1"/>
    </xf>
    <xf numFmtId="0" fontId="19" fillId="46" borderId="40" applyNumberFormat="0" applyProtection="0">
      <alignment horizontal="left" vertical="center" indent="1"/>
    </xf>
    <xf numFmtId="0" fontId="19" fillId="46" borderId="40" applyNumberFormat="0" applyProtection="0">
      <alignment horizontal="left" vertical="center" indent="1"/>
    </xf>
    <xf numFmtId="0" fontId="19" fillId="46" borderId="40" applyNumberFormat="0" applyProtection="0">
      <alignment horizontal="left" vertical="center" indent="1"/>
    </xf>
    <xf numFmtId="0" fontId="19" fillId="46" borderId="40" applyNumberFormat="0" applyProtection="0">
      <alignment horizontal="left" vertical="center" indent="1"/>
    </xf>
    <xf numFmtId="0" fontId="19" fillId="46" borderId="40" applyNumberFormat="0" applyProtection="0">
      <alignment horizontal="left" vertical="center" indent="1"/>
    </xf>
    <xf numFmtId="0" fontId="19" fillId="46" borderId="40" applyNumberFormat="0" applyProtection="0">
      <alignment horizontal="left" vertical="center" indent="1"/>
    </xf>
    <xf numFmtId="0" fontId="19" fillId="46" borderId="40" applyNumberFormat="0" applyProtection="0">
      <alignment horizontal="left" vertical="center" indent="1"/>
    </xf>
    <xf numFmtId="171" fontId="75" fillId="46" borderId="40" applyNumberFormat="0" applyProtection="0">
      <alignment horizontal="left" vertical="center" indent="1"/>
    </xf>
    <xf numFmtId="171" fontId="75" fillId="46" borderId="40" applyNumberFormat="0" applyProtection="0">
      <alignment horizontal="left" vertical="center" indent="1"/>
    </xf>
    <xf numFmtId="171" fontId="75" fillId="46" borderId="40" applyNumberFormat="0" applyProtection="0">
      <alignment horizontal="left" vertical="center" indent="1"/>
    </xf>
    <xf numFmtId="171" fontId="75" fillId="46" borderId="40" applyNumberFormat="0" applyProtection="0">
      <alignment horizontal="left" vertical="center" indent="1"/>
    </xf>
    <xf numFmtId="171" fontId="75" fillId="46" borderId="40" applyNumberFormat="0" applyProtection="0">
      <alignment horizontal="left" vertical="center" indent="1"/>
    </xf>
    <xf numFmtId="171" fontId="75" fillId="46" borderId="40" applyNumberFormat="0" applyProtection="0">
      <alignment horizontal="left" vertical="center" indent="1"/>
    </xf>
    <xf numFmtId="171" fontId="75" fillId="46" borderId="40" applyNumberFormat="0" applyProtection="0">
      <alignment horizontal="left" vertical="center" indent="1"/>
    </xf>
    <xf numFmtId="0" fontId="19" fillId="46" borderId="40" applyNumberFormat="0" applyProtection="0">
      <alignment horizontal="left" vertical="center" indent="1"/>
    </xf>
    <xf numFmtId="0" fontId="19" fillId="46" borderId="40" applyNumberFormat="0" applyProtection="0">
      <alignment horizontal="left" vertical="center" indent="1"/>
    </xf>
    <xf numFmtId="0" fontId="19" fillId="46" borderId="40" applyNumberFormat="0" applyProtection="0">
      <alignment horizontal="left" vertical="center" indent="1"/>
    </xf>
    <xf numFmtId="0" fontId="19" fillId="46" borderId="40" applyNumberFormat="0" applyProtection="0">
      <alignment horizontal="left" vertical="center" indent="1"/>
    </xf>
    <xf numFmtId="0" fontId="19" fillId="46" borderId="40" applyNumberFormat="0" applyProtection="0">
      <alignment horizontal="left" vertical="center" indent="1"/>
    </xf>
    <xf numFmtId="0" fontId="19" fillId="46" borderId="40" applyNumberFormat="0" applyProtection="0">
      <alignment horizontal="left" vertical="center" indent="1"/>
    </xf>
    <xf numFmtId="0" fontId="19" fillId="46" borderId="40" applyNumberFormat="0" applyProtection="0">
      <alignment horizontal="left" vertical="center" indent="1"/>
    </xf>
    <xf numFmtId="171" fontId="75" fillId="46" borderId="40" applyNumberFormat="0" applyProtection="0">
      <alignment horizontal="left" vertical="center" indent="1"/>
    </xf>
    <xf numFmtId="171" fontId="75" fillId="46" borderId="40" applyNumberFormat="0" applyProtection="0">
      <alignment horizontal="left" vertical="center" indent="1"/>
    </xf>
    <xf numFmtId="171" fontId="75" fillId="46" borderId="40" applyNumberFormat="0" applyProtection="0">
      <alignment horizontal="left" vertical="center" indent="1"/>
    </xf>
    <xf numFmtId="171" fontId="75" fillId="46" borderId="40" applyNumberFormat="0" applyProtection="0">
      <alignment horizontal="left" vertical="center" indent="1"/>
    </xf>
    <xf numFmtId="171" fontId="75" fillId="46" borderId="40" applyNumberFormat="0" applyProtection="0">
      <alignment horizontal="left" vertical="center" indent="1"/>
    </xf>
    <xf numFmtId="171" fontId="75" fillId="46" borderId="40" applyNumberFormat="0" applyProtection="0">
      <alignment horizontal="left" vertical="center" indent="1"/>
    </xf>
    <xf numFmtId="171" fontId="75" fillId="31" borderId="40" applyNumberFormat="0" applyProtection="0">
      <alignment horizontal="left" vertical="center" indent="1"/>
    </xf>
    <xf numFmtId="0" fontId="19" fillId="31" borderId="40" applyNumberFormat="0" applyProtection="0">
      <alignment horizontal="left" vertical="center" indent="1"/>
    </xf>
    <xf numFmtId="0" fontId="19" fillId="31" borderId="40" applyNumberFormat="0" applyProtection="0">
      <alignment horizontal="left" vertical="center" indent="1"/>
    </xf>
    <xf numFmtId="0" fontId="19" fillId="31" borderId="40" applyNumberFormat="0" applyProtection="0">
      <alignment horizontal="left" vertical="center" indent="1"/>
    </xf>
    <xf numFmtId="0" fontId="19" fillId="31" borderId="40" applyNumberFormat="0" applyProtection="0">
      <alignment horizontal="left" vertical="center" indent="1"/>
    </xf>
    <xf numFmtId="0" fontId="19" fillId="31" borderId="40" applyNumberFormat="0" applyProtection="0">
      <alignment horizontal="left" vertical="center" indent="1"/>
    </xf>
    <xf numFmtId="0" fontId="19" fillId="31" borderId="40" applyNumberFormat="0" applyProtection="0">
      <alignment horizontal="left" vertical="center" indent="1"/>
    </xf>
    <xf numFmtId="0" fontId="19" fillId="31" borderId="40" applyNumberFormat="0" applyProtection="0">
      <alignment horizontal="left" vertical="center" indent="1"/>
    </xf>
    <xf numFmtId="171" fontId="75" fillId="31" borderId="40" applyNumberFormat="0" applyProtection="0">
      <alignment horizontal="left" vertical="center" indent="1"/>
    </xf>
    <xf numFmtId="171" fontId="75" fillId="31" borderId="40" applyNumberFormat="0" applyProtection="0">
      <alignment horizontal="left" vertical="center" indent="1"/>
    </xf>
    <xf numFmtId="171" fontId="75" fillId="31" borderId="40" applyNumberFormat="0" applyProtection="0">
      <alignment horizontal="left" vertical="center" indent="1"/>
    </xf>
    <xf numFmtId="171" fontId="75" fillId="31" borderId="40" applyNumberFormat="0" applyProtection="0">
      <alignment horizontal="left" vertical="center" indent="1"/>
    </xf>
    <xf numFmtId="171" fontId="75" fillId="31" borderId="40" applyNumberFormat="0" applyProtection="0">
      <alignment horizontal="left" vertical="center" indent="1"/>
    </xf>
    <xf numFmtId="171" fontId="75" fillId="31" borderId="40" applyNumberFormat="0" applyProtection="0">
      <alignment horizontal="left" vertical="center" indent="1"/>
    </xf>
    <xf numFmtId="171" fontId="75" fillId="31" borderId="40" applyNumberFormat="0" applyProtection="0">
      <alignment horizontal="left" vertical="center" indent="1"/>
    </xf>
    <xf numFmtId="0" fontId="19" fillId="31" borderId="40" applyNumberFormat="0" applyProtection="0">
      <alignment horizontal="left" vertical="center" indent="1"/>
    </xf>
    <xf numFmtId="0" fontId="19" fillId="31" borderId="40" applyNumberFormat="0" applyProtection="0">
      <alignment horizontal="left" vertical="center" indent="1"/>
    </xf>
    <xf numFmtId="0" fontId="19" fillId="31" borderId="40" applyNumberFormat="0" applyProtection="0">
      <alignment horizontal="left" vertical="center" indent="1"/>
    </xf>
    <xf numFmtId="0" fontId="19" fillId="31" borderId="40" applyNumberFormat="0" applyProtection="0">
      <alignment horizontal="left" vertical="center" indent="1"/>
    </xf>
    <xf numFmtId="0" fontId="19" fillId="31" borderId="40" applyNumberFormat="0" applyProtection="0">
      <alignment horizontal="left" vertical="center" indent="1"/>
    </xf>
    <xf numFmtId="0" fontId="19" fillId="31" borderId="40" applyNumberFormat="0" applyProtection="0">
      <alignment horizontal="left" vertical="center" indent="1"/>
    </xf>
    <xf numFmtId="0" fontId="19" fillId="31" borderId="40" applyNumberFormat="0" applyProtection="0">
      <alignment horizontal="left" vertical="center" indent="1"/>
    </xf>
    <xf numFmtId="171" fontId="75" fillId="31" borderId="40" applyNumberFormat="0" applyProtection="0">
      <alignment horizontal="left" vertical="center" indent="1"/>
    </xf>
    <xf numFmtId="171" fontId="75" fillId="31" borderId="40" applyNumberFormat="0" applyProtection="0">
      <alignment horizontal="left" vertical="center" indent="1"/>
    </xf>
    <xf numFmtId="171" fontId="75" fillId="31" borderId="40" applyNumberFormat="0" applyProtection="0">
      <alignment horizontal="left" vertical="center" indent="1"/>
    </xf>
    <xf numFmtId="171" fontId="75" fillId="31" borderId="40" applyNumberFormat="0" applyProtection="0">
      <alignment horizontal="left" vertical="center" indent="1"/>
    </xf>
    <xf numFmtId="171" fontId="75" fillId="31" borderId="40" applyNumberFormat="0" applyProtection="0">
      <alignment horizontal="left" vertical="center" indent="1"/>
    </xf>
    <xf numFmtId="171" fontId="75" fillId="31" borderId="40" applyNumberFormat="0" applyProtection="0">
      <alignment horizontal="left" vertical="center" indent="1"/>
    </xf>
    <xf numFmtId="0" fontId="48" fillId="27" borderId="84" applyNumberFormat="0">
      <protection locked="0"/>
    </xf>
    <xf numFmtId="0" fontId="48" fillId="27" borderId="84" applyNumberFormat="0">
      <protection locked="0"/>
    </xf>
    <xf numFmtId="0" fontId="48" fillId="27" borderId="84" applyNumberFormat="0">
      <protection locked="0"/>
    </xf>
    <xf numFmtId="0" fontId="48" fillId="27" borderId="84" applyNumberFormat="0">
      <protection locked="0"/>
    </xf>
    <xf numFmtId="0" fontId="48" fillId="27" borderId="84" applyNumberFormat="0">
      <protection locked="0"/>
    </xf>
    <xf numFmtId="0" fontId="48" fillId="27" borderId="84" applyNumberFormat="0">
      <protection locked="0"/>
    </xf>
    <xf numFmtId="0" fontId="48" fillId="27" borderId="84" applyNumberFormat="0">
      <protection locked="0"/>
    </xf>
    <xf numFmtId="0" fontId="48" fillId="27" borderId="84" applyNumberFormat="0">
      <protection locked="0"/>
    </xf>
    <xf numFmtId="0" fontId="48" fillId="27" borderId="84" applyNumberFormat="0">
      <protection locked="0"/>
    </xf>
    <xf numFmtId="0" fontId="48" fillId="27" borderId="84" applyNumberFormat="0">
      <protection locked="0"/>
    </xf>
    <xf numFmtId="0" fontId="48" fillId="27" borderId="84" applyNumberFormat="0">
      <protection locked="0"/>
    </xf>
    <xf numFmtId="0" fontId="48" fillId="27" borderId="84" applyNumberFormat="0">
      <protection locked="0"/>
    </xf>
    <xf numFmtId="0" fontId="48" fillId="27" borderId="84" applyNumberFormat="0">
      <protection locked="0"/>
    </xf>
    <xf numFmtId="0" fontId="48" fillId="27" borderId="84" applyNumberFormat="0">
      <protection locked="0"/>
    </xf>
    <xf numFmtId="0" fontId="48" fillId="27" borderId="84" applyNumberFormat="0">
      <protection locked="0"/>
    </xf>
    <xf numFmtId="0" fontId="48" fillId="27" borderId="84" applyNumberFormat="0">
      <protection locked="0"/>
    </xf>
    <xf numFmtId="0" fontId="48" fillId="27" borderId="84" applyNumberFormat="0">
      <protection locked="0"/>
    </xf>
    <xf numFmtId="0" fontId="48" fillId="27" borderId="84" applyNumberFormat="0">
      <protection locked="0"/>
    </xf>
    <xf numFmtId="0" fontId="48" fillId="27" borderId="84" applyNumberFormat="0">
      <protection locked="0"/>
    </xf>
    <xf numFmtId="0" fontId="48" fillId="27" borderId="84" applyNumberFormat="0">
      <protection locked="0"/>
    </xf>
    <xf numFmtId="0" fontId="48" fillId="27" borderId="84" applyNumberFormat="0">
      <protection locked="0"/>
    </xf>
    <xf numFmtId="0" fontId="48" fillId="27" borderId="84" applyNumberFormat="0">
      <protection locked="0"/>
    </xf>
    <xf numFmtId="0" fontId="48" fillId="27" borderId="84" applyNumberFormat="0">
      <protection locked="0"/>
    </xf>
    <xf numFmtId="0" fontId="48" fillId="27" borderId="84" applyNumberFormat="0">
      <protection locked="0"/>
    </xf>
    <xf numFmtId="0" fontId="48" fillId="27" borderId="84" applyNumberFormat="0">
      <protection locked="0"/>
    </xf>
    <xf numFmtId="0" fontId="48" fillId="27" borderId="84" applyNumberFormat="0">
      <protection locked="0"/>
    </xf>
    <xf numFmtId="0" fontId="48" fillId="27" borderId="84" applyNumberFormat="0">
      <protection locked="0"/>
    </xf>
    <xf numFmtId="0" fontId="48" fillId="27" borderId="84" applyNumberFormat="0">
      <protection locked="0"/>
    </xf>
    <xf numFmtId="0" fontId="48" fillId="27" borderId="84" applyNumberFormat="0">
      <protection locked="0"/>
    </xf>
    <xf numFmtId="0" fontId="48" fillId="27" borderId="84" applyNumberFormat="0">
      <protection locked="0"/>
    </xf>
    <xf numFmtId="0" fontId="48" fillId="27" borderId="84" applyNumberFormat="0">
      <protection locked="0"/>
    </xf>
    <xf numFmtId="0" fontId="48" fillId="27" borderId="84" applyNumberFormat="0">
      <protection locked="0"/>
    </xf>
    <xf numFmtId="0" fontId="48" fillId="27" borderId="84" applyNumberFormat="0">
      <protection locked="0"/>
    </xf>
    <xf numFmtId="0" fontId="48" fillId="27" borderId="84" applyNumberFormat="0">
      <protection locked="0"/>
    </xf>
    <xf numFmtId="0" fontId="48" fillId="27" borderId="84" applyNumberFormat="0">
      <protection locked="0"/>
    </xf>
    <xf numFmtId="0" fontId="48" fillId="27" borderId="84" applyNumberFormat="0">
      <protection locked="0"/>
    </xf>
    <xf numFmtId="0" fontId="48" fillId="27" borderId="84" applyNumberFormat="0">
      <protection locked="0"/>
    </xf>
    <xf numFmtId="0" fontId="48" fillId="27" borderId="84" applyNumberFormat="0">
      <protection locked="0"/>
    </xf>
    <xf numFmtId="0" fontId="48" fillId="27" borderId="84" applyNumberFormat="0">
      <protection locked="0"/>
    </xf>
    <xf numFmtId="0" fontId="48" fillId="27" borderId="84" applyNumberFormat="0">
      <protection locked="0"/>
    </xf>
    <xf numFmtId="0" fontId="48" fillId="27" borderId="84" applyNumberFormat="0">
      <protection locked="0"/>
    </xf>
    <xf numFmtId="0" fontId="48" fillId="27" borderId="84" applyNumberFormat="0">
      <protection locked="0"/>
    </xf>
    <xf numFmtId="0" fontId="48" fillId="27" borderId="84" applyNumberFormat="0">
      <protection locked="0"/>
    </xf>
    <xf numFmtId="0" fontId="48" fillId="27" borderId="84" applyNumberFormat="0">
      <protection locked="0"/>
    </xf>
    <xf numFmtId="0" fontId="48" fillId="27" borderId="84" applyNumberFormat="0">
      <protection locked="0"/>
    </xf>
    <xf numFmtId="0" fontId="48" fillId="27" borderId="84" applyNumberFormat="0">
      <protection locked="0"/>
    </xf>
    <xf numFmtId="0" fontId="48" fillId="27" borderId="84" applyNumberFormat="0">
      <protection locked="0"/>
    </xf>
    <xf numFmtId="0" fontId="48" fillId="27" borderId="84" applyNumberFormat="0">
      <protection locked="0"/>
    </xf>
    <xf numFmtId="0" fontId="48" fillId="27" borderId="84" applyNumberFormat="0">
      <protection locked="0"/>
    </xf>
    <xf numFmtId="0" fontId="48" fillId="27" borderId="84" applyNumberFormat="0">
      <protection locked="0"/>
    </xf>
    <xf numFmtId="0" fontId="48" fillId="27" borderId="84" applyNumberFormat="0">
      <protection locked="0"/>
    </xf>
    <xf numFmtId="0" fontId="48" fillId="27" borderId="84" applyNumberFormat="0">
      <protection locked="0"/>
    </xf>
    <xf numFmtId="0" fontId="48" fillId="27" borderId="84" applyNumberFormat="0">
      <protection locked="0"/>
    </xf>
    <xf numFmtId="0" fontId="48" fillId="27" borderId="84" applyNumberFormat="0">
      <protection locked="0"/>
    </xf>
    <xf numFmtId="0" fontId="48" fillId="27" borderId="84" applyNumberFormat="0">
      <protection locked="0"/>
    </xf>
    <xf numFmtId="0" fontId="48" fillId="27" borderId="84" applyNumberFormat="0">
      <protection locked="0"/>
    </xf>
    <xf numFmtId="0" fontId="48" fillId="27" borderId="84" applyNumberFormat="0">
      <protection locked="0"/>
    </xf>
    <xf numFmtId="0" fontId="48" fillId="27" borderId="84" applyNumberFormat="0">
      <protection locked="0"/>
    </xf>
    <xf numFmtId="0" fontId="48" fillId="27" borderId="84" applyNumberFormat="0">
      <protection locked="0"/>
    </xf>
    <xf numFmtId="0" fontId="48" fillId="27" borderId="84" applyNumberFormat="0">
      <protection locked="0"/>
    </xf>
    <xf numFmtId="0" fontId="48" fillId="27" borderId="84" applyNumberFormat="0">
      <protection locked="0"/>
    </xf>
    <xf numFmtId="0" fontId="48" fillId="27" borderId="84" applyNumberFormat="0">
      <protection locked="0"/>
    </xf>
    <xf numFmtId="0" fontId="48" fillId="27" borderId="84" applyNumberFormat="0">
      <protection locked="0"/>
    </xf>
    <xf numFmtId="0" fontId="48" fillId="27" borderId="84" applyNumberFormat="0">
      <protection locked="0"/>
    </xf>
    <xf numFmtId="0" fontId="19" fillId="0" borderId="0"/>
    <xf numFmtId="0" fontId="48" fillId="27" borderId="84" applyNumberFormat="0">
      <protection locked="0"/>
    </xf>
    <xf numFmtId="0" fontId="48" fillId="27" borderId="84" applyNumberFormat="0">
      <protection locked="0"/>
    </xf>
    <xf numFmtId="0" fontId="48" fillId="27" borderId="84" applyNumberFormat="0">
      <protection locked="0"/>
    </xf>
    <xf numFmtId="0" fontId="48" fillId="27" borderId="84" applyNumberFormat="0">
      <protection locked="0"/>
    </xf>
    <xf numFmtId="0" fontId="48" fillId="27" borderId="84" applyNumberFormat="0">
      <protection locked="0"/>
    </xf>
    <xf numFmtId="0" fontId="326" fillId="100" borderId="85" applyBorder="0"/>
    <xf numFmtId="0" fontId="326" fillId="100" borderId="85" applyBorder="0"/>
    <xf numFmtId="0" fontId="326" fillId="100" borderId="85" applyBorder="0"/>
    <xf numFmtId="0" fontId="326" fillId="100" borderId="85" applyBorder="0"/>
    <xf numFmtId="0" fontId="326" fillId="100" borderId="85" applyBorder="0"/>
    <xf numFmtId="0" fontId="326" fillId="100" borderId="85" applyBorder="0"/>
    <xf numFmtId="0" fontId="326" fillId="100" borderId="85" applyBorder="0"/>
    <xf numFmtId="0" fontId="326" fillId="100" borderId="85" applyBorder="0"/>
    <xf numFmtId="0" fontId="326" fillId="100" borderId="85" applyBorder="0"/>
    <xf numFmtId="4" fontId="2" fillId="47" borderId="40" applyNumberFormat="0" applyProtection="0">
      <alignment vertical="center"/>
    </xf>
    <xf numFmtId="4" fontId="2" fillId="47" borderId="40" applyNumberFormat="0" applyProtection="0">
      <alignment vertical="center"/>
    </xf>
    <xf numFmtId="4" fontId="2" fillId="47" borderId="40" applyNumberFormat="0" applyProtection="0">
      <alignment vertical="center"/>
    </xf>
    <xf numFmtId="4" fontId="2" fillId="47" borderId="40" applyNumberFormat="0" applyProtection="0">
      <alignment vertical="center"/>
    </xf>
    <xf numFmtId="4" fontId="2" fillId="47" borderId="40" applyNumberFormat="0" applyProtection="0">
      <alignment vertical="center"/>
    </xf>
    <xf numFmtId="4" fontId="2" fillId="47" borderId="40" applyNumberFormat="0" applyProtection="0">
      <alignment vertical="center"/>
    </xf>
    <xf numFmtId="4" fontId="2" fillId="47" borderId="40" applyNumberFormat="0" applyProtection="0">
      <alignment vertical="center"/>
    </xf>
    <xf numFmtId="4" fontId="2" fillId="47" borderId="40" applyNumberFormat="0" applyProtection="0">
      <alignment vertical="center"/>
    </xf>
    <xf numFmtId="4" fontId="2" fillId="47" borderId="40" applyNumberFormat="0" applyProtection="0">
      <alignment vertical="center"/>
    </xf>
    <xf numFmtId="4" fontId="2" fillId="47" borderId="40" applyNumberFormat="0" applyProtection="0">
      <alignment vertical="center"/>
    </xf>
    <xf numFmtId="4" fontId="2" fillId="47" borderId="40" applyNumberFormat="0" applyProtection="0">
      <alignment vertical="center"/>
    </xf>
    <xf numFmtId="4" fontId="2" fillId="47" borderId="40" applyNumberFormat="0" applyProtection="0">
      <alignment vertical="center"/>
    </xf>
    <xf numFmtId="4" fontId="2" fillId="47" borderId="40" applyNumberFormat="0" applyProtection="0">
      <alignment vertical="center"/>
    </xf>
    <xf numFmtId="4" fontId="2" fillId="47" borderId="40" applyNumberFormat="0" applyProtection="0">
      <alignment vertical="center"/>
    </xf>
    <xf numFmtId="4" fontId="2" fillId="47" borderId="40" applyNumberFormat="0" applyProtection="0">
      <alignment vertical="center"/>
    </xf>
    <xf numFmtId="4" fontId="2" fillId="47" borderId="40" applyNumberFormat="0" applyProtection="0">
      <alignment vertical="center"/>
    </xf>
    <xf numFmtId="4" fontId="2" fillId="47" borderId="40" applyNumberFormat="0" applyProtection="0">
      <alignment horizontal="left" vertical="center" indent="1"/>
    </xf>
    <xf numFmtId="4" fontId="2" fillId="47" borderId="40" applyNumberFormat="0" applyProtection="0">
      <alignment horizontal="left" vertical="center" indent="1"/>
    </xf>
    <xf numFmtId="4" fontId="2" fillId="47" borderId="40" applyNumberFormat="0" applyProtection="0">
      <alignment horizontal="left" vertical="center" indent="1"/>
    </xf>
    <xf numFmtId="4" fontId="2" fillId="47" borderId="40" applyNumberFormat="0" applyProtection="0">
      <alignment horizontal="left" vertical="center" indent="1"/>
    </xf>
    <xf numFmtId="4" fontId="2" fillId="47" borderId="40" applyNumberFormat="0" applyProtection="0">
      <alignment horizontal="left" vertical="center" indent="1"/>
    </xf>
    <xf numFmtId="4" fontId="2" fillId="47" borderId="40" applyNumberFormat="0" applyProtection="0">
      <alignment horizontal="left" vertical="center" indent="1"/>
    </xf>
    <xf numFmtId="4" fontId="2" fillId="47" borderId="40" applyNumberFormat="0" applyProtection="0">
      <alignment horizontal="left" vertical="center" indent="1"/>
    </xf>
    <xf numFmtId="4" fontId="2" fillId="47" borderId="40" applyNumberFormat="0" applyProtection="0">
      <alignment horizontal="left" vertical="center" indent="1"/>
    </xf>
    <xf numFmtId="4" fontId="2" fillId="47" borderId="40" applyNumberFormat="0" applyProtection="0">
      <alignment horizontal="left" vertical="center" indent="1"/>
    </xf>
    <xf numFmtId="4" fontId="2" fillId="47" borderId="40" applyNumberFormat="0" applyProtection="0">
      <alignment horizontal="left" vertical="center" indent="1"/>
    </xf>
    <xf numFmtId="4" fontId="2" fillId="47" borderId="40" applyNumberFormat="0" applyProtection="0">
      <alignment horizontal="left" vertical="center" indent="1"/>
    </xf>
    <xf numFmtId="4" fontId="2" fillId="47" borderId="40" applyNumberFormat="0" applyProtection="0">
      <alignment horizontal="left" vertical="center" indent="1"/>
    </xf>
    <xf numFmtId="4" fontId="2" fillId="47" borderId="40" applyNumberFormat="0" applyProtection="0">
      <alignment horizontal="left" vertical="center" indent="1"/>
    </xf>
    <xf numFmtId="4" fontId="2" fillId="47" borderId="40" applyNumberFormat="0" applyProtection="0">
      <alignment horizontal="left" vertical="center" indent="1"/>
    </xf>
    <xf numFmtId="4" fontId="2" fillId="47" borderId="40" applyNumberFormat="0" applyProtection="0">
      <alignment horizontal="left" vertical="center" indent="1"/>
    </xf>
    <xf numFmtId="4" fontId="2" fillId="47" borderId="40" applyNumberFormat="0" applyProtection="0">
      <alignment horizontal="left" vertical="center" indent="1"/>
    </xf>
    <xf numFmtId="4" fontId="2" fillId="42" borderId="40" applyNumberFormat="0" applyProtection="0">
      <alignment horizontal="right" vertical="center"/>
    </xf>
    <xf numFmtId="4" fontId="2" fillId="42" borderId="40" applyNumberFormat="0" applyProtection="0">
      <alignment horizontal="right" vertical="center"/>
    </xf>
    <xf numFmtId="4" fontId="61" fillId="42" borderId="40" applyNumberFormat="0" applyProtection="0">
      <alignment horizontal="right" vertical="center"/>
    </xf>
    <xf numFmtId="4" fontId="61" fillId="42" borderId="40" applyNumberFormat="0" applyProtection="0">
      <alignment horizontal="right" vertical="center"/>
    </xf>
    <xf numFmtId="4" fontId="61" fillId="42" borderId="40" applyNumberFormat="0" applyProtection="0">
      <alignment horizontal="right" vertical="center"/>
    </xf>
    <xf numFmtId="4" fontId="61" fillId="42" borderId="40" applyNumberFormat="0" applyProtection="0">
      <alignment horizontal="right" vertical="center"/>
    </xf>
    <xf numFmtId="4" fontId="61" fillId="42" borderId="40" applyNumberFormat="0" applyProtection="0">
      <alignment horizontal="right" vertical="center"/>
    </xf>
    <xf numFmtId="4" fontId="61" fillId="42" borderId="40" applyNumberFormat="0" applyProtection="0">
      <alignment horizontal="right" vertical="center"/>
    </xf>
    <xf numFmtId="4" fontId="61" fillId="42" borderId="40" applyNumberFormat="0" applyProtection="0">
      <alignment horizontal="right" vertical="center"/>
    </xf>
    <xf numFmtId="4" fontId="61" fillId="42" borderId="40" applyNumberFormat="0" applyProtection="0">
      <alignment horizontal="right" vertical="center"/>
    </xf>
    <xf numFmtId="4" fontId="196" fillId="0" borderId="74" applyNumberFormat="0" applyProtection="0">
      <alignment horizontal="right" vertical="center"/>
    </xf>
    <xf numFmtId="4" fontId="196" fillId="0" borderId="74" applyNumberFormat="0" applyProtection="0">
      <alignment horizontal="right" vertical="center"/>
    </xf>
    <xf numFmtId="4" fontId="196" fillId="0" borderId="74" applyNumberFormat="0" applyProtection="0">
      <alignment horizontal="right" vertical="center"/>
    </xf>
    <xf numFmtId="4" fontId="196" fillId="0" borderId="74" applyNumberFormat="0" applyProtection="0">
      <alignment horizontal="right" vertical="center"/>
    </xf>
    <xf numFmtId="4" fontId="2" fillId="42" borderId="40" applyNumberFormat="0" applyProtection="0">
      <alignment horizontal="right" vertical="center"/>
    </xf>
    <xf numFmtId="4" fontId="2" fillId="42" borderId="40" applyNumberFormat="0" applyProtection="0">
      <alignment horizontal="right" vertical="center"/>
    </xf>
    <xf numFmtId="4" fontId="2" fillId="42" borderId="40" applyNumberFormat="0" applyProtection="0">
      <alignment horizontal="right" vertical="center"/>
    </xf>
    <xf numFmtId="4" fontId="2" fillId="42" borderId="40" applyNumberFormat="0" applyProtection="0">
      <alignment horizontal="right" vertical="center"/>
    </xf>
    <xf numFmtId="4" fontId="2" fillId="42" borderId="40" applyNumberFormat="0" applyProtection="0">
      <alignment horizontal="right" vertical="center"/>
    </xf>
    <xf numFmtId="4" fontId="2" fillId="42" borderId="40" applyNumberFormat="0" applyProtection="0">
      <alignment horizontal="right" vertical="center"/>
    </xf>
    <xf numFmtId="4" fontId="61" fillId="42" borderId="40" applyNumberFormat="0" applyProtection="0">
      <alignment horizontal="right" vertical="center"/>
    </xf>
    <xf numFmtId="4" fontId="2" fillId="42" borderId="40" applyNumberFormat="0" applyProtection="0">
      <alignment horizontal="right" vertical="center"/>
    </xf>
    <xf numFmtId="4" fontId="2" fillId="42" borderId="40" applyNumberFormat="0" applyProtection="0">
      <alignment horizontal="right" vertical="center"/>
    </xf>
    <xf numFmtId="4" fontId="2" fillId="42" borderId="40" applyNumberFormat="0" applyProtection="0">
      <alignment horizontal="right" vertical="center"/>
    </xf>
    <xf numFmtId="4" fontId="2" fillId="42" borderId="40" applyNumberFormat="0" applyProtection="0">
      <alignment horizontal="right" vertical="center"/>
    </xf>
    <xf numFmtId="4" fontId="2" fillId="42" borderId="40" applyNumberFormat="0" applyProtection="0">
      <alignment horizontal="right" vertical="center"/>
    </xf>
    <xf numFmtId="4" fontId="2" fillId="42" borderId="40" applyNumberFormat="0" applyProtection="0">
      <alignment horizontal="right" vertical="center"/>
    </xf>
    <xf numFmtId="4" fontId="2" fillId="42" borderId="40" applyNumberFormat="0" applyProtection="0">
      <alignment horizontal="right" vertical="center"/>
    </xf>
    <xf numFmtId="4" fontId="2" fillId="42" borderId="40" applyNumberFormat="0" applyProtection="0">
      <alignment horizontal="right" vertical="center"/>
    </xf>
    <xf numFmtId="171" fontId="75" fillId="31" borderId="40" applyNumberFormat="0" applyProtection="0">
      <alignment horizontal="left" vertical="center" indent="1"/>
    </xf>
    <xf numFmtId="171" fontId="75" fillId="31" borderId="40" applyNumberFormat="0" applyProtection="0">
      <alignment horizontal="left" vertical="center" indent="1"/>
    </xf>
    <xf numFmtId="0" fontId="19" fillId="31" borderId="40" applyNumberFormat="0" applyProtection="0">
      <alignment horizontal="left" vertical="center" indent="1"/>
    </xf>
    <xf numFmtId="0" fontId="19" fillId="31" borderId="40" applyNumberFormat="0" applyProtection="0">
      <alignment horizontal="left" vertical="center" indent="1"/>
    </xf>
    <xf numFmtId="0" fontId="19" fillId="31" borderId="40" applyNumberFormat="0" applyProtection="0">
      <alignment horizontal="left" vertical="center" indent="1"/>
    </xf>
    <xf numFmtId="0" fontId="19" fillId="31" borderId="40" applyNumberFormat="0" applyProtection="0">
      <alignment horizontal="left" vertical="center" indent="1"/>
    </xf>
    <xf numFmtId="0" fontId="19" fillId="31" borderId="40" applyNumberFormat="0" applyProtection="0">
      <alignment horizontal="left" vertical="center" indent="1"/>
    </xf>
    <xf numFmtId="0" fontId="19" fillId="31" borderId="40" applyNumberFormat="0" applyProtection="0">
      <alignment horizontal="left" vertical="center" indent="1"/>
    </xf>
    <xf numFmtId="0" fontId="19" fillId="31" borderId="40" applyNumberFormat="0" applyProtection="0">
      <alignment horizontal="left" vertical="center" indent="1"/>
    </xf>
    <xf numFmtId="0" fontId="19" fillId="31" borderId="40" applyNumberFormat="0" applyProtection="0">
      <alignment horizontal="left" vertical="center" indent="1"/>
    </xf>
    <xf numFmtId="0" fontId="19" fillId="31" borderId="40" applyNumberFormat="0" applyProtection="0">
      <alignment horizontal="left" vertical="center" indent="1"/>
    </xf>
    <xf numFmtId="0" fontId="19" fillId="31" borderId="40" applyNumberFormat="0" applyProtection="0">
      <alignment horizontal="left" vertical="center" indent="1"/>
    </xf>
    <xf numFmtId="0" fontId="19" fillId="31" borderId="40" applyNumberFormat="0" applyProtection="0">
      <alignment horizontal="left" vertical="center" indent="1"/>
    </xf>
    <xf numFmtId="0" fontId="19" fillId="31" borderId="40" applyNumberFormat="0" applyProtection="0">
      <alignment horizontal="left" vertical="center" indent="1"/>
    </xf>
    <xf numFmtId="0" fontId="19" fillId="31" borderId="40" applyNumberFormat="0" applyProtection="0">
      <alignment horizontal="left" vertical="center" indent="1"/>
    </xf>
    <xf numFmtId="0" fontId="19" fillId="31" borderId="40" applyNumberFormat="0" applyProtection="0">
      <alignment horizontal="left" vertical="center" indent="1"/>
    </xf>
    <xf numFmtId="171" fontId="75" fillId="31" borderId="40" applyNumberFormat="0" applyProtection="0">
      <alignment horizontal="left" vertical="center" indent="1"/>
    </xf>
    <xf numFmtId="171" fontId="75" fillId="31" borderId="40" applyNumberFormat="0" applyProtection="0">
      <alignment horizontal="left" vertical="center" indent="1"/>
    </xf>
    <xf numFmtId="171" fontId="75" fillId="31" borderId="40" applyNumberFormat="0" applyProtection="0">
      <alignment horizontal="left" vertical="center" indent="1"/>
    </xf>
    <xf numFmtId="171" fontId="75" fillId="31" borderId="40" applyNumberFormat="0" applyProtection="0">
      <alignment horizontal="left" vertical="center" indent="1"/>
    </xf>
    <xf numFmtId="171" fontId="75" fillId="31" borderId="40" applyNumberFormat="0" applyProtection="0">
      <alignment horizontal="left" vertical="center" indent="1"/>
    </xf>
    <xf numFmtId="171" fontId="75" fillId="31" borderId="40" applyNumberFormat="0" applyProtection="0">
      <alignment horizontal="left" vertical="center" indent="1"/>
    </xf>
    <xf numFmtId="0" fontId="19" fillId="31" borderId="40" applyNumberFormat="0" applyProtection="0">
      <alignment horizontal="left" vertical="center" indent="1"/>
    </xf>
    <xf numFmtId="171" fontId="75" fillId="31" borderId="40" applyNumberFormat="0" applyProtection="0">
      <alignment horizontal="left" vertical="center" indent="1"/>
    </xf>
    <xf numFmtId="0" fontId="19" fillId="31" borderId="40" applyNumberFormat="0" applyProtection="0">
      <alignment horizontal="left" vertical="center" indent="1"/>
    </xf>
    <xf numFmtId="0" fontId="19" fillId="31" borderId="40" applyNumberFormat="0" applyProtection="0">
      <alignment horizontal="left" vertical="center" indent="1"/>
    </xf>
    <xf numFmtId="0" fontId="19" fillId="31" borderId="40" applyNumberFormat="0" applyProtection="0">
      <alignment horizontal="left" vertical="center" indent="1"/>
    </xf>
    <xf numFmtId="0" fontId="19" fillId="31" borderId="40" applyNumberFormat="0" applyProtection="0">
      <alignment horizontal="left" vertical="center" indent="1"/>
    </xf>
    <xf numFmtId="0" fontId="19" fillId="31" borderId="40" applyNumberFormat="0" applyProtection="0">
      <alignment horizontal="left" vertical="center" indent="1"/>
    </xf>
    <xf numFmtId="0" fontId="19" fillId="31" borderId="40" applyNumberFormat="0" applyProtection="0">
      <alignment horizontal="left" vertical="center" indent="1"/>
    </xf>
    <xf numFmtId="0" fontId="19" fillId="31" borderId="40" applyNumberFormat="0" applyProtection="0">
      <alignment horizontal="left" vertical="center" indent="1"/>
    </xf>
    <xf numFmtId="171" fontId="75" fillId="31" borderId="40" applyNumberFormat="0" applyProtection="0">
      <alignment horizontal="left" vertical="center" indent="1"/>
    </xf>
    <xf numFmtId="171" fontId="75" fillId="31" borderId="40" applyNumberFormat="0" applyProtection="0">
      <alignment horizontal="left" vertical="center" indent="1"/>
    </xf>
    <xf numFmtId="171" fontId="75" fillId="31" borderId="40" applyNumberFormat="0" applyProtection="0">
      <alignment horizontal="left" vertical="center" indent="1"/>
    </xf>
    <xf numFmtId="171" fontId="75" fillId="31" borderId="40" applyNumberFormat="0" applyProtection="0">
      <alignment horizontal="left" vertical="center" indent="1"/>
    </xf>
    <xf numFmtId="171" fontId="75" fillId="31" borderId="40" applyNumberFormat="0" applyProtection="0">
      <alignment horizontal="left" vertical="center" indent="1"/>
    </xf>
    <xf numFmtId="171" fontId="75" fillId="31" borderId="40" applyNumberFormat="0" applyProtection="0">
      <alignment horizontal="left" vertical="center" indent="1"/>
    </xf>
    <xf numFmtId="0" fontId="65" fillId="0" borderId="0"/>
    <xf numFmtId="0" fontId="196" fillId="111" borderId="12"/>
    <xf numFmtId="0" fontId="196" fillId="111" borderId="12"/>
    <xf numFmtId="0" fontId="196" fillId="111" borderId="12"/>
    <xf numFmtId="0" fontId="196" fillId="111" borderId="12"/>
    <xf numFmtId="0" fontId="196" fillId="111" borderId="12"/>
    <xf numFmtId="0" fontId="196" fillId="111" borderId="12"/>
    <xf numFmtId="0" fontId="196" fillId="111" borderId="12"/>
    <xf numFmtId="0" fontId="196" fillId="111" borderId="12"/>
    <xf numFmtId="0" fontId="196" fillId="111" borderId="12"/>
    <xf numFmtId="0" fontId="196" fillId="111" borderId="12"/>
    <xf numFmtId="4" fontId="2" fillId="42" borderId="40" applyNumberFormat="0" applyProtection="0">
      <alignment horizontal="right" vertical="center"/>
    </xf>
    <xf numFmtId="4" fontId="2" fillId="42" borderId="40" applyNumberFormat="0" applyProtection="0">
      <alignment horizontal="right" vertical="center"/>
    </xf>
    <xf numFmtId="4" fontId="2" fillId="42" borderId="40" applyNumberFormat="0" applyProtection="0">
      <alignment horizontal="right" vertical="center"/>
    </xf>
    <xf numFmtId="4" fontId="2" fillId="42" borderId="40" applyNumberFormat="0" applyProtection="0">
      <alignment horizontal="right" vertical="center"/>
    </xf>
    <xf numFmtId="4" fontId="2" fillId="42" borderId="40" applyNumberFormat="0" applyProtection="0">
      <alignment horizontal="right" vertical="center"/>
    </xf>
    <xf numFmtId="4" fontId="2" fillId="42" borderId="40" applyNumberFormat="0" applyProtection="0">
      <alignment horizontal="right" vertical="center"/>
    </xf>
    <xf numFmtId="4" fontId="2" fillId="42" borderId="40" applyNumberFormat="0" applyProtection="0">
      <alignment horizontal="right" vertical="center"/>
    </xf>
    <xf numFmtId="4" fontId="2" fillId="42" borderId="40" applyNumberFormat="0" applyProtection="0">
      <alignment horizontal="right" vertical="center"/>
    </xf>
    <xf numFmtId="0" fontId="150" fillId="0" borderId="29"/>
    <xf numFmtId="0" fontId="150" fillId="0" borderId="29"/>
    <xf numFmtId="0" fontId="150" fillId="0" borderId="29"/>
    <xf numFmtId="0" fontId="150" fillId="0" borderId="29"/>
    <xf numFmtId="0" fontId="150" fillId="0" borderId="29"/>
    <xf numFmtId="0" fontId="150" fillId="0" borderId="29"/>
    <xf numFmtId="0" fontId="150" fillId="0" borderId="29"/>
    <xf numFmtId="0" fontId="150" fillId="0" borderId="29"/>
    <xf numFmtId="0" fontId="150" fillId="0" borderId="29"/>
    <xf numFmtId="0" fontId="150" fillId="0" borderId="29"/>
    <xf numFmtId="0" fontId="150" fillId="0" borderId="29"/>
    <xf numFmtId="0" fontId="150" fillId="0" borderId="29"/>
    <xf numFmtId="0" fontId="150" fillId="0" borderId="29"/>
    <xf numFmtId="0" fontId="150" fillId="0" borderId="29"/>
    <xf numFmtId="0" fontId="150" fillId="0" borderId="29"/>
    <xf numFmtId="0" fontId="150" fillId="0" borderId="29"/>
    <xf numFmtId="0" fontId="150" fillId="0" borderId="29"/>
    <xf numFmtId="0" fontId="150" fillId="0" borderId="29"/>
    <xf numFmtId="0" fontId="150" fillId="0" borderId="29"/>
    <xf numFmtId="0" fontId="150" fillId="0" borderId="29"/>
    <xf numFmtId="0" fontId="150" fillId="0" borderId="29"/>
    <xf numFmtId="0" fontId="150" fillId="0" borderId="29"/>
    <xf numFmtId="0" fontId="150" fillId="0" borderId="29"/>
    <xf numFmtId="0" fontId="150" fillId="0" borderId="29"/>
    <xf numFmtId="0" fontId="150" fillId="0" borderId="29"/>
    <xf numFmtId="0" fontId="150" fillId="0" borderId="29"/>
    <xf numFmtId="0" fontId="150" fillId="0" borderId="29"/>
    <xf numFmtId="0" fontId="150" fillId="0" borderId="29"/>
    <xf numFmtId="0" fontId="150" fillId="0" borderId="29"/>
    <xf numFmtId="0" fontId="150" fillId="0" borderId="29"/>
    <xf numFmtId="0" fontId="150" fillId="0" borderId="29"/>
    <xf numFmtId="0" fontId="150" fillId="0" borderId="29"/>
    <xf numFmtId="0" fontId="150" fillId="0" borderId="29"/>
    <xf numFmtId="0" fontId="150" fillId="0" borderId="29"/>
    <xf numFmtId="0" fontId="150" fillId="0" borderId="29"/>
    <xf numFmtId="0" fontId="150" fillId="0" borderId="29"/>
    <xf numFmtId="308" fontId="327" fillId="0" borderId="0" applyFill="0" applyBorder="0">
      <alignment horizontal="right"/>
      <protection hidden="1"/>
    </xf>
    <xf numFmtId="0" fontId="328" fillId="112" borderId="12">
      <alignment horizontal="center" vertical="center" wrapText="1"/>
      <protection hidden="1"/>
    </xf>
    <xf numFmtId="0" fontId="328" fillId="112" borderId="12">
      <alignment horizontal="center" vertical="center" wrapText="1"/>
      <protection hidden="1"/>
    </xf>
    <xf numFmtId="0" fontId="328" fillId="112" borderId="12">
      <alignment horizontal="center" vertical="center" wrapText="1"/>
      <protection hidden="1"/>
    </xf>
    <xf numFmtId="0" fontId="328" fillId="112" borderId="12">
      <alignment horizontal="center" vertical="center" wrapText="1"/>
      <protection hidden="1"/>
    </xf>
    <xf numFmtId="0" fontId="328" fillId="112" borderId="12">
      <alignment horizontal="center" vertical="center" wrapText="1"/>
      <protection hidden="1"/>
    </xf>
    <xf numFmtId="0" fontId="328" fillId="112" borderId="12">
      <alignment horizontal="center" vertical="center" wrapText="1"/>
      <protection hidden="1"/>
    </xf>
    <xf numFmtId="0" fontId="328" fillId="112" borderId="12">
      <alignment horizontal="center" vertical="center" wrapText="1"/>
      <protection hidden="1"/>
    </xf>
    <xf numFmtId="0" fontId="328" fillId="112" borderId="12">
      <alignment horizontal="center" vertical="center" wrapText="1"/>
      <protection hidden="1"/>
    </xf>
    <xf numFmtId="0" fontId="328" fillId="112" borderId="12">
      <alignment horizontal="center" vertical="center" wrapText="1"/>
      <protection hidden="1"/>
    </xf>
    <xf numFmtId="0" fontId="328" fillId="112" borderId="12">
      <alignment horizontal="center" vertical="center" wrapText="1"/>
      <protection hidden="1"/>
    </xf>
    <xf numFmtId="0" fontId="329" fillId="0" borderId="83"/>
    <xf numFmtId="0" fontId="329" fillId="0" borderId="83"/>
    <xf numFmtId="0" fontId="329" fillId="0" borderId="83"/>
    <xf numFmtId="0" fontId="329" fillId="0" borderId="83"/>
    <xf numFmtId="0" fontId="329" fillId="0" borderId="83"/>
    <xf numFmtId="0" fontId="329" fillId="0" borderId="83"/>
    <xf numFmtId="0" fontId="329" fillId="0" borderId="83"/>
    <xf numFmtId="0" fontId="329" fillId="0" borderId="83"/>
    <xf numFmtId="0" fontId="329" fillId="0" borderId="83"/>
    <xf numFmtId="0" fontId="59" fillId="0" borderId="0">
      <protection locked="0"/>
    </xf>
    <xf numFmtId="0" fontId="325" fillId="0" borderId="0"/>
    <xf numFmtId="0" fontId="304" fillId="0" borderId="0"/>
    <xf numFmtId="0" fontId="82" fillId="113" borderId="86" applyNumberFormat="0" applyProtection="0">
      <alignment horizontal="center" wrapText="1"/>
    </xf>
    <xf numFmtId="0" fontId="82" fillId="113" borderId="86" applyNumberFormat="0" applyProtection="0">
      <alignment horizontal="center" wrapText="1"/>
    </xf>
    <xf numFmtId="0" fontId="82" fillId="113" borderId="86" applyNumberFormat="0" applyProtection="0">
      <alignment horizontal="center" wrapText="1"/>
    </xf>
    <xf numFmtId="0" fontId="82" fillId="113" borderId="86" applyNumberFormat="0" applyProtection="0">
      <alignment horizontal="center" wrapText="1"/>
    </xf>
    <xf numFmtId="0" fontId="82" fillId="113" borderId="86" applyNumberFormat="0" applyProtection="0">
      <alignment horizontal="center" wrapText="1"/>
    </xf>
    <xf numFmtId="0" fontId="82" fillId="113" borderId="86" applyNumberFormat="0" applyProtection="0">
      <alignment horizontal="center" wrapText="1"/>
    </xf>
    <xf numFmtId="0" fontId="82" fillId="113" borderId="86" applyNumberFormat="0" applyProtection="0">
      <alignment horizontal="center" wrapText="1"/>
    </xf>
    <xf numFmtId="0" fontId="82" fillId="113" borderId="86" applyNumberFormat="0" applyProtection="0">
      <alignment horizontal="center" wrapText="1"/>
    </xf>
    <xf numFmtId="0" fontId="82" fillId="113" borderId="86" applyNumberFormat="0" applyProtection="0">
      <alignment horizontal="center" wrapText="1"/>
    </xf>
    <xf numFmtId="0" fontId="82" fillId="113" borderId="86" applyNumberFormat="0" applyProtection="0">
      <alignment horizontal="center" wrapText="1"/>
    </xf>
    <xf numFmtId="0" fontId="82" fillId="113" borderId="86" applyNumberFormat="0" applyProtection="0">
      <alignment horizontal="center" wrapText="1"/>
    </xf>
    <xf numFmtId="0" fontId="82" fillId="113" borderId="86" applyNumberFormat="0" applyProtection="0">
      <alignment horizontal="center" wrapText="1"/>
    </xf>
    <xf numFmtId="0" fontId="82" fillId="113" borderId="86" applyNumberFormat="0" applyProtection="0">
      <alignment horizontal="center" wrapText="1"/>
    </xf>
    <xf numFmtId="0" fontId="82" fillId="113" borderId="86" applyNumberFormat="0" applyProtection="0">
      <alignment horizontal="center" wrapText="1"/>
    </xf>
    <xf numFmtId="0" fontId="82" fillId="113" borderId="86" applyNumberFormat="0" applyProtection="0">
      <alignment horizontal="center" wrapText="1"/>
    </xf>
    <xf numFmtId="0" fontId="82" fillId="113" borderId="86" applyNumberFormat="0" applyProtection="0">
      <alignment horizontal="center" wrapText="1"/>
    </xf>
    <xf numFmtId="0" fontId="82" fillId="113" borderId="86" applyNumberFormat="0" applyProtection="0">
      <alignment horizontal="center" wrapText="1"/>
    </xf>
    <xf numFmtId="0" fontId="82" fillId="113" borderId="86" applyNumberFormat="0" applyProtection="0">
      <alignment horizontal="center" wrapText="1"/>
    </xf>
    <xf numFmtId="0" fontId="82" fillId="113" borderId="86" applyNumberFormat="0" applyProtection="0">
      <alignment horizontal="center" wrapText="1"/>
    </xf>
    <xf numFmtId="0" fontId="82" fillId="113" borderId="86" applyNumberFormat="0" applyProtection="0">
      <alignment horizontal="center" wrapText="1"/>
    </xf>
    <xf numFmtId="0" fontId="82" fillId="113" borderId="86" applyNumberFormat="0" applyProtection="0">
      <alignment horizontal="center" wrapText="1"/>
    </xf>
    <xf numFmtId="0" fontId="82" fillId="113" borderId="86" applyNumberFormat="0" applyProtection="0">
      <alignment horizontal="center" wrapText="1"/>
    </xf>
    <xf numFmtId="0" fontId="82" fillId="113" borderId="86" applyNumberFormat="0" applyProtection="0">
      <alignment horizontal="center" wrapText="1"/>
    </xf>
    <xf numFmtId="0" fontId="82" fillId="113" borderId="86" applyNumberFormat="0" applyProtection="0">
      <alignment horizontal="center" wrapText="1"/>
    </xf>
    <xf numFmtId="0" fontId="82" fillId="113" borderId="86" applyNumberFormat="0" applyProtection="0">
      <alignment horizontal="center" wrapText="1"/>
    </xf>
    <xf numFmtId="0" fontId="82" fillId="113" borderId="86" applyNumberFormat="0" applyProtection="0">
      <alignment horizontal="center" wrapText="1"/>
    </xf>
    <xf numFmtId="0" fontId="82" fillId="113" borderId="86" applyNumberFormat="0" applyProtection="0">
      <alignment horizontal="center" wrapText="1"/>
    </xf>
    <xf numFmtId="0" fontId="82" fillId="113" borderId="86" applyNumberFormat="0" applyProtection="0">
      <alignment horizontal="center" wrapText="1"/>
    </xf>
    <xf numFmtId="0" fontId="82" fillId="113" borderId="86" applyNumberFormat="0" applyProtection="0">
      <alignment horizontal="center" wrapText="1"/>
    </xf>
    <xf numFmtId="0" fontId="82" fillId="113" borderId="86" applyNumberFormat="0" applyProtection="0">
      <alignment horizontal="center" wrapText="1"/>
    </xf>
    <xf numFmtId="0" fontId="82" fillId="113" borderId="86" applyNumberFormat="0" applyProtection="0">
      <alignment horizontal="center" wrapText="1"/>
    </xf>
    <xf numFmtId="0" fontId="82" fillId="113" borderId="86" applyNumberFormat="0" applyProtection="0">
      <alignment horizontal="center" wrapText="1"/>
    </xf>
    <xf numFmtId="0" fontId="82" fillId="113" borderId="86" applyNumberFormat="0" applyProtection="0">
      <alignment horizontal="center" wrapText="1"/>
    </xf>
    <xf numFmtId="0" fontId="82" fillId="113" borderId="86" applyNumberFormat="0" applyProtection="0">
      <alignment horizontal="center" wrapText="1"/>
    </xf>
    <xf numFmtId="0" fontId="82" fillId="113" borderId="86" applyNumberFormat="0" applyProtection="0">
      <alignment horizontal="center" wrapText="1"/>
    </xf>
    <xf numFmtId="0" fontId="82" fillId="113" borderId="87" applyNumberFormat="0" applyAlignment="0" applyProtection="0">
      <alignment wrapText="1"/>
    </xf>
    <xf numFmtId="0" fontId="82" fillId="113" borderId="87" applyNumberFormat="0" applyAlignment="0" applyProtection="0">
      <alignment wrapText="1"/>
    </xf>
    <xf numFmtId="0" fontId="82" fillId="113" borderId="87" applyNumberFormat="0" applyAlignment="0" applyProtection="0">
      <alignment wrapText="1"/>
    </xf>
    <xf numFmtId="0" fontId="82" fillId="113" borderId="87" applyNumberFormat="0" applyAlignment="0" applyProtection="0">
      <alignment wrapText="1"/>
    </xf>
    <xf numFmtId="0" fontId="82" fillId="113" borderId="87" applyNumberFormat="0" applyAlignment="0" applyProtection="0">
      <alignment wrapText="1"/>
    </xf>
    <xf numFmtId="0" fontId="82" fillId="113" borderId="87" applyNumberFormat="0" applyAlignment="0" applyProtection="0">
      <alignment wrapText="1"/>
    </xf>
    <xf numFmtId="0" fontId="82" fillId="113" borderId="87" applyNumberFormat="0" applyAlignment="0" applyProtection="0">
      <alignment wrapText="1"/>
    </xf>
    <xf numFmtId="0" fontId="82" fillId="113" borderId="87" applyNumberFormat="0" applyAlignment="0" applyProtection="0">
      <alignment wrapText="1"/>
    </xf>
    <xf numFmtId="0" fontId="82" fillId="113" borderId="87" applyNumberFormat="0" applyAlignment="0" applyProtection="0">
      <alignment wrapText="1"/>
    </xf>
    <xf numFmtId="0" fontId="82" fillId="113" borderId="87" applyNumberFormat="0" applyAlignment="0" applyProtection="0">
      <alignment wrapText="1"/>
    </xf>
    <xf numFmtId="0" fontId="82" fillId="113" borderId="87" applyNumberFormat="0" applyAlignment="0" applyProtection="0">
      <alignment wrapText="1"/>
    </xf>
    <xf numFmtId="0" fontId="82" fillId="113" borderId="87" applyNumberFormat="0" applyAlignment="0" applyProtection="0">
      <alignment wrapText="1"/>
    </xf>
    <xf numFmtId="0" fontId="82" fillId="113" borderId="87" applyNumberFormat="0" applyAlignment="0" applyProtection="0">
      <alignment wrapText="1"/>
    </xf>
    <xf numFmtId="0" fontId="82" fillId="113" borderId="87" applyNumberFormat="0" applyAlignment="0" applyProtection="0">
      <alignment wrapText="1"/>
    </xf>
    <xf numFmtId="0" fontId="82" fillId="113" borderId="87" applyNumberFormat="0" applyAlignment="0" applyProtection="0">
      <alignment wrapText="1"/>
    </xf>
    <xf numFmtId="0" fontId="82" fillId="113" borderId="87" applyNumberFormat="0" applyAlignment="0" applyProtection="0">
      <alignment wrapText="1"/>
    </xf>
    <xf numFmtId="0" fontId="82" fillId="113" borderId="87" applyNumberFormat="0" applyAlignment="0" applyProtection="0">
      <alignment wrapText="1"/>
    </xf>
    <xf numFmtId="0" fontId="82" fillId="113" borderId="87" applyNumberFormat="0" applyAlignment="0" applyProtection="0">
      <alignment wrapText="1"/>
    </xf>
    <xf numFmtId="0" fontId="82" fillId="113" borderId="87" applyNumberFormat="0" applyAlignment="0" applyProtection="0">
      <alignment wrapText="1"/>
    </xf>
    <xf numFmtId="0" fontId="82" fillId="113" borderId="87" applyNumberFormat="0" applyAlignment="0" applyProtection="0">
      <alignment wrapText="1"/>
    </xf>
    <xf numFmtId="0" fontId="82" fillId="113" borderId="87" applyNumberFormat="0" applyAlignment="0" applyProtection="0">
      <alignment wrapText="1"/>
    </xf>
    <xf numFmtId="0" fontId="82" fillId="113" borderId="87" applyNumberFormat="0" applyAlignment="0" applyProtection="0">
      <alignment wrapText="1"/>
    </xf>
    <xf numFmtId="0" fontId="82" fillId="113" borderId="87" applyNumberFormat="0" applyAlignment="0" applyProtection="0">
      <alignment wrapText="1"/>
    </xf>
    <xf numFmtId="0" fontId="82" fillId="113" borderId="87" applyNumberFormat="0" applyAlignment="0" applyProtection="0">
      <alignment wrapText="1"/>
    </xf>
    <xf numFmtId="0" fontId="82" fillId="113" borderId="87" applyNumberFormat="0" applyAlignment="0" applyProtection="0">
      <alignment wrapText="1"/>
    </xf>
    <xf numFmtId="0" fontId="82" fillId="113" borderId="87" applyNumberFormat="0" applyAlignment="0" applyProtection="0">
      <alignment wrapText="1"/>
    </xf>
    <xf numFmtId="0" fontId="82" fillId="113" borderId="87" applyNumberFormat="0" applyAlignment="0" applyProtection="0">
      <alignment wrapText="1"/>
    </xf>
    <xf numFmtId="0" fontId="82" fillId="113" borderId="87" applyNumberFormat="0" applyAlignment="0" applyProtection="0">
      <alignment wrapText="1"/>
    </xf>
    <xf numFmtId="0" fontId="82" fillId="113" borderId="87" applyNumberFormat="0" applyAlignment="0" applyProtection="0">
      <alignment wrapText="1"/>
    </xf>
    <xf numFmtId="0" fontId="82" fillId="113" borderId="87" applyNumberFormat="0" applyAlignment="0" applyProtection="0">
      <alignment wrapText="1"/>
    </xf>
    <xf numFmtId="0" fontId="82" fillId="113" borderId="87" applyNumberFormat="0" applyAlignment="0" applyProtection="0">
      <alignment wrapText="1"/>
    </xf>
    <xf numFmtId="0" fontId="82" fillId="113" borderId="87" applyNumberFormat="0" applyAlignment="0" applyProtection="0">
      <alignment wrapText="1"/>
    </xf>
    <xf numFmtId="0" fontId="82" fillId="113" borderId="87" applyNumberFormat="0" applyAlignment="0" applyProtection="0">
      <alignment wrapText="1"/>
    </xf>
    <xf numFmtId="0" fontId="82" fillId="113" borderId="87" applyNumberFormat="0" applyAlignment="0" applyProtection="0">
      <alignment wrapText="1"/>
    </xf>
    <xf numFmtId="0" fontId="82" fillId="113" borderId="87" applyNumberFormat="0" applyAlignment="0" applyProtection="0">
      <alignment wrapText="1"/>
    </xf>
    <xf numFmtId="0" fontId="19" fillId="76" borderId="0" applyNumberFormat="0" applyBorder="0">
      <alignment horizontal="center" wrapText="1"/>
    </xf>
    <xf numFmtId="0" fontId="19" fillId="76" borderId="0" applyNumberFormat="0" applyBorder="0">
      <alignment wrapText="1"/>
    </xf>
    <xf numFmtId="0" fontId="19" fillId="0" borderId="0" applyNumberFormat="0" applyFill="0" applyBorder="0" applyProtection="0">
      <alignment horizontal="right" wrapText="1"/>
    </xf>
    <xf numFmtId="309" fontId="19" fillId="0" borderId="0" applyFill="0" applyBorder="0" applyAlignment="0" applyProtection="0">
      <alignment wrapText="1"/>
    </xf>
    <xf numFmtId="310" fontId="19" fillId="0" borderId="0" applyFill="0" applyBorder="0" applyAlignment="0" applyProtection="0">
      <alignment wrapText="1"/>
    </xf>
    <xf numFmtId="311" fontId="19" fillId="0" borderId="0" applyFill="0" applyBorder="0" applyAlignment="0" applyProtection="0">
      <alignment wrapText="1"/>
    </xf>
    <xf numFmtId="0" fontId="19" fillId="0" borderId="0" applyNumberFormat="0" applyFill="0" applyBorder="0" applyProtection="0">
      <alignment horizontal="right" wrapText="1"/>
    </xf>
    <xf numFmtId="0" fontId="19" fillId="0" borderId="0" applyNumberFormat="0" applyFill="0" applyBorder="0">
      <alignment horizontal="right" wrapText="1"/>
    </xf>
    <xf numFmtId="17" fontId="19" fillId="0" borderId="0" applyFill="0" applyBorder="0">
      <alignment horizontal="right" wrapText="1"/>
    </xf>
    <xf numFmtId="165" fontId="19" fillId="0" borderId="0" applyFill="0" applyBorder="0" applyAlignment="0" applyProtection="0">
      <alignment wrapText="1"/>
    </xf>
    <xf numFmtId="0" fontId="69" fillId="0" borderId="0" applyNumberFormat="0" applyFill="0" applyBorder="0">
      <alignment horizontal="left" wrapText="1"/>
    </xf>
    <xf numFmtId="0" fontId="82" fillId="0" borderId="0" applyNumberFormat="0" applyFill="0" applyBorder="0">
      <alignment horizontal="center" wrapText="1"/>
    </xf>
    <xf numFmtId="0" fontId="82" fillId="0" borderId="0" applyNumberFormat="0" applyFill="0" applyBorder="0">
      <alignment horizontal="center" wrapText="1"/>
    </xf>
    <xf numFmtId="0" fontId="136" fillId="0" borderId="0"/>
    <xf numFmtId="0" fontId="19" fillId="0" borderId="0"/>
    <xf numFmtId="0" fontId="242" fillId="0" borderId="47">
      <alignment horizontal="center"/>
    </xf>
    <xf numFmtId="0" fontId="242" fillId="0" borderId="47">
      <alignment horizontal="center"/>
    </xf>
    <xf numFmtId="0" fontId="242" fillId="0" borderId="47">
      <alignment horizontal="center"/>
    </xf>
    <xf numFmtId="0" fontId="242" fillId="0" borderId="47">
      <alignment horizontal="center"/>
    </xf>
    <xf numFmtId="0" fontId="242" fillId="0" borderId="47">
      <alignment horizontal="center"/>
    </xf>
    <xf numFmtId="0" fontId="242" fillId="0" borderId="47">
      <alignment horizontal="center"/>
    </xf>
    <xf numFmtId="0" fontId="242" fillId="0" borderId="47">
      <alignment horizontal="center"/>
    </xf>
    <xf numFmtId="0" fontId="242" fillId="0" borderId="47">
      <alignment horizontal="center"/>
    </xf>
    <xf numFmtId="0" fontId="242" fillId="0" borderId="47">
      <alignment horizontal="centerContinuous"/>
    </xf>
    <xf numFmtId="0" fontId="242" fillId="0" borderId="47">
      <alignment horizontal="centerContinuous"/>
    </xf>
    <xf numFmtId="0" fontId="242" fillId="0" borderId="47">
      <alignment horizontal="centerContinuous"/>
    </xf>
    <xf numFmtId="0" fontId="242" fillId="0" borderId="47">
      <alignment horizontal="centerContinuous"/>
    </xf>
    <xf numFmtId="0" fontId="242" fillId="0" borderId="47">
      <alignment horizontal="centerContinuous"/>
    </xf>
    <xf numFmtId="0" fontId="242" fillId="0" borderId="47">
      <alignment horizontal="centerContinuous"/>
    </xf>
    <xf numFmtId="0" fontId="242" fillId="0" borderId="47">
      <alignment horizontal="centerContinuous"/>
    </xf>
    <xf numFmtId="0" fontId="242" fillId="0" borderId="47">
      <alignment horizontal="centerContinuous"/>
    </xf>
    <xf numFmtId="0" fontId="242" fillId="0" borderId="47">
      <alignment horizontal="centerContinuous"/>
    </xf>
    <xf numFmtId="0" fontId="242" fillId="0" borderId="47">
      <alignment horizontal="centerContinuous"/>
    </xf>
    <xf numFmtId="0" fontId="242" fillId="0" borderId="47">
      <alignment horizontal="centerContinuous"/>
    </xf>
    <xf numFmtId="0" fontId="242" fillId="0" borderId="47">
      <alignment horizontal="centerContinuous"/>
    </xf>
    <xf numFmtId="0" fontId="242" fillId="0" borderId="47">
      <alignment horizontal="centerContinuous"/>
    </xf>
    <xf numFmtId="0" fontId="242" fillId="0" borderId="47">
      <alignment horizontal="centerContinuous"/>
    </xf>
    <xf numFmtId="0" fontId="242" fillId="0" borderId="47">
      <alignment horizontal="centerContinuous"/>
    </xf>
    <xf numFmtId="0" fontId="242" fillId="0" borderId="47">
      <alignment horizontal="centerContinuous"/>
    </xf>
    <xf numFmtId="0" fontId="242" fillId="0" borderId="47">
      <alignment horizontal="centerContinuous"/>
    </xf>
    <xf numFmtId="0" fontId="242" fillId="0" borderId="47">
      <alignment horizontal="centerContinuous"/>
    </xf>
    <xf numFmtId="0" fontId="242" fillId="0" borderId="47">
      <alignment horizontal="centerContinuous"/>
    </xf>
    <xf numFmtId="0" fontId="242" fillId="0" borderId="47">
      <alignment horizontal="centerContinuous"/>
    </xf>
    <xf numFmtId="0" fontId="242" fillId="0" borderId="47">
      <alignment horizontal="centerContinuous"/>
    </xf>
    <xf numFmtId="0" fontId="242" fillId="0" borderId="47">
      <alignment horizontal="centerContinuous"/>
    </xf>
    <xf numFmtId="0" fontId="242" fillId="0" borderId="47">
      <alignment horizontal="centerContinuous"/>
    </xf>
    <xf numFmtId="0" fontId="242" fillId="0" borderId="47">
      <alignment horizontal="centerContinuous"/>
    </xf>
    <xf numFmtId="0" fontId="242" fillId="0" borderId="47">
      <alignment horizontal="centerContinuous"/>
    </xf>
    <xf numFmtId="0" fontId="242" fillId="0" borderId="47">
      <alignment horizontal="centerContinuous"/>
    </xf>
    <xf numFmtId="0" fontId="242" fillId="0" borderId="47">
      <alignment horizontal="centerContinuous"/>
    </xf>
    <xf numFmtId="0" fontId="242" fillId="0" borderId="47">
      <alignment horizontal="centerContinuous"/>
    </xf>
    <xf numFmtId="0" fontId="242" fillId="0" borderId="47">
      <alignment horizontal="centerContinuous"/>
    </xf>
    <xf numFmtId="0" fontId="242" fillId="0" borderId="47">
      <alignment horizontal="centerContinuous"/>
    </xf>
    <xf numFmtId="0" fontId="242" fillId="0" borderId="47">
      <alignment horizontal="centerContinuous"/>
    </xf>
    <xf numFmtId="0" fontId="242" fillId="0" borderId="47">
      <alignment horizontal="centerContinuous"/>
    </xf>
    <xf numFmtId="0" fontId="242" fillId="0" borderId="47">
      <alignment horizontal="centerContinuous"/>
    </xf>
    <xf numFmtId="0" fontId="242" fillId="0" borderId="47">
      <alignment horizontal="centerContinuous"/>
    </xf>
    <xf numFmtId="0" fontId="242" fillId="0" borderId="47">
      <alignment horizontal="centerContinuous"/>
    </xf>
    <xf numFmtId="0" fontId="242" fillId="0" borderId="47">
      <alignment horizontal="centerContinuous"/>
    </xf>
    <xf numFmtId="0" fontId="242" fillId="0" borderId="47">
      <alignment horizontal="centerContinuous"/>
    </xf>
    <xf numFmtId="0" fontId="242" fillId="0" borderId="47">
      <alignment horizontal="centerContinuous"/>
    </xf>
    <xf numFmtId="0" fontId="242" fillId="0" borderId="47">
      <alignment horizontal="centerContinuous"/>
    </xf>
    <xf numFmtId="0" fontId="242" fillId="0" borderId="47">
      <alignment horizontal="centerContinuous"/>
    </xf>
    <xf numFmtId="0" fontId="242" fillId="0" borderId="47">
      <alignment horizontal="centerContinuous"/>
    </xf>
    <xf numFmtId="0" fontId="242" fillId="0" borderId="47">
      <alignment horizontal="centerContinuous"/>
    </xf>
    <xf numFmtId="0" fontId="242" fillId="0" borderId="47">
      <alignment horizontal="centerContinuous"/>
    </xf>
    <xf numFmtId="0" fontId="242" fillId="0" borderId="47">
      <alignment horizontal="centerContinuous"/>
    </xf>
    <xf numFmtId="0" fontId="242" fillId="0" borderId="47">
      <alignment horizontal="centerContinuous"/>
    </xf>
    <xf numFmtId="0" fontId="242" fillId="0" borderId="47">
      <alignment horizontal="centerContinuous"/>
    </xf>
    <xf numFmtId="0" fontId="242" fillId="0" borderId="47">
      <alignment horizontal="centerContinuous"/>
    </xf>
    <xf numFmtId="0" fontId="242" fillId="0" borderId="47">
      <alignment horizontal="centerContinuous"/>
    </xf>
    <xf numFmtId="0" fontId="242" fillId="0" borderId="47">
      <alignment horizontal="centerContinuous"/>
    </xf>
    <xf numFmtId="0" fontId="242" fillId="0" borderId="47">
      <alignment horizontal="centerContinuous"/>
    </xf>
    <xf numFmtId="0" fontId="242" fillId="0" borderId="47">
      <alignment horizontal="centerContinuous"/>
    </xf>
    <xf numFmtId="0" fontId="242" fillId="0" borderId="47">
      <alignment horizontal="centerContinuous"/>
    </xf>
    <xf numFmtId="0" fontId="242" fillId="0" borderId="47">
      <alignment horizontal="centerContinuous"/>
    </xf>
    <xf numFmtId="0" fontId="242" fillId="0" borderId="47">
      <alignment horizontal="centerContinuous"/>
    </xf>
    <xf numFmtId="0" fontId="242" fillId="0" borderId="47">
      <alignment horizontal="centerContinuous"/>
    </xf>
    <xf numFmtId="0" fontId="242" fillId="0" borderId="47">
      <alignment horizontal="centerContinuous"/>
    </xf>
    <xf numFmtId="0" fontId="242" fillId="0" borderId="47">
      <alignment horizontal="centerContinuous"/>
    </xf>
    <xf numFmtId="0" fontId="242" fillId="0" borderId="47">
      <alignment horizontal="centerContinuous"/>
    </xf>
    <xf numFmtId="0" fontId="242" fillId="0" borderId="47">
      <alignment horizontal="centerContinuous"/>
    </xf>
    <xf numFmtId="0" fontId="242" fillId="0" borderId="47">
      <alignment horizontal="centerContinuous"/>
    </xf>
    <xf numFmtId="0" fontId="242" fillId="0" borderId="47">
      <alignment horizontal="centerContinuous"/>
    </xf>
    <xf numFmtId="0" fontId="242" fillId="0" borderId="47">
      <alignment horizontal="centerContinuous"/>
    </xf>
    <xf numFmtId="0" fontId="242" fillId="0" borderId="47">
      <alignment horizontal="centerContinuous"/>
    </xf>
    <xf numFmtId="0" fontId="242" fillId="0" borderId="47">
      <alignment horizontal="centerContinuous"/>
    </xf>
    <xf numFmtId="0" fontId="242" fillId="0" borderId="47">
      <alignment horizontal="center"/>
    </xf>
    <xf numFmtId="0" fontId="242" fillId="0" borderId="47">
      <alignment horizontal="center"/>
    </xf>
    <xf numFmtId="0" fontId="242" fillId="0" borderId="47">
      <alignment horizontal="center"/>
    </xf>
    <xf numFmtId="0" fontId="242" fillId="0" borderId="47">
      <alignment horizontal="center"/>
    </xf>
    <xf numFmtId="0" fontId="242" fillId="0" borderId="47">
      <alignment horizontal="center"/>
    </xf>
    <xf numFmtId="0" fontId="242" fillId="0" borderId="47">
      <alignment horizontal="center"/>
    </xf>
    <xf numFmtId="0" fontId="242" fillId="0" borderId="47">
      <alignment horizontal="center"/>
    </xf>
    <xf numFmtId="0" fontId="242" fillId="0" borderId="47">
      <alignment horizontal="center"/>
    </xf>
    <xf numFmtId="0" fontId="242" fillId="0" borderId="47">
      <alignment horizontal="center"/>
    </xf>
    <xf numFmtId="0" fontId="242" fillId="0" borderId="47">
      <alignment horizontal="center"/>
    </xf>
    <xf numFmtId="0" fontId="242" fillId="0" borderId="47">
      <alignment horizontal="center"/>
    </xf>
    <xf numFmtId="0" fontId="242" fillId="0" borderId="47">
      <alignment horizontal="center"/>
    </xf>
    <xf numFmtId="0" fontId="242" fillId="0" borderId="47">
      <alignment horizontal="center"/>
    </xf>
    <xf numFmtId="0" fontId="242" fillId="0" borderId="47">
      <alignment horizontal="center"/>
    </xf>
    <xf numFmtId="0" fontId="242" fillId="0" borderId="47">
      <alignment horizontal="center"/>
    </xf>
    <xf numFmtId="0" fontId="242" fillId="0" borderId="47">
      <alignment horizontal="center"/>
    </xf>
    <xf numFmtId="0" fontId="242" fillId="0" borderId="47">
      <alignment horizontal="center"/>
    </xf>
    <xf numFmtId="0" fontId="242" fillId="0" borderId="47">
      <alignment horizontal="center"/>
    </xf>
    <xf numFmtId="0" fontId="242" fillId="0" borderId="47">
      <alignment horizontal="center"/>
    </xf>
    <xf numFmtId="0" fontId="242" fillId="0" borderId="47">
      <alignment horizontal="center"/>
    </xf>
    <xf numFmtId="0" fontId="242" fillId="0" borderId="47">
      <alignment horizontal="center"/>
    </xf>
    <xf numFmtId="0" fontId="242" fillId="0" borderId="47">
      <alignment horizontal="center"/>
    </xf>
    <xf numFmtId="0" fontId="242" fillId="0" borderId="47">
      <alignment horizontal="center"/>
    </xf>
    <xf numFmtId="0" fontId="242" fillId="0" borderId="47">
      <alignment horizontal="center"/>
    </xf>
    <xf numFmtId="0" fontId="242" fillId="0" borderId="47">
      <alignment horizontal="center"/>
    </xf>
    <xf numFmtId="0" fontId="242" fillId="0" borderId="47">
      <alignment horizontal="center"/>
    </xf>
    <xf numFmtId="0" fontId="242" fillId="0" borderId="47">
      <alignment horizontal="center"/>
    </xf>
    <xf numFmtId="0" fontId="242" fillId="0" borderId="47">
      <alignment horizontal="center"/>
    </xf>
    <xf numFmtId="0" fontId="242" fillId="0" borderId="47">
      <alignment horizontal="center"/>
    </xf>
    <xf numFmtId="0" fontId="242" fillId="0" borderId="47">
      <alignment horizontal="center"/>
    </xf>
    <xf numFmtId="0" fontId="242" fillId="0" borderId="47">
      <alignment horizontal="center"/>
    </xf>
    <xf numFmtId="0" fontId="242" fillId="0" borderId="47">
      <alignment horizontal="center"/>
    </xf>
    <xf numFmtId="0" fontId="242" fillId="0" borderId="47">
      <alignment horizontal="center"/>
    </xf>
    <xf numFmtId="0" fontId="242" fillId="0" borderId="47">
      <alignment horizontal="center"/>
    </xf>
    <xf numFmtId="0" fontId="242" fillId="0" borderId="47">
      <alignment horizontal="center"/>
    </xf>
    <xf numFmtId="0" fontId="242" fillId="0" borderId="47">
      <alignment horizontal="center"/>
    </xf>
    <xf numFmtId="0" fontId="242" fillId="0" borderId="47">
      <alignment horizontal="center"/>
    </xf>
    <xf numFmtId="0" fontId="242" fillId="0" borderId="47">
      <alignment horizontal="center"/>
    </xf>
    <xf numFmtId="0" fontId="242" fillId="0" borderId="47">
      <alignment horizontal="center"/>
    </xf>
    <xf numFmtId="0" fontId="242" fillId="0" borderId="47">
      <alignment horizontal="center"/>
    </xf>
    <xf numFmtId="0" fontId="242" fillId="0" borderId="47">
      <alignment horizontal="center"/>
    </xf>
    <xf numFmtId="0" fontId="242" fillId="0" borderId="47">
      <alignment horizontal="center"/>
    </xf>
    <xf numFmtId="0" fontId="242" fillId="0" borderId="47">
      <alignment horizontal="center"/>
    </xf>
    <xf numFmtId="0" fontId="242" fillId="0" borderId="47">
      <alignment horizontal="center"/>
    </xf>
    <xf numFmtId="0" fontId="242" fillId="0" borderId="47">
      <alignment horizontal="center"/>
    </xf>
    <xf numFmtId="0" fontId="242" fillId="0" borderId="47">
      <alignment horizontal="center"/>
    </xf>
    <xf numFmtId="0" fontId="242" fillId="0" borderId="47">
      <alignment horizontal="center"/>
    </xf>
    <xf numFmtId="0" fontId="242" fillId="0" borderId="47">
      <alignment horizontal="center"/>
    </xf>
    <xf numFmtId="0" fontId="242" fillId="0" borderId="47">
      <alignment horizontal="center"/>
    </xf>
    <xf numFmtId="0" fontId="242" fillId="0" borderId="47">
      <alignment horizontal="center"/>
    </xf>
    <xf numFmtId="0" fontId="242" fillId="0" borderId="47">
      <alignment horizontal="center"/>
    </xf>
    <xf numFmtId="0" fontId="242" fillId="0" borderId="47">
      <alignment horizontal="center"/>
    </xf>
    <xf numFmtId="0" fontId="242" fillId="0" borderId="47">
      <alignment horizontal="center"/>
    </xf>
    <xf numFmtId="0" fontId="242" fillId="0" borderId="47">
      <alignment horizontal="center"/>
    </xf>
    <xf numFmtId="0" fontId="242" fillId="0" borderId="47">
      <alignment horizontal="center"/>
    </xf>
    <xf numFmtId="0" fontId="242" fillId="0" borderId="47">
      <alignment horizontal="center"/>
    </xf>
    <xf numFmtId="0" fontId="202" fillId="0" borderId="47" applyBorder="0" applyProtection="0">
      <alignment horizontal="right" vertical="center"/>
    </xf>
    <xf numFmtId="0" fontId="202" fillId="0" borderId="47" applyBorder="0" applyProtection="0">
      <alignment horizontal="right" vertical="center"/>
    </xf>
    <xf numFmtId="0" fontId="202" fillId="0" borderId="47" applyBorder="0" applyProtection="0">
      <alignment horizontal="right" vertical="center"/>
    </xf>
    <xf numFmtId="0" fontId="202" fillId="0" borderId="47" applyBorder="0" applyProtection="0">
      <alignment horizontal="right" vertical="center"/>
    </xf>
    <xf numFmtId="0" fontId="202" fillId="0" borderId="47" applyBorder="0" applyProtection="0">
      <alignment horizontal="right" vertical="center"/>
    </xf>
    <xf numFmtId="0" fontId="202" fillId="0" borderId="47" applyBorder="0" applyProtection="0">
      <alignment horizontal="right" vertical="center"/>
    </xf>
    <xf numFmtId="0" fontId="202" fillId="0" borderId="47" applyBorder="0" applyProtection="0">
      <alignment horizontal="right" vertical="center"/>
    </xf>
    <xf numFmtId="0" fontId="203" fillId="92" borderId="47" applyBorder="0" applyProtection="0">
      <alignment horizontal="centerContinuous" vertical="center"/>
    </xf>
    <xf numFmtId="0" fontId="203" fillId="92" borderId="47" applyBorder="0" applyProtection="0">
      <alignment horizontal="centerContinuous" vertical="center"/>
    </xf>
    <xf numFmtId="0" fontId="203" fillId="92" borderId="47" applyBorder="0" applyProtection="0">
      <alignment horizontal="centerContinuous" vertical="center"/>
    </xf>
    <xf numFmtId="0" fontId="203" fillId="92" borderId="47" applyBorder="0" applyProtection="0">
      <alignment horizontal="centerContinuous" vertical="center"/>
    </xf>
    <xf numFmtId="0" fontId="203" fillId="92" borderId="47" applyBorder="0" applyProtection="0">
      <alignment horizontal="centerContinuous" vertical="center"/>
    </xf>
    <xf numFmtId="0" fontId="203" fillId="92" borderId="47" applyBorder="0" applyProtection="0">
      <alignment horizontal="centerContinuous" vertical="center"/>
    </xf>
    <xf numFmtId="0" fontId="203" fillId="92" borderId="47" applyBorder="0" applyProtection="0">
      <alignment horizontal="centerContinuous" vertical="center"/>
    </xf>
    <xf numFmtId="312" fontId="276" fillId="0" borderId="0" applyFont="0" applyFill="0" applyBorder="0" applyProtection="0">
      <alignment horizontal="left"/>
    </xf>
    <xf numFmtId="313" fontId="276" fillId="0" borderId="0" applyFont="0" applyFill="0" applyBorder="0" applyProtection="0">
      <alignment horizontal="left"/>
    </xf>
    <xf numFmtId="314" fontId="276" fillId="0" borderId="0" applyFont="0" applyFill="0" applyBorder="0" applyProtection="0">
      <alignment horizontal="left"/>
    </xf>
    <xf numFmtId="49" fontId="30" fillId="0" borderId="0" applyFill="0" applyAlignment="0"/>
    <xf numFmtId="245" fontId="2" fillId="0" borderId="0" applyFill="0" applyAlignment="0"/>
    <xf numFmtId="315" fontId="2" fillId="0" borderId="0" applyFill="0" applyAlignment="0"/>
    <xf numFmtId="0" fontId="330" fillId="0" borderId="0" applyFill="0" applyBorder="0" applyProtection="0">
      <alignment horizontal="left" vertical="top"/>
    </xf>
    <xf numFmtId="0" fontId="96" fillId="0" borderId="0" applyNumberFormat="0" applyFill="0" applyBorder="0" applyAlignment="0" applyProtection="0"/>
    <xf numFmtId="0" fontId="331" fillId="91" borderId="0" applyBorder="0"/>
    <xf numFmtId="0" fontId="85" fillId="0" borderId="88" applyNumberFormat="0" applyFill="0" applyAlignment="0" applyProtection="0"/>
    <xf numFmtId="0" fontId="85" fillId="0" borderId="88" applyNumberFormat="0" applyFill="0" applyAlignment="0" applyProtection="0"/>
    <xf numFmtId="0" fontId="115" fillId="0" borderId="55" applyNumberFormat="0" applyFont="0" applyFill="0" applyAlignment="0" applyProtection="0"/>
    <xf numFmtId="0" fontId="85" fillId="0" borderId="88" applyNumberFormat="0" applyFill="0" applyAlignment="0" applyProtection="0"/>
    <xf numFmtId="0" fontId="85" fillId="0" borderId="88" applyNumberFormat="0" applyFill="0" applyAlignment="0" applyProtection="0"/>
    <xf numFmtId="0" fontId="85" fillId="0" borderId="88" applyNumberFormat="0" applyFill="0" applyAlignment="0" applyProtection="0"/>
    <xf numFmtId="0" fontId="85" fillId="0" borderId="88" applyNumberFormat="0" applyFill="0" applyAlignment="0" applyProtection="0"/>
    <xf numFmtId="0" fontId="85" fillId="0" borderId="88" applyNumberFormat="0" applyFill="0" applyAlignment="0" applyProtection="0"/>
    <xf numFmtId="0" fontId="85" fillId="0" borderId="88" applyNumberFormat="0" applyFill="0" applyAlignment="0" applyProtection="0"/>
    <xf numFmtId="0" fontId="85" fillId="0" borderId="88" applyNumberFormat="0" applyFill="0" applyAlignment="0" applyProtection="0"/>
    <xf numFmtId="0" fontId="19" fillId="0" borderId="0"/>
    <xf numFmtId="0" fontId="19" fillId="0" borderId="0"/>
    <xf numFmtId="37" fontId="267" fillId="0" borderId="0" applyFill="0" applyBorder="0" applyAlignment="0">
      <alignment vertical="center"/>
    </xf>
    <xf numFmtId="0" fontId="19" fillId="0" borderId="0">
      <alignment horizontal="center" vertical="center" textRotation="180"/>
    </xf>
    <xf numFmtId="316" fontId="19" fillId="0" borderId="0" applyFont="0" applyFill="0" applyBorder="0" applyAlignment="0" applyProtection="0"/>
    <xf numFmtId="194" fontId="19" fillId="0" borderId="0" applyFont="0" applyFill="0" applyBorder="0" applyAlignment="0" applyProtection="0"/>
    <xf numFmtId="317" fontId="19" fillId="0" borderId="0" applyFont="0" applyFill="0" applyBorder="0" applyAlignment="0" applyProtection="0"/>
    <xf numFmtId="193" fontId="19" fillId="0" borderId="0" applyFont="0" applyFill="0" applyBorder="0" applyAlignment="0" applyProtection="0"/>
    <xf numFmtId="173" fontId="59" fillId="0" borderId="0" applyFont="0" applyFill="0" applyBorder="0" applyAlignment="0" applyProtection="0"/>
    <xf numFmtId="318" fontId="59" fillId="0" borderId="0" applyFont="0" applyFill="0" applyBorder="0" applyAlignment="0" applyProtection="0"/>
    <xf numFmtId="0" fontId="332" fillId="0" borderId="0" applyNumberFormat="0" applyFill="0" applyBorder="0" applyAlignment="0" applyProtection="0"/>
    <xf numFmtId="1" fontId="333" fillId="0" borderId="0">
      <alignment horizontal="right"/>
    </xf>
    <xf numFmtId="319" fontId="267" fillId="0" borderId="0" applyFill="0" applyBorder="0" applyProtection="0"/>
    <xf numFmtId="320" fontId="267" fillId="0" borderId="0" applyFill="0" applyBorder="0" applyProtection="0"/>
    <xf numFmtId="0" fontId="19" fillId="0" borderId="47" applyFill="0" applyBorder="0" applyProtection="0">
      <alignment horizontal="center"/>
    </xf>
    <xf numFmtId="321" fontId="224" fillId="0" borderId="71">
      <alignment horizontal="center"/>
    </xf>
    <xf numFmtId="171" fontId="26" fillId="10" borderId="36" applyNumberFormat="0" applyAlignment="0" applyProtection="0"/>
    <xf numFmtId="171" fontId="26" fillId="10" borderId="36" applyNumberFormat="0" applyAlignment="0" applyProtection="0"/>
    <xf numFmtId="171" fontId="2" fillId="61" borderId="36" applyNumberFormat="0" applyAlignment="0" applyProtection="0"/>
    <xf numFmtId="171" fontId="2" fillId="61" borderId="36" applyNumberFormat="0" applyAlignment="0" applyProtection="0"/>
    <xf numFmtId="171" fontId="2" fillId="61" borderId="36" applyNumberFormat="0" applyAlignment="0" applyProtection="0"/>
    <xf numFmtId="171" fontId="2" fillId="61" borderId="36" applyNumberFormat="0" applyAlignment="0" applyProtection="0"/>
    <xf numFmtId="171" fontId="2" fillId="10" borderId="36" applyNumberFormat="0" applyAlignment="0" applyProtection="0"/>
    <xf numFmtId="171" fontId="2" fillId="10" borderId="36" applyNumberFormat="0" applyAlignment="0" applyProtection="0"/>
    <xf numFmtId="171" fontId="2" fillId="10" borderId="36" applyNumberFormat="0" applyAlignment="0" applyProtection="0"/>
    <xf numFmtId="171" fontId="2" fillId="10" borderId="36" applyNumberFormat="0" applyAlignment="0" applyProtection="0"/>
    <xf numFmtId="171" fontId="2" fillId="10" borderId="36" applyNumberFormat="0" applyAlignment="0" applyProtection="0"/>
    <xf numFmtId="171" fontId="2" fillId="10" borderId="36" applyNumberFormat="0" applyAlignment="0" applyProtection="0"/>
    <xf numFmtId="171" fontId="2" fillId="10" borderId="36" applyNumberFormat="0" applyAlignment="0" applyProtection="0"/>
    <xf numFmtId="171" fontId="2" fillId="10" borderId="36" applyNumberFormat="0" applyAlignment="0" applyProtection="0"/>
    <xf numFmtId="171" fontId="2" fillId="10" borderId="36" applyNumberFormat="0" applyAlignment="0" applyProtection="0"/>
    <xf numFmtId="171" fontId="2" fillId="10" borderId="36" applyNumberFormat="0" applyAlignment="0" applyProtection="0"/>
    <xf numFmtId="171" fontId="2" fillId="10" borderId="36" applyNumberFormat="0" applyAlignment="0" applyProtection="0"/>
    <xf numFmtId="171" fontId="2" fillId="10" borderId="36" applyNumberFormat="0" applyAlignment="0" applyProtection="0"/>
    <xf numFmtId="171" fontId="2" fillId="10" borderId="36" applyNumberFormat="0" applyAlignment="0" applyProtection="0"/>
    <xf numFmtId="171" fontId="2" fillId="10" borderId="36" applyNumberFormat="0" applyAlignment="0" applyProtection="0"/>
    <xf numFmtId="171" fontId="2" fillId="10" borderId="36" applyNumberFormat="0" applyAlignment="0" applyProtection="0"/>
    <xf numFmtId="171" fontId="2" fillId="10" borderId="36" applyNumberFormat="0" applyAlignment="0" applyProtection="0"/>
    <xf numFmtId="171" fontId="2" fillId="10" borderId="36" applyNumberFormat="0" applyAlignment="0" applyProtection="0"/>
    <xf numFmtId="171" fontId="2" fillId="10" borderId="36" applyNumberFormat="0" applyAlignment="0" applyProtection="0"/>
    <xf numFmtId="171" fontId="2" fillId="10" borderId="36" applyNumberFormat="0" applyAlignment="0" applyProtection="0"/>
    <xf numFmtId="171" fontId="2" fillId="10" borderId="36" applyNumberFormat="0" applyAlignment="0" applyProtection="0"/>
    <xf numFmtId="171" fontId="2" fillId="10" borderId="36" applyNumberFormat="0" applyAlignment="0" applyProtection="0"/>
    <xf numFmtId="171" fontId="2" fillId="10" borderId="36" applyNumberFormat="0" applyAlignment="0" applyProtection="0"/>
    <xf numFmtId="171" fontId="2" fillId="10" borderId="36" applyNumberFormat="0" applyAlignment="0" applyProtection="0"/>
    <xf numFmtId="171" fontId="2" fillId="10" borderId="36" applyNumberFormat="0" applyAlignment="0" applyProtection="0"/>
    <xf numFmtId="171" fontId="2" fillId="10" borderId="36" applyNumberFormat="0" applyAlignment="0" applyProtection="0"/>
    <xf numFmtId="171" fontId="2" fillId="10" borderId="36" applyNumberFormat="0" applyAlignment="0" applyProtection="0"/>
    <xf numFmtId="171" fontId="2" fillId="10" borderId="36" applyNumberFormat="0" applyAlignment="0" applyProtection="0"/>
    <xf numFmtId="171" fontId="2" fillId="10" borderId="36" applyNumberFormat="0" applyAlignment="0" applyProtection="0"/>
    <xf numFmtId="171" fontId="2" fillId="10" borderId="36" applyNumberFormat="0" applyAlignment="0" applyProtection="0"/>
    <xf numFmtId="171" fontId="2" fillId="10" borderId="36" applyNumberFormat="0" applyAlignment="0" applyProtection="0"/>
    <xf numFmtId="171" fontId="2" fillId="10" borderId="36" applyNumberFormat="0" applyAlignment="0" applyProtection="0"/>
    <xf numFmtId="171" fontId="2" fillId="10" borderId="36" applyNumberFormat="0" applyAlignment="0" applyProtection="0"/>
    <xf numFmtId="171" fontId="2" fillId="61" borderId="36" applyNumberFormat="0" applyAlignment="0" applyProtection="0"/>
    <xf numFmtId="171" fontId="2" fillId="61" borderId="36" applyNumberFormat="0" applyAlignment="0" applyProtection="0"/>
    <xf numFmtId="171" fontId="2" fillId="61" borderId="36" applyNumberFormat="0" applyAlignment="0" applyProtection="0"/>
    <xf numFmtId="171" fontId="2" fillId="61" borderId="36" applyNumberFormat="0" applyAlignment="0" applyProtection="0"/>
    <xf numFmtId="171" fontId="26" fillId="10" borderId="36" applyNumberFormat="0" applyAlignment="0" applyProtection="0"/>
    <xf numFmtId="171" fontId="26" fillId="10" borderId="36" applyNumberFormat="0" applyAlignment="0" applyProtection="0"/>
    <xf numFmtId="171" fontId="26" fillId="10" borderId="36" applyNumberFormat="0" applyAlignment="0" applyProtection="0"/>
    <xf numFmtId="171" fontId="26" fillId="10" borderId="36" applyNumberFormat="0" applyAlignment="0" applyProtection="0"/>
    <xf numFmtId="171" fontId="26" fillId="10" borderId="36" applyNumberFormat="0" applyAlignment="0" applyProtection="0"/>
    <xf numFmtId="171" fontId="26" fillId="10" borderId="36" applyNumberFormat="0" applyAlignment="0" applyProtection="0"/>
    <xf numFmtId="171" fontId="29" fillId="23" borderId="40" applyNumberFormat="0" applyAlignment="0" applyProtection="0"/>
    <xf numFmtId="171" fontId="29" fillId="23" borderId="40" applyNumberFormat="0" applyAlignment="0" applyProtection="0"/>
    <xf numFmtId="171" fontId="2" fillId="114" borderId="40" applyNumberFormat="0" applyAlignment="0" applyProtection="0"/>
    <xf numFmtId="171" fontId="2" fillId="114" borderId="40" applyNumberFormat="0" applyAlignment="0" applyProtection="0"/>
    <xf numFmtId="171" fontId="2" fillId="114" borderId="40" applyNumberFormat="0" applyAlignment="0" applyProtection="0"/>
    <xf numFmtId="171" fontId="2" fillId="114" borderId="40" applyNumberFormat="0" applyAlignment="0" applyProtection="0"/>
    <xf numFmtId="171" fontId="2" fillId="23" borderId="40" applyNumberFormat="0" applyAlignment="0" applyProtection="0"/>
    <xf numFmtId="171" fontId="2" fillId="23" borderId="40" applyNumberFormat="0" applyAlignment="0" applyProtection="0"/>
    <xf numFmtId="171" fontId="2" fillId="23" borderId="40" applyNumberFormat="0" applyAlignment="0" applyProtection="0"/>
    <xf numFmtId="171" fontId="2" fillId="23" borderId="40" applyNumberFormat="0" applyAlignment="0" applyProtection="0"/>
    <xf numFmtId="171" fontId="2" fillId="23" borderId="40" applyNumberFormat="0" applyAlignment="0" applyProtection="0"/>
    <xf numFmtId="171" fontId="2" fillId="23" borderId="40" applyNumberFormat="0" applyAlignment="0" applyProtection="0"/>
    <xf numFmtId="171" fontId="2" fillId="23" borderId="40" applyNumberFormat="0" applyAlignment="0" applyProtection="0"/>
    <xf numFmtId="171" fontId="2" fillId="23" borderId="40" applyNumberFormat="0" applyAlignment="0" applyProtection="0"/>
    <xf numFmtId="171" fontId="2" fillId="23" borderId="40" applyNumberFormat="0" applyAlignment="0" applyProtection="0"/>
    <xf numFmtId="171" fontId="2" fillId="23" borderId="40" applyNumberFormat="0" applyAlignment="0" applyProtection="0"/>
    <xf numFmtId="171" fontId="2" fillId="23" borderId="40" applyNumberFormat="0" applyAlignment="0" applyProtection="0"/>
    <xf numFmtId="171" fontId="2" fillId="23" borderId="40" applyNumberFormat="0" applyAlignment="0" applyProtection="0"/>
    <xf numFmtId="171" fontId="2" fillId="23" borderId="40" applyNumberFormat="0" applyAlignment="0" applyProtection="0"/>
    <xf numFmtId="171" fontId="2" fillId="23" borderId="40" applyNumberFormat="0" applyAlignment="0" applyProtection="0"/>
    <xf numFmtId="171" fontId="2" fillId="23" borderId="40" applyNumberFormat="0" applyAlignment="0" applyProtection="0"/>
    <xf numFmtId="171" fontId="2" fillId="23" borderId="40" applyNumberFormat="0" applyAlignment="0" applyProtection="0"/>
    <xf numFmtId="171" fontId="2" fillId="23" borderId="40" applyNumberFormat="0" applyAlignment="0" applyProtection="0"/>
    <xf numFmtId="171" fontId="2" fillId="23" borderId="40" applyNumberFormat="0" applyAlignment="0" applyProtection="0"/>
    <xf numFmtId="171" fontId="2" fillId="23" borderId="40" applyNumberFormat="0" applyAlignment="0" applyProtection="0"/>
    <xf numFmtId="171" fontId="2" fillId="23" borderId="40" applyNumberFormat="0" applyAlignment="0" applyProtection="0"/>
    <xf numFmtId="171" fontId="2" fillId="23" borderId="40" applyNumberFormat="0" applyAlignment="0" applyProtection="0"/>
    <xf numFmtId="171" fontId="2" fillId="23" borderId="40" applyNumberFormat="0" applyAlignment="0" applyProtection="0"/>
    <xf numFmtId="171" fontId="2" fillId="23" borderId="40" applyNumberFormat="0" applyAlignment="0" applyProtection="0"/>
    <xf numFmtId="171" fontId="2" fillId="23" borderId="40" applyNumberFormat="0" applyAlignment="0" applyProtection="0"/>
    <xf numFmtId="171" fontId="2" fillId="23" borderId="40" applyNumberFormat="0" applyAlignment="0" applyProtection="0"/>
    <xf numFmtId="171" fontId="2" fillId="23" borderId="40" applyNumberFormat="0" applyAlignment="0" applyProtection="0"/>
    <xf numFmtId="171" fontId="2" fillId="23" borderId="40" applyNumberFormat="0" applyAlignment="0" applyProtection="0"/>
    <xf numFmtId="171" fontId="2" fillId="23" borderId="40" applyNumberFormat="0" applyAlignment="0" applyProtection="0"/>
    <xf numFmtId="171" fontId="2" fillId="23" borderId="40" applyNumberFormat="0" applyAlignment="0" applyProtection="0"/>
    <xf numFmtId="171" fontId="2" fillId="23" borderId="40" applyNumberFormat="0" applyAlignment="0" applyProtection="0"/>
    <xf numFmtId="171" fontId="2" fillId="23" borderId="40" applyNumberFormat="0" applyAlignment="0" applyProtection="0"/>
    <xf numFmtId="171" fontId="2" fillId="23" borderId="40" applyNumberFormat="0" applyAlignment="0" applyProtection="0"/>
    <xf numFmtId="171" fontId="2" fillId="114" borderId="40" applyNumberFormat="0" applyAlignment="0" applyProtection="0"/>
    <xf numFmtId="171" fontId="2" fillId="114" borderId="40" applyNumberFormat="0" applyAlignment="0" applyProtection="0"/>
    <xf numFmtId="171" fontId="2" fillId="114" borderId="40" applyNumberFormat="0" applyAlignment="0" applyProtection="0"/>
    <xf numFmtId="171" fontId="2" fillId="114" borderId="40" applyNumberFormat="0" applyAlignment="0" applyProtection="0"/>
    <xf numFmtId="171" fontId="29" fillId="23" borderId="40" applyNumberFormat="0" applyAlignment="0" applyProtection="0"/>
    <xf numFmtId="171" fontId="29" fillId="23" borderId="40" applyNumberFormat="0" applyAlignment="0" applyProtection="0"/>
    <xf numFmtId="171" fontId="29" fillId="23" borderId="40" applyNumberFormat="0" applyAlignment="0" applyProtection="0"/>
    <xf numFmtId="171" fontId="29" fillId="23" borderId="40" applyNumberFormat="0" applyAlignment="0" applyProtection="0"/>
    <xf numFmtId="171" fontId="29" fillId="23" borderId="40" applyNumberFormat="0" applyAlignment="0" applyProtection="0"/>
    <xf numFmtId="171" fontId="29" fillId="23" borderId="40" applyNumberFormat="0" applyAlignment="0" applyProtection="0"/>
    <xf numFmtId="171" fontId="16" fillId="23" borderId="36" applyNumberFormat="0" applyAlignment="0" applyProtection="0"/>
    <xf numFmtId="171" fontId="16" fillId="23" borderId="36" applyNumberFormat="0" applyAlignment="0" applyProtection="0"/>
    <xf numFmtId="171" fontId="2" fillId="114" borderId="36" applyNumberFormat="0" applyAlignment="0" applyProtection="0"/>
    <xf numFmtId="171" fontId="2" fillId="114" borderId="36" applyNumberFormat="0" applyAlignment="0" applyProtection="0"/>
    <xf numFmtId="171" fontId="2" fillId="114" borderId="36" applyNumberFormat="0" applyAlignment="0" applyProtection="0"/>
    <xf numFmtId="171" fontId="2" fillId="114" borderId="36" applyNumberFormat="0" applyAlignment="0" applyProtection="0"/>
    <xf numFmtId="171" fontId="2" fillId="23" borderId="36" applyNumberFormat="0" applyAlignment="0" applyProtection="0"/>
    <xf numFmtId="171" fontId="2" fillId="23" borderId="36" applyNumberFormat="0" applyAlignment="0" applyProtection="0"/>
    <xf numFmtId="171" fontId="2" fillId="23" borderId="36" applyNumberFormat="0" applyAlignment="0" applyProtection="0"/>
    <xf numFmtId="171" fontId="2" fillId="23" borderId="36" applyNumberFormat="0" applyAlignment="0" applyProtection="0"/>
    <xf numFmtId="171" fontId="2" fillId="23" borderId="36" applyNumberFormat="0" applyAlignment="0" applyProtection="0"/>
    <xf numFmtId="171" fontId="2" fillId="23" borderId="36" applyNumberFormat="0" applyAlignment="0" applyProtection="0"/>
    <xf numFmtId="171" fontId="2" fillId="23" borderId="36" applyNumberFormat="0" applyAlignment="0" applyProtection="0"/>
    <xf numFmtId="171" fontId="2" fillId="23" borderId="36" applyNumberFormat="0" applyAlignment="0" applyProtection="0"/>
    <xf numFmtId="171" fontId="2" fillId="23" borderId="36" applyNumberFormat="0" applyAlignment="0" applyProtection="0"/>
    <xf numFmtId="171" fontId="2" fillId="23" borderId="36" applyNumberFormat="0" applyAlignment="0" applyProtection="0"/>
    <xf numFmtId="171" fontId="2" fillId="23" borderId="36" applyNumberFormat="0" applyAlignment="0" applyProtection="0"/>
    <xf numFmtId="171" fontId="2" fillId="23" borderId="36" applyNumberFormat="0" applyAlignment="0" applyProtection="0"/>
    <xf numFmtId="171" fontId="2" fillId="23" borderId="36" applyNumberFormat="0" applyAlignment="0" applyProtection="0"/>
    <xf numFmtId="171" fontId="2" fillId="23" borderId="36" applyNumberFormat="0" applyAlignment="0" applyProtection="0"/>
    <xf numFmtId="171" fontId="2" fillId="23" borderId="36" applyNumberFormat="0" applyAlignment="0" applyProtection="0"/>
    <xf numFmtId="171" fontId="2" fillId="23" borderId="36" applyNumberFormat="0" applyAlignment="0" applyProtection="0"/>
    <xf numFmtId="171" fontId="2" fillId="23" borderId="36" applyNumberFormat="0" applyAlignment="0" applyProtection="0"/>
    <xf numFmtId="171" fontId="2" fillId="23" borderId="36" applyNumberFormat="0" applyAlignment="0" applyProtection="0"/>
    <xf numFmtId="171" fontId="2" fillId="23" borderId="36" applyNumberFormat="0" applyAlignment="0" applyProtection="0"/>
    <xf numFmtId="171" fontId="2" fillId="23" borderId="36" applyNumberFormat="0" applyAlignment="0" applyProtection="0"/>
    <xf numFmtId="171" fontId="2" fillId="23" borderId="36" applyNumberFormat="0" applyAlignment="0" applyProtection="0"/>
    <xf numFmtId="171" fontId="2" fillId="23" borderId="36" applyNumberFormat="0" applyAlignment="0" applyProtection="0"/>
    <xf numFmtId="171" fontId="2" fillId="23" borderId="36" applyNumberFormat="0" applyAlignment="0" applyProtection="0"/>
    <xf numFmtId="171" fontId="2" fillId="23" borderId="36" applyNumberFormat="0" applyAlignment="0" applyProtection="0"/>
    <xf numFmtId="171" fontId="2" fillId="23" borderId="36" applyNumberFormat="0" applyAlignment="0" applyProtection="0"/>
    <xf numFmtId="171" fontId="2" fillId="23" borderId="36" applyNumberFormat="0" applyAlignment="0" applyProtection="0"/>
    <xf numFmtId="171" fontId="2" fillId="23" borderId="36" applyNumberFormat="0" applyAlignment="0" applyProtection="0"/>
    <xf numFmtId="171" fontId="2" fillId="23" borderId="36" applyNumberFormat="0" applyAlignment="0" applyProtection="0"/>
    <xf numFmtId="171" fontId="2" fillId="23" borderId="36" applyNumberFormat="0" applyAlignment="0" applyProtection="0"/>
    <xf numFmtId="171" fontId="2" fillId="23" borderId="36" applyNumberFormat="0" applyAlignment="0" applyProtection="0"/>
    <xf numFmtId="171" fontId="2" fillId="23" borderId="36" applyNumberFormat="0" applyAlignment="0" applyProtection="0"/>
    <xf numFmtId="171" fontId="2" fillId="23" borderId="36" applyNumberFormat="0" applyAlignment="0" applyProtection="0"/>
    <xf numFmtId="171" fontId="2" fillId="114" borderId="36" applyNumberFormat="0" applyAlignment="0" applyProtection="0"/>
    <xf numFmtId="171" fontId="2" fillId="114" borderId="36" applyNumberFormat="0" applyAlignment="0" applyProtection="0"/>
    <xf numFmtId="171" fontId="2" fillId="114" borderId="36" applyNumberFormat="0" applyAlignment="0" applyProtection="0"/>
    <xf numFmtId="171" fontId="2" fillId="114" borderId="36" applyNumberFormat="0" applyAlignment="0" applyProtection="0"/>
    <xf numFmtId="171" fontId="16" fillId="23" borderId="36" applyNumberFormat="0" applyAlignment="0" applyProtection="0"/>
    <xf numFmtId="171" fontId="16" fillId="23" borderId="36" applyNumberFormat="0" applyAlignment="0" applyProtection="0"/>
    <xf numFmtId="171" fontId="16" fillId="23" borderId="36" applyNumberFormat="0" applyAlignment="0" applyProtection="0"/>
    <xf numFmtId="171" fontId="16" fillId="23" borderId="36" applyNumberFormat="0" applyAlignment="0" applyProtection="0"/>
    <xf numFmtId="171" fontId="16" fillId="23" borderId="36" applyNumberFormat="0" applyAlignment="0" applyProtection="0"/>
    <xf numFmtId="171" fontId="16" fillId="23" borderId="36" applyNumberFormat="0" applyAlignment="0" applyProtection="0"/>
    <xf numFmtId="171" fontId="334" fillId="0" borderId="0" applyNumberFormat="0" applyFill="0" applyBorder="0" applyAlignment="0" applyProtection="0">
      <alignment vertical="top"/>
      <protection locked="0"/>
    </xf>
    <xf numFmtId="166" fontId="54" fillId="0" borderId="12" applyAlignment="0">
      <alignment horizontal="left" vertical="center"/>
    </xf>
    <xf numFmtId="166" fontId="54" fillId="0" borderId="12" applyAlignment="0">
      <alignment horizontal="left" vertical="center"/>
    </xf>
    <xf numFmtId="166" fontId="54" fillId="0" borderId="12" applyAlignment="0">
      <alignment horizontal="left" vertical="center"/>
    </xf>
    <xf numFmtId="166" fontId="54" fillId="0" borderId="12" applyAlignment="0">
      <alignment horizontal="left" vertical="center"/>
    </xf>
    <xf numFmtId="166" fontId="54" fillId="0" borderId="12" applyAlignment="0">
      <alignment horizontal="left" vertical="center"/>
    </xf>
    <xf numFmtId="166" fontId="54" fillId="0" borderId="12" applyAlignment="0">
      <alignment horizontal="left" vertical="center"/>
    </xf>
    <xf numFmtId="166" fontId="54" fillId="0" borderId="12" applyAlignment="0">
      <alignment horizontal="left" vertical="center"/>
    </xf>
    <xf numFmtId="166" fontId="54" fillId="0" borderId="12" applyAlignment="0">
      <alignment horizontal="left" vertical="center"/>
    </xf>
    <xf numFmtId="166" fontId="54" fillId="0" borderId="12" applyAlignment="0">
      <alignment horizontal="left" vertical="center"/>
    </xf>
    <xf numFmtId="166" fontId="54" fillId="0" borderId="12" applyAlignment="0">
      <alignment horizontal="left" vertical="center"/>
    </xf>
    <xf numFmtId="14" fontId="335" fillId="0" borderId="37" applyBorder="0">
      <alignment horizontal="center" vertical="center"/>
    </xf>
    <xf numFmtId="14" fontId="8" fillId="0" borderId="0">
      <alignment vertical="center"/>
    </xf>
    <xf numFmtId="167" fontId="336" fillId="0" borderId="0" applyFont="0" applyFill="0" applyBorder="0" applyAlignment="0" applyProtection="0"/>
    <xf numFmtId="167" fontId="2" fillId="0" borderId="0" applyFont="0" applyFill="0" applyBorder="0" applyAlignment="0" applyProtection="0"/>
    <xf numFmtId="167" fontId="30" fillId="0" borderId="0" applyFont="0" applyFill="0" applyBorder="0" applyAlignment="0" applyProtection="0"/>
    <xf numFmtId="322" fontId="19" fillId="0" borderId="0" applyFont="0" applyFill="0" applyBorder="0" applyAlignment="0" applyProtection="0"/>
    <xf numFmtId="171" fontId="2" fillId="0" borderId="18" applyNumberFormat="0" applyFill="0" applyAlignment="0" applyProtection="0"/>
    <xf numFmtId="171" fontId="2" fillId="0" borderId="18" applyNumberFormat="0" applyFill="0" applyAlignment="0" applyProtection="0"/>
    <xf numFmtId="171" fontId="2" fillId="0" borderId="18" applyNumberFormat="0" applyFill="0" applyAlignment="0" applyProtection="0"/>
    <xf numFmtId="171" fontId="2" fillId="0" borderId="18" applyNumberFormat="0" applyFill="0" applyAlignment="0" applyProtection="0"/>
    <xf numFmtId="171" fontId="2" fillId="0" borderId="18" applyNumberFormat="0" applyFill="0" applyAlignment="0" applyProtection="0"/>
    <xf numFmtId="171" fontId="25" fillId="0" borderId="18" applyNumberFormat="0" applyFill="0" applyAlignment="0" applyProtection="0"/>
    <xf numFmtId="171" fontId="102" fillId="0" borderId="23" applyBorder="0">
      <alignment horizontal="center" vertical="center" wrapText="1"/>
    </xf>
    <xf numFmtId="171" fontId="102" fillId="0" borderId="23" applyBorder="0">
      <alignment horizontal="center" vertical="center" wrapText="1"/>
    </xf>
    <xf numFmtId="171" fontId="102" fillId="0" borderId="23" applyBorder="0">
      <alignment horizontal="center" vertical="center" wrapText="1"/>
    </xf>
    <xf numFmtId="171" fontId="102" fillId="0" borderId="23" applyBorder="0">
      <alignment horizontal="center" vertical="center" wrapText="1"/>
    </xf>
    <xf numFmtId="171" fontId="102" fillId="0" borderId="23" applyBorder="0">
      <alignment horizontal="center" vertical="center" wrapText="1"/>
    </xf>
    <xf numFmtId="171" fontId="102" fillId="0" borderId="23" applyBorder="0">
      <alignment horizontal="center" vertical="center" wrapText="1"/>
    </xf>
    <xf numFmtId="171" fontId="102" fillId="0" borderId="23" applyBorder="0">
      <alignment horizontal="center" vertical="center" wrapText="1"/>
    </xf>
    <xf numFmtId="171" fontId="102" fillId="0" borderId="23" applyBorder="0">
      <alignment horizontal="center" vertical="center" wrapText="1"/>
    </xf>
    <xf numFmtId="171" fontId="102" fillId="0" borderId="23" applyBorder="0">
      <alignment horizontal="center" vertical="center" wrapText="1"/>
    </xf>
    <xf numFmtId="171" fontId="102" fillId="0" borderId="23" applyBorder="0">
      <alignment horizontal="center" vertical="center" wrapText="1"/>
    </xf>
    <xf numFmtId="171" fontId="102" fillId="0" borderId="23" applyBorder="0">
      <alignment horizontal="center" vertical="center" wrapText="1"/>
    </xf>
    <xf numFmtId="171" fontId="102" fillId="0" borderId="23" applyBorder="0">
      <alignment horizontal="center" vertical="center" wrapText="1"/>
    </xf>
    <xf numFmtId="171" fontId="102" fillId="0" borderId="23" applyBorder="0">
      <alignment horizontal="center" vertical="center" wrapText="1"/>
    </xf>
    <xf numFmtId="171" fontId="102" fillId="0" borderId="23" applyBorder="0">
      <alignment horizontal="center" vertical="center" wrapText="1"/>
    </xf>
    <xf numFmtId="171" fontId="102" fillId="0" borderId="23" applyBorder="0">
      <alignment horizontal="center" vertical="center" wrapText="1"/>
    </xf>
    <xf numFmtId="171" fontId="102" fillId="0" borderId="23" applyBorder="0">
      <alignment horizontal="center" vertical="center" wrapText="1"/>
    </xf>
    <xf numFmtId="171" fontId="102" fillId="0" borderId="23" applyBorder="0">
      <alignment horizontal="center" vertical="center" wrapText="1"/>
    </xf>
    <xf numFmtId="171" fontId="102" fillId="0" borderId="23" applyBorder="0">
      <alignment horizontal="center" vertical="center" wrapText="1"/>
    </xf>
    <xf numFmtId="171" fontId="102" fillId="0" borderId="23" applyBorder="0">
      <alignment horizontal="center" vertical="center" wrapText="1"/>
    </xf>
    <xf numFmtId="171" fontId="102" fillId="0" borderId="23" applyBorder="0">
      <alignment horizontal="center" vertical="center" wrapText="1"/>
    </xf>
    <xf numFmtId="171" fontId="102" fillId="0" borderId="23" applyBorder="0">
      <alignment horizontal="center" vertical="center" wrapText="1"/>
    </xf>
    <xf numFmtId="171" fontId="102" fillId="0" borderId="23" applyBorder="0">
      <alignment horizontal="center" vertical="center" wrapText="1"/>
    </xf>
    <xf numFmtId="171" fontId="102" fillId="0" borderId="23" applyBorder="0">
      <alignment horizontal="center" vertical="center" wrapText="1"/>
    </xf>
    <xf numFmtId="171" fontId="102" fillId="0" borderId="23" applyBorder="0">
      <alignment horizontal="center" vertical="center" wrapText="1"/>
    </xf>
    <xf numFmtId="171" fontId="102" fillId="0" borderId="23" applyBorder="0">
      <alignment horizontal="center" vertical="center" wrapText="1"/>
    </xf>
    <xf numFmtId="171" fontId="102" fillId="0" borderId="23" applyBorder="0">
      <alignment horizontal="center" vertical="center" wrapText="1"/>
    </xf>
    <xf numFmtId="171" fontId="102" fillId="0" borderId="23" applyBorder="0">
      <alignment horizontal="center" vertical="center" wrapText="1"/>
    </xf>
    <xf numFmtId="171" fontId="102" fillId="0" borderId="23" applyBorder="0">
      <alignment horizontal="center" vertical="center" wrapText="1"/>
    </xf>
    <xf numFmtId="171" fontId="102" fillId="0" borderId="23" applyBorder="0">
      <alignment horizontal="center" vertical="center" wrapText="1"/>
    </xf>
    <xf numFmtId="171" fontId="102" fillId="0" borderId="23" applyBorder="0">
      <alignment horizontal="center" vertical="center" wrapText="1"/>
    </xf>
    <xf numFmtId="171" fontId="102" fillId="0" borderId="23" applyBorder="0">
      <alignment horizontal="center" vertical="center" wrapText="1"/>
    </xf>
    <xf numFmtId="171" fontId="102" fillId="0" borderId="23" applyBorder="0">
      <alignment horizontal="center" vertical="center" wrapText="1"/>
    </xf>
    <xf numFmtId="4" fontId="116" fillId="29" borderId="12" applyBorder="0">
      <alignment horizontal="right"/>
    </xf>
    <xf numFmtId="4" fontId="116" fillId="29" borderId="12" applyBorder="0">
      <alignment horizontal="right"/>
    </xf>
    <xf numFmtId="4" fontId="116" fillId="29" borderId="12" applyBorder="0">
      <alignment horizontal="right"/>
    </xf>
    <xf numFmtId="4" fontId="116" fillId="29" borderId="12" applyBorder="0">
      <alignment horizontal="right"/>
    </xf>
    <xf numFmtId="39" fontId="267" fillId="0" borderId="0">
      <alignment vertical="center"/>
    </xf>
    <xf numFmtId="39" fontId="267" fillId="0" borderId="0">
      <alignment vertical="center"/>
    </xf>
    <xf numFmtId="171" fontId="36" fillId="0" borderId="22" applyNumberFormat="0" applyFill="0" applyAlignment="0" applyProtection="0"/>
    <xf numFmtId="171" fontId="36" fillId="0" borderId="22" applyNumberFormat="0" applyFill="0" applyAlignment="0" applyProtection="0"/>
    <xf numFmtId="171" fontId="2" fillId="0" borderId="22" applyNumberFormat="0" applyFill="0" applyAlignment="0" applyProtection="0"/>
    <xf numFmtId="171" fontId="2" fillId="0" borderId="22" applyNumberFormat="0" applyFill="0" applyAlignment="0" applyProtection="0"/>
    <xf numFmtId="171" fontId="2" fillId="0" borderId="22" applyNumberFormat="0" applyFill="0" applyAlignment="0" applyProtection="0"/>
    <xf numFmtId="171" fontId="2" fillId="0" borderId="22" applyNumberFormat="0" applyFill="0" applyAlignment="0" applyProtection="0"/>
    <xf numFmtId="171" fontId="2" fillId="0" borderId="22" applyNumberFormat="0" applyFill="0" applyAlignment="0" applyProtection="0"/>
    <xf numFmtId="171" fontId="2" fillId="0" borderId="22" applyNumberFormat="0" applyFill="0" applyAlignment="0" applyProtection="0"/>
    <xf numFmtId="171" fontId="2" fillId="0" borderId="22" applyNumberFormat="0" applyFill="0" applyAlignment="0" applyProtection="0"/>
    <xf numFmtId="171" fontId="2" fillId="0" borderId="22" applyNumberFormat="0" applyFill="0" applyAlignment="0" applyProtection="0"/>
    <xf numFmtId="171" fontId="2" fillId="0" borderId="22" applyNumberFormat="0" applyFill="0" applyAlignment="0" applyProtection="0"/>
    <xf numFmtId="171" fontId="2" fillId="0" borderId="22" applyNumberFormat="0" applyFill="0" applyAlignment="0" applyProtection="0"/>
    <xf numFmtId="171" fontId="2" fillId="0" borderId="22" applyNumberFormat="0" applyFill="0" applyAlignment="0" applyProtection="0"/>
    <xf numFmtId="171" fontId="2" fillId="0" borderId="22" applyNumberFormat="0" applyFill="0" applyAlignment="0" applyProtection="0"/>
    <xf numFmtId="171" fontId="2" fillId="0" borderId="22" applyNumberFormat="0" applyFill="0" applyAlignment="0" applyProtection="0"/>
    <xf numFmtId="171" fontId="2" fillId="0" borderId="22" applyNumberFormat="0" applyFill="0" applyAlignment="0" applyProtection="0"/>
    <xf numFmtId="171" fontId="2" fillId="0" borderId="22" applyNumberFormat="0" applyFill="0" applyAlignment="0" applyProtection="0"/>
    <xf numFmtId="171" fontId="2" fillId="0" borderId="22" applyNumberFormat="0" applyFill="0" applyAlignment="0" applyProtection="0"/>
    <xf numFmtId="171" fontId="2" fillId="0" borderId="22" applyNumberFormat="0" applyFill="0" applyAlignment="0" applyProtection="0"/>
    <xf numFmtId="171" fontId="2" fillId="0" borderId="22" applyNumberFormat="0" applyFill="0" applyAlignment="0" applyProtection="0"/>
    <xf numFmtId="171" fontId="2" fillId="0" borderId="22" applyNumberFormat="0" applyFill="0" applyAlignment="0" applyProtection="0"/>
    <xf numFmtId="171" fontId="2" fillId="0" borderId="22" applyNumberFormat="0" applyFill="0" applyAlignment="0" applyProtection="0"/>
    <xf numFmtId="171" fontId="2" fillId="0" borderId="22" applyNumberFormat="0" applyFill="0" applyAlignment="0" applyProtection="0"/>
    <xf numFmtId="171" fontId="2" fillId="0" borderId="22" applyNumberFormat="0" applyFill="0" applyAlignment="0" applyProtection="0"/>
    <xf numFmtId="171" fontId="2" fillId="0" borderId="22" applyNumberFormat="0" applyFill="0" applyAlignment="0" applyProtection="0"/>
    <xf numFmtId="171" fontId="2" fillId="0" borderId="22" applyNumberFormat="0" applyFill="0" applyAlignment="0" applyProtection="0"/>
    <xf numFmtId="171" fontId="2" fillId="0" borderId="22" applyNumberFormat="0" applyFill="0" applyAlignment="0" applyProtection="0"/>
    <xf numFmtId="171" fontId="2" fillId="0" borderId="22" applyNumberFormat="0" applyFill="0" applyAlignment="0" applyProtection="0"/>
    <xf numFmtId="171" fontId="2" fillId="0" borderId="22" applyNumberFormat="0" applyFill="0" applyAlignment="0" applyProtection="0"/>
    <xf numFmtId="171" fontId="2" fillId="0" borderId="22" applyNumberFormat="0" applyFill="0" applyAlignment="0" applyProtection="0"/>
    <xf numFmtId="171" fontId="2" fillId="0" borderId="22" applyNumberFormat="0" applyFill="0" applyAlignment="0" applyProtection="0"/>
    <xf numFmtId="171" fontId="2" fillId="0" borderId="22" applyNumberFormat="0" applyFill="0" applyAlignment="0" applyProtection="0"/>
    <xf numFmtId="171" fontId="2" fillId="0" borderId="22" applyNumberFormat="0" applyFill="0" applyAlignment="0" applyProtection="0"/>
    <xf numFmtId="171" fontId="2" fillId="0" borderId="22" applyNumberFormat="0" applyFill="0" applyAlignment="0" applyProtection="0"/>
    <xf numFmtId="171" fontId="2" fillId="0" borderId="22" applyNumberFormat="0" applyFill="0" applyAlignment="0" applyProtection="0"/>
    <xf numFmtId="171" fontId="2" fillId="0" borderId="22" applyNumberFormat="0" applyFill="0" applyAlignment="0" applyProtection="0"/>
    <xf numFmtId="171" fontId="2" fillId="0" borderId="22" applyNumberFormat="0" applyFill="0" applyAlignment="0" applyProtection="0"/>
    <xf numFmtId="171" fontId="2" fillId="0" borderId="22" applyNumberFormat="0" applyFill="0" applyAlignment="0" applyProtection="0"/>
    <xf numFmtId="171" fontId="2" fillId="0" borderId="22" applyNumberFormat="0" applyFill="0" applyAlignment="0" applyProtection="0"/>
    <xf numFmtId="171" fontId="2" fillId="0" borderId="22" applyNumberFormat="0" applyFill="0" applyAlignment="0" applyProtection="0"/>
    <xf numFmtId="171" fontId="2" fillId="0" borderId="22" applyNumberFormat="0" applyFill="0" applyAlignment="0" applyProtection="0"/>
    <xf numFmtId="171" fontId="2" fillId="0" borderId="22" applyNumberFormat="0" applyFill="0" applyAlignment="0" applyProtection="0"/>
    <xf numFmtId="171" fontId="36" fillId="0" borderId="22" applyNumberFormat="0" applyFill="0" applyAlignment="0" applyProtection="0"/>
    <xf numFmtId="171" fontId="36" fillId="0" borderId="22" applyNumberFormat="0" applyFill="0" applyAlignment="0" applyProtection="0"/>
    <xf numFmtId="171" fontId="36" fillId="0" borderId="22" applyNumberFormat="0" applyFill="0" applyAlignment="0" applyProtection="0"/>
    <xf numFmtId="171" fontId="36" fillId="0" borderId="22" applyNumberFormat="0" applyFill="0" applyAlignment="0" applyProtection="0"/>
    <xf numFmtId="171" fontId="36" fillId="0" borderId="22" applyNumberFormat="0" applyFill="0" applyAlignment="0" applyProtection="0"/>
    <xf numFmtId="171" fontId="36" fillId="0" borderId="22" applyNumberFormat="0" applyFill="0" applyAlignment="0" applyProtection="0"/>
    <xf numFmtId="3" fontId="106" fillId="0" borderId="12" applyBorder="0">
      <alignment vertical="center"/>
    </xf>
    <xf numFmtId="3" fontId="106" fillId="0" borderId="12" applyBorder="0">
      <alignment vertical="center"/>
    </xf>
    <xf numFmtId="3" fontId="106" fillId="0" borderId="12" applyBorder="0">
      <alignment vertical="center"/>
    </xf>
    <xf numFmtId="3" fontId="106" fillId="0" borderId="12" applyBorder="0">
      <alignment vertical="center"/>
    </xf>
    <xf numFmtId="0" fontId="337" fillId="0" borderId="12"/>
    <xf numFmtId="0" fontId="337" fillId="0" borderId="12"/>
    <xf numFmtId="0" fontId="337" fillId="0" borderId="12"/>
    <xf numFmtId="0" fontId="337" fillId="0" borderId="12"/>
    <xf numFmtId="0" fontId="337" fillId="0" borderId="12"/>
    <xf numFmtId="0" fontId="337" fillId="0" borderId="12"/>
    <xf numFmtId="0" fontId="337" fillId="0" borderId="12"/>
    <xf numFmtId="0" fontId="337" fillId="0" borderId="12"/>
    <xf numFmtId="0" fontId="337" fillId="0" borderId="12"/>
    <xf numFmtId="0" fontId="337" fillId="0" borderId="12"/>
    <xf numFmtId="171" fontId="35" fillId="0" borderId="0" applyNumberFormat="0" applyFill="0" applyBorder="0" applyAlignment="0" applyProtection="0"/>
    <xf numFmtId="0" fontId="19" fillId="0" borderId="0"/>
    <xf numFmtId="0" fontId="19" fillId="0" borderId="0"/>
    <xf numFmtId="171" fontId="8" fillId="0" borderId="0"/>
    <xf numFmtId="171" fontId="8" fillId="0" borderId="0"/>
    <xf numFmtId="171" fontId="8" fillId="0" borderId="0"/>
    <xf numFmtId="0" fontId="13" fillId="0" borderId="0"/>
    <xf numFmtId="0" fontId="13" fillId="0" borderId="0"/>
    <xf numFmtId="0" fontId="13" fillId="0" borderId="0"/>
    <xf numFmtId="171" fontId="8" fillId="0" borderId="0"/>
    <xf numFmtId="171" fontId="8" fillId="0" borderId="0"/>
    <xf numFmtId="171" fontId="8" fillId="0" borderId="0"/>
    <xf numFmtId="171" fontId="8" fillId="0" borderId="0"/>
    <xf numFmtId="171" fontId="8" fillId="0" borderId="0"/>
    <xf numFmtId="171" fontId="8" fillId="0" borderId="0"/>
    <xf numFmtId="171" fontId="75" fillId="0" borderId="0"/>
    <xf numFmtId="171" fontId="109" fillId="0" borderId="0"/>
    <xf numFmtId="0" fontId="48" fillId="0" borderId="0">
      <alignment horizontal="left"/>
    </xf>
    <xf numFmtId="171" fontId="2" fillId="0" borderId="0"/>
    <xf numFmtId="171" fontId="109" fillId="0" borderId="0"/>
    <xf numFmtId="0" fontId="48" fillId="0" borderId="0">
      <alignment horizontal="left"/>
    </xf>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171" fontId="109" fillId="0" borderId="0"/>
    <xf numFmtId="0" fontId="19" fillId="0" borderId="0"/>
    <xf numFmtId="0" fontId="19" fillId="0" borderId="0"/>
    <xf numFmtId="0" fontId="19" fillId="0" borderId="0"/>
    <xf numFmtId="171" fontId="89" fillId="0" borderId="0"/>
    <xf numFmtId="171" fontId="89" fillId="0" borderId="0"/>
    <xf numFmtId="171" fontId="89" fillId="0" borderId="0"/>
    <xf numFmtId="171" fontId="89" fillId="0" borderId="0"/>
    <xf numFmtId="171" fontId="89" fillId="0" borderId="0"/>
    <xf numFmtId="171" fontId="89" fillId="0" borderId="0"/>
    <xf numFmtId="171" fontId="8" fillId="0" borderId="0"/>
    <xf numFmtId="171" fontId="89" fillId="0" borderId="0"/>
    <xf numFmtId="171" fontId="89" fillId="0" borderId="0"/>
    <xf numFmtId="0" fontId="19" fillId="0" borderId="0"/>
    <xf numFmtId="0" fontId="19" fillId="0" borderId="0"/>
    <xf numFmtId="0" fontId="19" fillId="0" borderId="0"/>
    <xf numFmtId="171" fontId="89" fillId="0" borderId="0"/>
    <xf numFmtId="171" fontId="89" fillId="0" borderId="0"/>
    <xf numFmtId="171" fontId="89" fillId="0" borderId="0"/>
    <xf numFmtId="171" fontId="89" fillId="0" borderId="0"/>
    <xf numFmtId="171" fontId="89" fillId="0" borderId="0"/>
    <xf numFmtId="171" fontId="89" fillId="0" borderId="0"/>
    <xf numFmtId="171" fontId="89" fillId="0" borderId="0"/>
    <xf numFmtId="171" fontId="75" fillId="0" borderId="0"/>
    <xf numFmtId="171" fontId="75" fillId="0" borderId="0"/>
    <xf numFmtId="171" fontId="1" fillId="0" borderId="0"/>
    <xf numFmtId="171" fontId="89" fillId="0" borderId="0"/>
    <xf numFmtId="171" fontId="89" fillId="0" borderId="0"/>
    <xf numFmtId="171" fontId="89" fillId="0" borderId="0"/>
    <xf numFmtId="171" fontId="89" fillId="0" borderId="0"/>
    <xf numFmtId="171" fontId="89" fillId="0" borderId="0"/>
    <xf numFmtId="171" fontId="89" fillId="0" borderId="0"/>
    <xf numFmtId="171" fontId="89" fillId="0" borderId="0"/>
    <xf numFmtId="171" fontId="89" fillId="0" borderId="0"/>
    <xf numFmtId="171" fontId="89" fillId="0" borderId="0"/>
    <xf numFmtId="171" fontId="89" fillId="0" borderId="0"/>
    <xf numFmtId="171" fontId="89" fillId="0" borderId="0"/>
    <xf numFmtId="171" fontId="89" fillId="0" borderId="0"/>
    <xf numFmtId="171" fontId="89" fillId="0" borderId="0"/>
    <xf numFmtId="171" fontId="89" fillId="0" borderId="0"/>
    <xf numFmtId="171" fontId="89" fillId="0" borderId="0"/>
    <xf numFmtId="171" fontId="89" fillId="0" borderId="0"/>
    <xf numFmtId="171" fontId="89" fillId="0" borderId="0"/>
    <xf numFmtId="171" fontId="89" fillId="0" borderId="0"/>
    <xf numFmtId="171" fontId="89" fillId="0" borderId="0"/>
    <xf numFmtId="171" fontId="89" fillId="0" borderId="0"/>
    <xf numFmtId="171" fontId="8" fillId="0" borderId="0"/>
    <xf numFmtId="171" fontId="89" fillId="0" borderId="0"/>
    <xf numFmtId="171" fontId="89" fillId="0" borderId="0"/>
    <xf numFmtId="0" fontId="338" fillId="0" borderId="0"/>
    <xf numFmtId="171" fontId="8" fillId="0" borderId="0"/>
    <xf numFmtId="171" fontId="8" fillId="0" borderId="0"/>
    <xf numFmtId="171" fontId="8" fillId="0" borderId="0"/>
    <xf numFmtId="171" fontId="2" fillId="26" borderId="39" applyNumberFormat="0" applyFont="0" applyAlignment="0" applyProtection="0"/>
    <xf numFmtId="171" fontId="2" fillId="26" borderId="39" applyNumberFormat="0" applyFont="0" applyAlignment="0" applyProtection="0"/>
    <xf numFmtId="171" fontId="2" fillId="26" borderId="39" applyNumberFormat="0" applyFont="0" applyAlignment="0" applyProtection="0"/>
    <xf numFmtId="171" fontId="75" fillId="115" borderId="39" applyNumberFormat="0" applyAlignment="0" applyProtection="0"/>
    <xf numFmtId="171" fontId="75" fillId="115" borderId="39" applyNumberFormat="0" applyAlignment="0" applyProtection="0"/>
    <xf numFmtId="171" fontId="75" fillId="115" borderId="39" applyNumberFormat="0" applyAlignment="0" applyProtection="0"/>
    <xf numFmtId="171" fontId="75" fillId="115" borderId="39" applyNumberFormat="0" applyAlignment="0" applyProtection="0"/>
    <xf numFmtId="171" fontId="75" fillId="115" borderId="39" applyNumberFormat="0" applyAlignment="0" applyProtection="0"/>
    <xf numFmtId="171" fontId="75" fillId="26" borderId="39" applyNumberFormat="0" applyFont="0" applyAlignment="0" applyProtection="0"/>
    <xf numFmtId="171" fontId="75" fillId="26" borderId="39" applyNumberFormat="0" applyFont="0" applyAlignment="0" applyProtection="0"/>
    <xf numFmtId="171" fontId="75" fillId="26" borderId="39" applyNumberFormat="0" applyFont="0" applyAlignment="0" applyProtection="0"/>
    <xf numFmtId="171" fontId="75" fillId="26" borderId="39" applyNumberFormat="0" applyFont="0" applyAlignment="0" applyProtection="0"/>
    <xf numFmtId="171" fontId="75" fillId="26" borderId="39" applyNumberFormat="0" applyFont="0" applyAlignment="0" applyProtection="0"/>
    <xf numFmtId="171" fontId="75" fillId="26" borderId="39" applyNumberFormat="0" applyFont="0" applyAlignment="0" applyProtection="0"/>
    <xf numFmtId="171" fontId="75" fillId="26" borderId="39" applyNumberFormat="0" applyFont="0" applyAlignment="0" applyProtection="0"/>
    <xf numFmtId="171" fontId="75" fillId="26" borderId="39" applyNumberFormat="0" applyFont="0" applyAlignment="0" applyProtection="0"/>
    <xf numFmtId="171" fontId="75" fillId="26" borderId="39" applyNumberFormat="0" applyFont="0" applyAlignment="0" applyProtection="0"/>
    <xf numFmtId="171" fontId="75" fillId="26" borderId="39" applyNumberFormat="0" applyFont="0" applyAlignment="0" applyProtection="0"/>
    <xf numFmtId="171" fontId="75" fillId="26" borderId="39" applyNumberFormat="0" applyFont="0" applyAlignment="0" applyProtection="0"/>
    <xf numFmtId="171" fontId="75" fillId="26" borderId="39" applyNumberFormat="0" applyFont="0" applyAlignment="0" applyProtection="0"/>
    <xf numFmtId="171" fontId="75" fillId="26" borderId="39" applyNumberFormat="0" applyFont="0" applyAlignment="0" applyProtection="0"/>
    <xf numFmtId="171" fontId="75" fillId="26" borderId="39" applyNumberFormat="0" applyFont="0" applyAlignment="0" applyProtection="0"/>
    <xf numFmtId="171" fontId="75" fillId="26" borderId="39" applyNumberFormat="0" applyFont="0" applyAlignment="0" applyProtection="0"/>
    <xf numFmtId="171" fontId="75" fillId="26" borderId="39" applyNumberFormat="0" applyFont="0" applyAlignment="0" applyProtection="0"/>
    <xf numFmtId="171" fontId="75" fillId="26" borderId="39" applyNumberFormat="0" applyFont="0" applyAlignment="0" applyProtection="0"/>
    <xf numFmtId="171" fontId="75" fillId="26" borderId="39" applyNumberFormat="0" applyFont="0" applyAlignment="0" applyProtection="0"/>
    <xf numFmtId="171" fontId="75" fillId="26" borderId="39" applyNumberFormat="0" applyFont="0" applyAlignment="0" applyProtection="0"/>
    <xf numFmtId="171" fontId="75" fillId="26" borderId="39" applyNumberFormat="0" applyFont="0" applyAlignment="0" applyProtection="0"/>
    <xf numFmtId="171" fontId="75" fillId="26" borderId="39" applyNumberFormat="0" applyFont="0" applyAlignment="0" applyProtection="0"/>
    <xf numFmtId="171" fontId="75" fillId="26" borderId="39" applyNumberFormat="0" applyFont="0" applyAlignment="0" applyProtection="0"/>
    <xf numFmtId="171" fontId="75" fillId="26" borderId="39" applyNumberFormat="0" applyFont="0" applyAlignment="0" applyProtection="0"/>
    <xf numFmtId="171" fontId="75" fillId="26" borderId="39" applyNumberFormat="0" applyFont="0" applyAlignment="0" applyProtection="0"/>
    <xf numFmtId="171" fontId="75" fillId="26" borderId="39" applyNumberFormat="0" applyFont="0" applyAlignment="0" applyProtection="0"/>
    <xf numFmtId="171" fontId="75" fillId="26" borderId="39" applyNumberFormat="0" applyFont="0" applyAlignment="0" applyProtection="0"/>
    <xf numFmtId="171" fontId="75" fillId="26" borderId="39" applyNumberFormat="0" applyFont="0" applyAlignment="0" applyProtection="0"/>
    <xf numFmtId="171" fontId="75" fillId="26" borderId="39" applyNumberFormat="0" applyFont="0" applyAlignment="0" applyProtection="0"/>
    <xf numFmtId="171" fontId="75" fillId="26" borderId="39" applyNumberFormat="0" applyFont="0" applyAlignment="0" applyProtection="0"/>
    <xf numFmtId="171" fontId="75" fillId="26" borderId="39" applyNumberFormat="0" applyFont="0" applyAlignment="0" applyProtection="0"/>
    <xf numFmtId="171" fontId="75" fillId="26" borderId="39" applyNumberFormat="0" applyFont="0" applyAlignment="0" applyProtection="0"/>
    <xf numFmtId="171" fontId="75" fillId="26" borderId="39" applyNumberFormat="0" applyFont="0" applyAlignment="0" applyProtection="0"/>
    <xf numFmtId="171" fontId="75" fillId="26" borderId="39" applyNumberFormat="0" applyFont="0" applyAlignment="0" applyProtection="0"/>
    <xf numFmtId="171" fontId="75" fillId="26" borderId="39" applyNumberFormat="0" applyFont="0" applyAlignment="0" applyProtection="0"/>
    <xf numFmtId="171" fontId="75" fillId="26" borderId="39" applyNumberFormat="0" applyFont="0" applyAlignment="0" applyProtection="0"/>
    <xf numFmtId="171" fontId="75" fillId="26" borderId="39" applyNumberFormat="0" applyFont="0" applyAlignment="0" applyProtection="0"/>
    <xf numFmtId="171" fontId="75" fillId="115" borderId="39" applyNumberFormat="0" applyAlignment="0" applyProtection="0"/>
    <xf numFmtId="171" fontId="75" fillId="115" borderId="39" applyNumberFormat="0" applyAlignment="0" applyProtection="0"/>
    <xf numFmtId="171" fontId="75" fillId="115" borderId="39" applyNumberFormat="0" applyAlignment="0" applyProtection="0"/>
    <xf numFmtId="171" fontId="75" fillId="115" borderId="39" applyNumberFormat="0" applyAlignment="0" applyProtection="0"/>
    <xf numFmtId="171" fontId="2" fillId="26" borderId="39" applyNumberFormat="0" applyFont="0" applyAlignment="0" applyProtection="0"/>
    <xf numFmtId="171" fontId="2" fillId="26" borderId="39" applyNumberFormat="0" applyFont="0" applyAlignment="0" applyProtection="0"/>
    <xf numFmtId="171" fontId="2" fillId="26" borderId="39" applyNumberFormat="0" applyFont="0" applyAlignment="0" applyProtection="0"/>
    <xf numFmtId="171" fontId="2" fillId="26" borderId="39" applyNumberFormat="0" applyFont="0" applyAlignment="0" applyProtection="0"/>
    <xf numFmtId="171" fontId="2" fillId="26" borderId="39" applyNumberFormat="0" applyFont="0" applyAlignment="0" applyProtection="0"/>
    <xf numFmtId="171" fontId="2" fillId="26" borderId="39" applyNumberFormat="0" applyFont="0" applyAlignment="0" applyProtection="0"/>
    <xf numFmtId="171" fontId="2" fillId="26" borderId="39" applyNumberFormat="0" applyFont="0" applyAlignment="0" applyProtection="0"/>
    <xf numFmtId="9" fontId="77" fillId="0" borderId="0" applyFont="0" applyFill="0" applyBorder="0" applyAlignment="0" applyProtection="0"/>
    <xf numFmtId="0" fontId="54" fillId="0" borderId="0" applyBorder="0"/>
    <xf numFmtId="171" fontId="75" fillId="0" borderId="0"/>
    <xf numFmtId="171" fontId="19" fillId="0" borderId="0"/>
    <xf numFmtId="171" fontId="75" fillId="0" borderId="0"/>
    <xf numFmtId="323" fontId="19" fillId="0" borderId="0"/>
    <xf numFmtId="39" fontId="267" fillId="0" borderId="0">
      <alignment vertical="center"/>
    </xf>
    <xf numFmtId="253" fontId="289" fillId="0" borderId="0"/>
    <xf numFmtId="3" fontId="339" fillId="0" borderId="64" applyFont="0" applyBorder="0">
      <alignment horizontal="right"/>
      <protection locked="0"/>
    </xf>
    <xf numFmtId="171" fontId="2" fillId="0" borderId="0" applyFont="0" applyFill="0" applyBorder="0" applyAlignment="0" applyProtection="0"/>
    <xf numFmtId="168" fontId="13" fillId="0" borderId="0" applyFont="0" applyFill="0" applyBorder="0" applyAlignment="0" applyProtection="0"/>
    <xf numFmtId="250" fontId="2" fillId="0" borderId="0" applyFont="0" applyFill="0" applyBorder="0" applyAlignment="0" applyProtection="0"/>
    <xf numFmtId="168" fontId="338" fillId="0" borderId="0" applyFont="0" applyFill="0" applyBorder="0" applyAlignment="0" applyProtection="0"/>
    <xf numFmtId="3" fontId="111" fillId="0" borderId="12" applyBorder="0">
      <alignment vertical="center"/>
    </xf>
    <xf numFmtId="3" fontId="111" fillId="0" borderId="12" applyBorder="0">
      <alignment vertical="center"/>
    </xf>
    <xf numFmtId="3" fontId="111" fillId="0" borderId="12" applyBorder="0">
      <alignment vertical="center"/>
    </xf>
    <xf numFmtId="3" fontId="111" fillId="0" borderId="12" applyBorder="0">
      <alignment vertical="center"/>
    </xf>
    <xf numFmtId="4" fontId="116" fillId="49" borderId="25" applyBorder="0">
      <alignment horizontal="right"/>
    </xf>
    <xf numFmtId="4" fontId="116" fillId="49" borderId="25" applyBorder="0">
      <alignment horizontal="right"/>
    </xf>
    <xf numFmtId="4" fontId="116" fillId="49" borderId="25" applyBorder="0">
      <alignment horizontal="right"/>
    </xf>
    <xf numFmtId="4" fontId="116" fillId="49" borderId="25" applyBorder="0">
      <alignment horizontal="right"/>
    </xf>
    <xf numFmtId="4" fontId="116" fillId="49" borderId="25" applyBorder="0">
      <alignment horizontal="right"/>
    </xf>
    <xf numFmtId="4" fontId="116" fillId="49" borderId="25" applyBorder="0">
      <alignment horizontal="right"/>
    </xf>
    <xf numFmtId="4" fontId="116" fillId="49" borderId="25" applyBorder="0">
      <alignment horizontal="right"/>
    </xf>
    <xf numFmtId="4" fontId="116" fillId="49" borderId="25" applyBorder="0">
      <alignment horizontal="right"/>
    </xf>
    <xf numFmtId="4" fontId="116" fillId="49" borderId="25" applyBorder="0">
      <alignment horizontal="right"/>
    </xf>
    <xf numFmtId="4" fontId="116" fillId="49" borderId="25" applyBorder="0">
      <alignment horizontal="right"/>
    </xf>
    <xf numFmtId="4" fontId="116" fillId="49" borderId="25" applyBorder="0">
      <alignment horizontal="right"/>
    </xf>
    <xf numFmtId="4" fontId="116" fillId="49" borderId="25" applyBorder="0">
      <alignment horizontal="right"/>
    </xf>
    <xf numFmtId="4" fontId="116" fillId="49" borderId="25" applyBorder="0">
      <alignment horizontal="right"/>
    </xf>
    <xf numFmtId="4" fontId="116" fillId="49" borderId="25" applyBorder="0">
      <alignment horizontal="right"/>
    </xf>
    <xf numFmtId="4" fontId="116" fillId="49" borderId="25" applyBorder="0">
      <alignment horizontal="right"/>
    </xf>
    <xf numFmtId="4" fontId="116" fillId="49" borderId="25" applyBorder="0">
      <alignment horizontal="right"/>
    </xf>
    <xf numFmtId="4" fontId="116" fillId="49" borderId="25" applyBorder="0">
      <alignment horizontal="right"/>
    </xf>
    <xf numFmtId="4" fontId="116" fillId="49" borderId="25" applyBorder="0">
      <alignment horizontal="right"/>
    </xf>
    <xf numFmtId="4" fontId="116" fillId="49" borderId="25" applyBorder="0">
      <alignment horizontal="right"/>
    </xf>
    <xf numFmtId="4" fontId="116" fillId="49" borderId="25" applyBorder="0">
      <alignment horizontal="right"/>
    </xf>
    <xf numFmtId="4" fontId="116" fillId="49" borderId="25" applyBorder="0">
      <alignment horizontal="right"/>
    </xf>
    <xf numFmtId="4" fontId="116" fillId="49" borderId="25" applyBorder="0">
      <alignment horizontal="right"/>
    </xf>
    <xf numFmtId="4" fontId="116" fillId="49" borderId="25" applyBorder="0">
      <alignment horizontal="right"/>
    </xf>
    <xf numFmtId="4" fontId="116" fillId="49" borderId="25" applyBorder="0">
      <alignment horizontal="right"/>
    </xf>
    <xf numFmtId="4" fontId="116" fillId="49" borderId="25" applyBorder="0">
      <alignment horizontal="right"/>
    </xf>
    <xf numFmtId="4" fontId="116" fillId="49" borderId="25" applyBorder="0">
      <alignment horizontal="right"/>
    </xf>
    <xf numFmtId="4" fontId="116" fillId="49" borderId="25" applyBorder="0">
      <alignment horizontal="right"/>
    </xf>
    <xf numFmtId="4" fontId="116" fillId="49" borderId="25" applyBorder="0">
      <alignment horizontal="right"/>
    </xf>
    <xf numFmtId="4" fontId="116" fillId="49" borderId="25" applyBorder="0">
      <alignment horizontal="right"/>
    </xf>
    <xf numFmtId="4" fontId="116" fillId="49" borderId="25" applyBorder="0">
      <alignment horizontal="right"/>
    </xf>
    <xf numFmtId="4" fontId="116" fillId="50" borderId="44" applyBorder="0">
      <alignment horizontal="right"/>
    </xf>
    <xf numFmtId="4" fontId="116" fillId="50" borderId="44" applyBorder="0">
      <alignment horizontal="right"/>
    </xf>
    <xf numFmtId="4" fontId="116" fillId="50" borderId="44" applyBorder="0">
      <alignment horizontal="right"/>
    </xf>
    <xf numFmtId="4" fontId="116" fillId="50" borderId="44" applyBorder="0">
      <alignment horizontal="right"/>
    </xf>
    <xf numFmtId="4" fontId="116" fillId="50" borderId="44" applyBorder="0">
      <alignment horizontal="right"/>
    </xf>
    <xf numFmtId="4" fontId="116" fillId="50" borderId="44" applyBorder="0">
      <alignment horizontal="right"/>
    </xf>
    <xf numFmtId="4" fontId="116" fillId="50" borderId="44" applyBorder="0">
      <alignment horizontal="right"/>
    </xf>
    <xf numFmtId="4" fontId="116" fillId="50" borderId="44" applyBorder="0">
      <alignment horizontal="right"/>
    </xf>
    <xf numFmtId="4" fontId="116" fillId="50" borderId="44" applyBorder="0">
      <alignment horizontal="right"/>
    </xf>
    <xf numFmtId="4" fontId="116" fillId="50" borderId="44" applyBorder="0">
      <alignment horizontal="right"/>
    </xf>
    <xf numFmtId="4" fontId="116" fillId="50" borderId="44" applyBorder="0">
      <alignment horizontal="right"/>
    </xf>
    <xf numFmtId="4" fontId="116" fillId="50" borderId="44" applyBorder="0">
      <alignment horizontal="right"/>
    </xf>
    <xf numFmtId="4" fontId="116" fillId="50" borderId="44" applyBorder="0">
      <alignment horizontal="right"/>
    </xf>
    <xf numFmtId="4" fontId="116" fillId="50" borderId="44" applyBorder="0">
      <alignment horizontal="right"/>
    </xf>
    <xf numFmtId="4" fontId="116" fillId="50" borderId="44" applyBorder="0">
      <alignment horizontal="right"/>
    </xf>
    <xf numFmtId="4" fontId="116" fillId="50" borderId="44" applyBorder="0">
      <alignment horizontal="right"/>
    </xf>
    <xf numFmtId="4" fontId="116" fillId="50" borderId="44" applyBorder="0">
      <alignment horizontal="right"/>
    </xf>
    <xf numFmtId="4" fontId="116" fillId="50" borderId="44" applyBorder="0">
      <alignment horizontal="right"/>
    </xf>
    <xf numFmtId="4" fontId="116" fillId="50" borderId="44" applyBorder="0">
      <alignment horizontal="right"/>
    </xf>
    <xf numFmtId="4" fontId="116" fillId="50" borderId="44" applyBorder="0">
      <alignment horizontal="right"/>
    </xf>
    <xf numFmtId="4" fontId="116" fillId="50" borderId="44" applyBorder="0">
      <alignment horizontal="right"/>
    </xf>
    <xf numFmtId="4" fontId="116" fillId="50" borderId="44" applyBorder="0">
      <alignment horizontal="right"/>
    </xf>
    <xf numFmtId="4" fontId="116" fillId="50" borderId="44" applyBorder="0">
      <alignment horizontal="right"/>
    </xf>
    <xf numFmtId="4" fontId="116" fillId="50" borderId="44" applyBorder="0">
      <alignment horizontal="right"/>
    </xf>
    <xf numFmtId="4" fontId="116" fillId="50" borderId="44" applyBorder="0">
      <alignment horizontal="right"/>
    </xf>
    <xf numFmtId="4" fontId="116" fillId="50" borderId="44" applyBorder="0">
      <alignment horizontal="right"/>
    </xf>
    <xf numFmtId="4" fontId="116" fillId="50" borderId="44" applyBorder="0">
      <alignment horizontal="right"/>
    </xf>
    <xf numFmtId="4" fontId="116" fillId="50" borderId="44" applyBorder="0">
      <alignment horizontal="right"/>
    </xf>
    <xf numFmtId="4" fontId="116" fillId="50" borderId="44" applyBorder="0">
      <alignment horizontal="right"/>
    </xf>
    <xf numFmtId="4" fontId="116" fillId="50" borderId="44" applyBorder="0">
      <alignment horizontal="right"/>
    </xf>
    <xf numFmtId="4" fontId="116" fillId="50" borderId="44" applyBorder="0">
      <alignment horizontal="right"/>
    </xf>
    <xf numFmtId="4" fontId="116" fillId="50" borderId="44" applyBorder="0">
      <alignment horizontal="right"/>
    </xf>
    <xf numFmtId="171" fontId="109" fillId="0" borderId="12" applyBorder="0">
      <alignment horizontal="center" vertical="center" wrapText="1"/>
    </xf>
    <xf numFmtId="171" fontId="109" fillId="0" borderId="12" applyBorder="0">
      <alignment horizontal="center" vertical="center" wrapText="1"/>
    </xf>
    <xf numFmtId="171" fontId="109" fillId="0" borderId="12" applyBorder="0">
      <alignment horizontal="center" vertical="center" wrapText="1"/>
    </xf>
    <xf numFmtId="171" fontId="109" fillId="0" borderId="12" applyBorder="0">
      <alignment horizontal="center" vertical="center" wrapText="1"/>
    </xf>
    <xf numFmtId="0" fontId="340" fillId="0" borderId="0"/>
    <xf numFmtId="0" fontId="57" fillId="0" borderId="0">
      <protection locked="0"/>
    </xf>
    <xf numFmtId="0" fontId="337" fillId="0" borderId="12"/>
    <xf numFmtId="0" fontId="337" fillId="0" borderId="12"/>
    <xf numFmtId="0" fontId="337" fillId="0" borderId="12"/>
    <xf numFmtId="0" fontId="337" fillId="0" borderId="12"/>
    <xf numFmtId="0" fontId="337" fillId="0" borderId="12"/>
    <xf numFmtId="0" fontId="337" fillId="0" borderId="12"/>
    <xf numFmtId="0" fontId="337" fillId="0" borderId="12"/>
    <xf numFmtId="0" fontId="337" fillId="0" borderId="12"/>
    <xf numFmtId="0" fontId="337" fillId="0" borderId="12"/>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29" fillId="23" borderId="40" applyNumberFormat="0" applyAlignment="0" applyProtection="0"/>
    <xf numFmtId="0" fontId="29" fillId="23" borderId="40" applyNumberFormat="0" applyAlignment="0" applyProtection="0"/>
    <xf numFmtId="0" fontId="29" fillId="23" borderId="40" applyNumberFormat="0" applyAlignment="0" applyProtection="0"/>
    <xf numFmtId="0" fontId="29" fillId="23" borderId="40" applyNumberFormat="0" applyAlignment="0" applyProtection="0"/>
    <xf numFmtId="0" fontId="29" fillId="23" borderId="40" applyNumberFormat="0" applyAlignment="0" applyProtection="0"/>
    <xf numFmtId="0" fontId="29" fillId="23" borderId="40" applyNumberFormat="0" applyAlignment="0" applyProtection="0"/>
    <xf numFmtId="0" fontId="29" fillId="23" borderId="40" applyNumberFormat="0" applyAlignment="0" applyProtection="0"/>
    <xf numFmtId="0" fontId="29" fillId="23" borderId="40" applyNumberFormat="0" applyAlignment="0" applyProtection="0"/>
    <xf numFmtId="0" fontId="2" fillId="26" borderId="39" applyNumberFormat="0" applyFont="0" applyAlignment="0" applyProtection="0"/>
    <xf numFmtId="0" fontId="2" fillId="26" borderId="39" applyNumberFormat="0" applyFont="0" applyAlignment="0" applyProtection="0"/>
    <xf numFmtId="0" fontId="2" fillId="26" borderId="39" applyNumberFormat="0" applyFont="0" applyAlignment="0" applyProtection="0"/>
    <xf numFmtId="0" fontId="2" fillId="26" borderId="39" applyNumberFormat="0" applyFont="0" applyAlignment="0" applyProtection="0"/>
    <xf numFmtId="0" fontId="2" fillId="26" borderId="39" applyNumberFormat="0" applyFont="0" applyAlignment="0" applyProtection="0"/>
    <xf numFmtId="0" fontId="2" fillId="26" borderId="39" applyNumberFormat="0" applyFont="0" applyAlignment="0" applyProtection="0"/>
    <xf numFmtId="0" fontId="2" fillId="26" borderId="39" applyNumberFormat="0" applyFont="0" applyAlignment="0" applyProtection="0"/>
    <xf numFmtId="0" fontId="2" fillId="26" borderId="39" applyNumberFormat="0" applyFont="0" applyAlignment="0" applyProtection="0"/>
    <xf numFmtId="0" fontId="28" fillId="25" borderId="0" applyNumberFormat="0" applyBorder="0" applyAlignment="0" applyProtection="0"/>
    <xf numFmtId="0" fontId="133" fillId="0" borderId="0"/>
    <xf numFmtId="0" fontId="52" fillId="0" borderId="0"/>
    <xf numFmtId="0" fontId="27" fillId="0" borderId="19" applyNumberFormat="0" applyFill="0" applyAlignment="0" applyProtection="0"/>
    <xf numFmtId="0" fontId="17" fillId="24" borderId="15" applyNumberFormat="0" applyAlignment="0" applyProtection="0"/>
    <xf numFmtId="0" fontId="37" fillId="0" borderId="0" applyNumberFormat="0" applyFill="0" applyBorder="0" applyAlignment="0" applyProtection="0"/>
    <xf numFmtId="0" fontId="52" fillId="0" borderId="0"/>
    <xf numFmtId="0" fontId="255" fillId="0" borderId="0"/>
    <xf numFmtId="0" fontId="255" fillId="0" borderId="0"/>
    <xf numFmtId="0" fontId="51" fillId="0" borderId="0"/>
    <xf numFmtId="4" fontId="54" fillId="0" borderId="0">
      <alignment vertical="center"/>
    </xf>
    <xf numFmtId="0" fontId="255" fillId="0" borderId="0"/>
    <xf numFmtId="4" fontId="56" fillId="0" borderId="0">
      <alignment vertical="center"/>
    </xf>
    <xf numFmtId="0" fontId="255" fillId="0" borderId="0"/>
    <xf numFmtId="0" fontId="51" fillId="0" borderId="0"/>
    <xf numFmtId="4" fontId="56" fillId="0" borderId="0">
      <alignment vertical="center"/>
    </xf>
    <xf numFmtId="0" fontId="254" fillId="0" borderId="0"/>
    <xf numFmtId="0" fontId="255" fillId="0" borderId="0"/>
    <xf numFmtId="4" fontId="54" fillId="0" borderId="0">
      <alignment vertical="center"/>
    </xf>
    <xf numFmtId="4" fontId="56" fillId="0" borderId="0">
      <alignment vertical="center"/>
    </xf>
    <xf numFmtId="4" fontId="54" fillId="0" borderId="0">
      <alignment vertical="center"/>
    </xf>
    <xf numFmtId="4" fontId="56" fillId="0" borderId="0">
      <alignment vertical="center"/>
    </xf>
    <xf numFmtId="0" fontId="254" fillId="0" borderId="0"/>
    <xf numFmtId="4" fontId="54" fillId="0" borderId="0">
      <alignment vertical="center"/>
    </xf>
    <xf numFmtId="4" fontId="54" fillId="0" borderId="0">
      <alignment vertical="center"/>
    </xf>
    <xf numFmtId="4" fontId="56" fillId="0" borderId="0">
      <alignment vertical="center"/>
    </xf>
    <xf numFmtId="0" fontId="51" fillId="0" borderId="0"/>
    <xf numFmtId="0" fontId="51" fillId="0" borderId="0"/>
    <xf numFmtId="4" fontId="56" fillId="0" borderId="0">
      <alignment vertical="center"/>
    </xf>
    <xf numFmtId="4" fontId="54" fillId="0" borderId="0">
      <alignment vertical="center"/>
    </xf>
    <xf numFmtId="0" fontId="254" fillId="0" borderId="0"/>
    <xf numFmtId="0" fontId="254" fillId="0" borderId="0"/>
    <xf numFmtId="0" fontId="254" fillId="0" borderId="0"/>
    <xf numFmtId="0" fontId="255" fillId="0" borderId="0"/>
    <xf numFmtId="4" fontId="56" fillId="0" borderId="0">
      <alignment vertical="center"/>
    </xf>
    <xf numFmtId="4" fontId="54" fillId="0" borderId="0">
      <alignment vertical="center"/>
    </xf>
    <xf numFmtId="0" fontId="255" fillId="0" borderId="0"/>
    <xf numFmtId="0" fontId="255" fillId="0" borderId="0"/>
    <xf numFmtId="0" fontId="255" fillId="0" borderId="0"/>
    <xf numFmtId="0" fontId="254" fillId="0" borderId="0"/>
    <xf numFmtId="0" fontId="255" fillId="0" borderId="0"/>
    <xf numFmtId="4" fontId="54" fillId="0" borderId="0">
      <alignment vertical="center"/>
    </xf>
    <xf numFmtId="0" fontId="255" fillId="0" borderId="0"/>
    <xf numFmtId="0" fontId="255" fillId="0" borderId="0"/>
    <xf numFmtId="0" fontId="255" fillId="0" borderId="0"/>
    <xf numFmtId="4" fontId="54" fillId="0" borderId="0">
      <alignment vertical="center"/>
    </xf>
    <xf numFmtId="4" fontId="54" fillId="0" borderId="0">
      <alignment vertical="center"/>
    </xf>
    <xf numFmtId="0" fontId="255" fillId="0" borderId="0"/>
    <xf numFmtId="0" fontId="255" fillId="0" borderId="0"/>
    <xf numFmtId="4" fontId="54" fillId="0" borderId="0">
      <alignment vertical="center"/>
    </xf>
    <xf numFmtId="0" fontId="254" fillId="0" borderId="0"/>
    <xf numFmtId="0" fontId="254" fillId="0" borderId="0"/>
    <xf numFmtId="0" fontId="255" fillId="0" borderId="0"/>
    <xf numFmtId="4" fontId="54" fillId="0" borderId="0">
      <alignment vertical="center"/>
    </xf>
    <xf numFmtId="4" fontId="54" fillId="0" borderId="0">
      <alignment vertical="center"/>
    </xf>
    <xf numFmtId="4" fontId="54" fillId="0" borderId="0">
      <alignment vertical="center"/>
    </xf>
    <xf numFmtId="4" fontId="54" fillId="0" borderId="0">
      <alignment vertical="center"/>
    </xf>
    <xf numFmtId="4" fontId="54" fillId="0" borderId="0">
      <alignment vertical="center"/>
    </xf>
    <xf numFmtId="0" fontId="254" fillId="0" borderId="0"/>
    <xf numFmtId="0" fontId="254" fillId="0" borderId="0"/>
    <xf numFmtId="4" fontId="54" fillId="0" borderId="0">
      <alignment vertical="center"/>
    </xf>
    <xf numFmtId="4" fontId="54" fillId="0" borderId="0">
      <alignment vertical="center"/>
    </xf>
    <xf numFmtId="4" fontId="54" fillId="0" borderId="0">
      <alignment vertical="center"/>
    </xf>
    <xf numFmtId="4" fontId="54" fillId="0" borderId="0">
      <alignment vertical="center"/>
    </xf>
    <xf numFmtId="0" fontId="255" fillId="0" borderId="0"/>
    <xf numFmtId="4" fontId="54" fillId="0" borderId="0">
      <alignment vertical="center"/>
    </xf>
    <xf numFmtId="4" fontId="54" fillId="0" borderId="0">
      <alignment vertical="center"/>
    </xf>
    <xf numFmtId="4" fontId="54" fillId="0" borderId="0">
      <alignment vertical="center"/>
    </xf>
    <xf numFmtId="0" fontId="254" fillId="0" borderId="0"/>
    <xf numFmtId="0" fontId="254" fillId="0" borderId="0"/>
    <xf numFmtId="0" fontId="254" fillId="0" borderId="0"/>
    <xf numFmtId="4" fontId="54" fillId="0" borderId="0">
      <alignment vertical="center"/>
    </xf>
    <xf numFmtId="4" fontId="54" fillId="0" borderId="0">
      <alignment vertical="center"/>
    </xf>
    <xf numFmtId="0" fontId="255" fillId="0" borderId="0"/>
    <xf numFmtId="0" fontId="255" fillId="0" borderId="0"/>
    <xf numFmtId="0" fontId="255" fillId="0" borderId="0"/>
    <xf numFmtId="4" fontId="54" fillId="0" borderId="0">
      <alignment vertical="center"/>
    </xf>
    <xf numFmtId="4" fontId="54" fillId="0" borderId="0">
      <alignment vertical="center"/>
    </xf>
    <xf numFmtId="0" fontId="1" fillId="0" borderId="0"/>
    <xf numFmtId="0" fontId="2" fillId="26" borderId="39" applyNumberFormat="0" applyFont="0" applyAlignment="0" applyProtection="0"/>
    <xf numFmtId="0" fontId="2" fillId="0" borderId="0"/>
    <xf numFmtId="0" fontId="1" fillId="0" borderId="0"/>
    <xf numFmtId="0" fontId="26" fillId="10" borderId="36" applyNumberFormat="0" applyAlignment="0" applyProtection="0"/>
    <xf numFmtId="172" fontId="19" fillId="0" borderId="0" applyFont="0" applyFill="0" applyBorder="0" applyAlignment="0" applyProtection="0"/>
    <xf numFmtId="172" fontId="19" fillId="0" borderId="0" applyFont="0" applyFill="0" applyBorder="0" applyAlignment="0" applyProtection="0"/>
    <xf numFmtId="0" fontId="19" fillId="0" borderId="0" applyFont="0" applyFill="0" applyBorder="0" applyAlignment="0" applyProtection="0"/>
    <xf numFmtId="0" fontId="19" fillId="0" borderId="0"/>
    <xf numFmtId="0" fontId="46" fillId="0" borderId="0"/>
    <xf numFmtId="0" fontId="46" fillId="0" borderId="0"/>
    <xf numFmtId="0" fontId="1" fillId="0" borderId="0"/>
    <xf numFmtId="0" fontId="48" fillId="0" borderId="0"/>
    <xf numFmtId="0" fontId="19" fillId="0" borderId="0">
      <alignment wrapText="1"/>
    </xf>
    <xf numFmtId="0" fontId="19" fillId="0" borderId="0">
      <alignment wrapText="1"/>
    </xf>
    <xf numFmtId="0" fontId="19" fillId="0" borderId="0"/>
    <xf numFmtId="0" fontId="8" fillId="0" borderId="0"/>
    <xf numFmtId="0" fontId="19" fillId="0" borderId="0"/>
    <xf numFmtId="0" fontId="40" fillId="0" borderId="0" applyNumberFormat="0" applyFill="0" applyBorder="0" applyAlignment="0" applyProtection="0"/>
    <xf numFmtId="0" fontId="38" fillId="0" borderId="0" applyNumberFormat="0" applyFill="0" applyBorder="0" applyAlignment="0" applyProtection="0">
      <alignment vertical="top"/>
      <protection locked="0"/>
    </xf>
    <xf numFmtId="0" fontId="48" fillId="0" borderId="0"/>
    <xf numFmtId="0" fontId="26" fillId="10" borderId="36" applyNumberFormat="0" applyAlignment="0" applyProtection="0"/>
    <xf numFmtId="0" fontId="47" fillId="0" borderId="0"/>
    <xf numFmtId="0" fontId="47" fillId="0" borderId="0"/>
    <xf numFmtId="9" fontId="19" fillId="0" borderId="0" applyFont="0" applyFill="0" applyBorder="0" applyAlignment="0" applyProtection="0"/>
    <xf numFmtId="0" fontId="19" fillId="0" borderId="0" applyFont="0" applyFill="0" applyBorder="0" applyAlignment="0" applyProtection="0"/>
    <xf numFmtId="168" fontId="13" fillId="0" borderId="0" applyFont="0" applyFill="0" applyBorder="0" applyAlignment="0" applyProtection="0"/>
    <xf numFmtId="168" fontId="13" fillId="0" borderId="0" applyFont="0" applyFill="0" applyBorder="0" applyAlignment="0" applyProtection="0"/>
    <xf numFmtId="9" fontId="13" fillId="0" borderId="0" applyFont="0" applyFill="0" applyBorder="0" applyAlignment="0" applyProtection="0"/>
    <xf numFmtId="9" fontId="2" fillId="0" borderId="0" applyFont="0" applyFill="0" applyBorder="0" applyAlignment="0" applyProtection="0"/>
    <xf numFmtId="9" fontId="13" fillId="0" borderId="0" applyFont="0" applyFill="0" applyBorder="0" applyAlignment="0" applyProtection="0"/>
    <xf numFmtId="0" fontId="19" fillId="26" borderId="39" applyNumberFormat="0" applyFont="0" applyAlignment="0" applyProtection="0"/>
    <xf numFmtId="0" fontId="49" fillId="0" borderId="0"/>
    <xf numFmtId="0" fontId="9" fillId="27" borderId="0"/>
    <xf numFmtId="0" fontId="19" fillId="0" borderId="0"/>
    <xf numFmtId="0" fontId="1" fillId="0" borderId="0"/>
    <xf numFmtId="0" fontId="19" fillId="0" borderId="0"/>
    <xf numFmtId="0" fontId="1" fillId="0" borderId="0"/>
    <xf numFmtId="0" fontId="48" fillId="0" borderId="0"/>
    <xf numFmtId="0" fontId="47" fillId="0" borderId="0"/>
    <xf numFmtId="0" fontId="2" fillId="0" borderId="0"/>
    <xf numFmtId="0" fontId="45" fillId="0" borderId="0"/>
    <xf numFmtId="0" fontId="1" fillId="0" borderId="0"/>
    <xf numFmtId="0" fontId="1" fillId="0" borderId="0"/>
    <xf numFmtId="0" fontId="19" fillId="0" borderId="0"/>
    <xf numFmtId="0" fontId="44" fillId="0" borderId="0"/>
    <xf numFmtId="0" fontId="1" fillId="0" borderId="0"/>
    <xf numFmtId="0" fontId="1" fillId="0" borderId="0"/>
    <xf numFmtId="0" fontId="1" fillId="0" borderId="0"/>
    <xf numFmtId="0" fontId="1" fillId="0" borderId="0"/>
    <xf numFmtId="4" fontId="43" fillId="29" borderId="12" applyBorder="0">
      <alignment horizontal="right"/>
    </xf>
    <xf numFmtId="0" fontId="42" fillId="0" borderId="23" applyBorder="0">
      <alignment horizontal="center" vertical="center" wrapText="1"/>
    </xf>
    <xf numFmtId="167" fontId="41" fillId="0" borderId="0" applyFont="0" applyFill="0" applyBorder="0" applyAlignment="0" applyProtection="0"/>
    <xf numFmtId="0" fontId="26" fillId="10" borderId="36" applyNumberFormat="0" applyAlignment="0" applyProtection="0"/>
    <xf numFmtId="170" fontId="19"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6" fillId="10" borderId="36" applyNumberFormat="0" applyAlignment="0" applyProtection="0"/>
    <xf numFmtId="0" fontId="26" fillId="10" borderId="36" applyNumberFormat="0" applyAlignment="0" applyProtection="0"/>
    <xf numFmtId="0" fontId="26" fillId="10" borderId="36" applyNumberFormat="0" applyAlignment="0" applyProtection="0"/>
    <xf numFmtId="0" fontId="26" fillId="10" borderId="36" applyNumberFormat="0" applyAlignment="0" applyProtection="0"/>
    <xf numFmtId="168" fontId="13" fillId="0" borderId="0" applyFont="0" applyFill="0" applyBorder="0" applyAlignment="0" applyProtection="0"/>
    <xf numFmtId="0" fontId="26" fillId="10" borderId="36" applyNumberFormat="0" applyAlignment="0" applyProtection="0"/>
    <xf numFmtId="168" fontId="13" fillId="0" borderId="0" applyFont="0" applyFill="0" applyBorder="0" applyAlignment="0" applyProtection="0"/>
    <xf numFmtId="168" fontId="13" fillId="0" borderId="0" applyFont="0" applyFill="0" applyBorder="0" applyAlignment="0" applyProtection="0"/>
    <xf numFmtId="168" fontId="13" fillId="0" borderId="0" applyFont="0" applyFill="0" applyBorder="0" applyAlignment="0" applyProtection="0"/>
    <xf numFmtId="168" fontId="13" fillId="0" borderId="0" applyFont="0" applyFill="0" applyBorder="0" applyAlignment="0" applyProtection="0"/>
    <xf numFmtId="168" fontId="13" fillId="0" borderId="0" applyFont="0" applyFill="0" applyBorder="0" applyAlignment="0" applyProtection="0"/>
    <xf numFmtId="0" fontId="26" fillId="10" borderId="36" applyNumberFormat="0" applyAlignment="0" applyProtection="0"/>
    <xf numFmtId="168" fontId="13" fillId="0" borderId="0" applyFont="0" applyFill="0" applyBorder="0" applyAlignment="0" applyProtection="0"/>
    <xf numFmtId="0" fontId="26" fillId="10" borderId="36" applyNumberFormat="0" applyAlignment="0" applyProtection="0"/>
    <xf numFmtId="0" fontId="26" fillId="10" borderId="36" applyNumberFormat="0" applyAlignment="0" applyProtection="0"/>
    <xf numFmtId="168" fontId="13" fillId="0" borderId="0" applyFont="0" applyFill="0" applyBorder="0" applyAlignment="0" applyProtection="0"/>
    <xf numFmtId="0" fontId="26" fillId="10" borderId="36" applyNumberFormat="0" applyAlignment="0" applyProtection="0"/>
    <xf numFmtId="0" fontId="26" fillId="10" borderId="36" applyNumberFormat="0" applyAlignment="0" applyProtection="0"/>
    <xf numFmtId="0" fontId="26" fillId="10" borderId="36" applyNumberFormat="0" applyAlignment="0" applyProtection="0"/>
    <xf numFmtId="0" fontId="26" fillId="10" borderId="36" applyNumberFormat="0" applyAlignment="0" applyProtection="0"/>
    <xf numFmtId="168" fontId="13" fillId="0" borderId="0" applyFont="0" applyFill="0" applyBorder="0" applyAlignment="0" applyProtection="0"/>
    <xf numFmtId="168" fontId="13" fillId="0" borderId="0" applyFont="0" applyFill="0" applyBorder="0" applyAlignment="0" applyProtection="0"/>
    <xf numFmtId="168" fontId="13" fillId="0" borderId="0" applyFont="0" applyFill="0" applyBorder="0" applyAlignment="0" applyProtection="0"/>
    <xf numFmtId="0" fontId="26" fillId="10" borderId="36" applyNumberFormat="0" applyAlignment="0" applyProtection="0"/>
    <xf numFmtId="168" fontId="13" fillId="0" borderId="0" applyFont="0" applyFill="0" applyBorder="0" applyAlignment="0" applyProtection="0"/>
    <xf numFmtId="168" fontId="13" fillId="0" borderId="0" applyFont="0" applyFill="0" applyBorder="0" applyAlignment="0" applyProtection="0"/>
    <xf numFmtId="0" fontId="26" fillId="10" borderId="36" applyNumberFormat="0" applyAlignment="0" applyProtection="0"/>
    <xf numFmtId="0" fontId="26" fillId="10" borderId="36" applyNumberFormat="0" applyAlignment="0" applyProtection="0"/>
    <xf numFmtId="168" fontId="13" fillId="0" borderId="0" applyFont="0" applyFill="0" applyBorder="0" applyAlignment="0" applyProtection="0"/>
    <xf numFmtId="0" fontId="26" fillId="10" borderId="36" applyNumberFormat="0" applyAlignment="0" applyProtection="0"/>
    <xf numFmtId="168" fontId="13" fillId="0" borderId="0" applyFont="0" applyFill="0" applyBorder="0" applyAlignment="0" applyProtection="0"/>
    <xf numFmtId="0" fontId="26" fillId="10" borderId="36" applyNumberFormat="0" applyAlignment="0" applyProtection="0"/>
    <xf numFmtId="0" fontId="26" fillId="10" borderId="36" applyNumberFormat="0" applyAlignment="0" applyProtection="0"/>
    <xf numFmtId="0" fontId="26" fillId="10" borderId="36" applyNumberFormat="0" applyAlignment="0" applyProtection="0"/>
    <xf numFmtId="168" fontId="13" fillId="0" borderId="0" applyFont="0" applyFill="0" applyBorder="0" applyAlignment="0" applyProtection="0"/>
    <xf numFmtId="0" fontId="26" fillId="10" borderId="36" applyNumberFormat="0" applyAlignment="0" applyProtection="0"/>
    <xf numFmtId="168" fontId="13" fillId="0" borderId="0" applyFont="0" applyFill="0" applyBorder="0" applyAlignment="0" applyProtection="0"/>
    <xf numFmtId="168" fontId="13" fillId="0" borderId="0" applyFont="0" applyFill="0" applyBorder="0" applyAlignment="0" applyProtection="0"/>
    <xf numFmtId="0" fontId="26" fillId="10" borderId="36" applyNumberFormat="0" applyAlignment="0" applyProtection="0"/>
    <xf numFmtId="0" fontId="26" fillId="10" borderId="36" applyNumberFormat="0" applyAlignment="0" applyProtection="0"/>
    <xf numFmtId="0" fontId="26" fillId="10" borderId="36" applyNumberFormat="0" applyAlignment="0" applyProtection="0"/>
    <xf numFmtId="0" fontId="54" fillId="0" borderId="0"/>
    <xf numFmtId="0" fontId="1" fillId="0" borderId="0"/>
    <xf numFmtId="0" fontId="1" fillId="0" borderId="0"/>
    <xf numFmtId="0" fontId="1" fillId="0" borderId="0"/>
    <xf numFmtId="0" fontId="1" fillId="0" borderId="0"/>
    <xf numFmtId="0" fontId="1" fillId="0" borderId="0"/>
    <xf numFmtId="0" fontId="75" fillId="0" borderId="0"/>
    <xf numFmtId="0" fontId="75" fillId="0" borderId="0"/>
    <xf numFmtId="0" fontId="13" fillId="5" borderId="0" applyNumberFormat="0" applyBorder="0" applyAlignment="0" applyProtection="0"/>
    <xf numFmtId="0" fontId="2" fillId="5" borderId="0" applyNumberFormat="0" applyBorder="0" applyAlignment="0" applyProtection="0"/>
    <xf numFmtId="0" fontId="13" fillId="5" borderId="0" applyNumberFormat="0" applyBorder="0" applyAlignment="0" applyProtection="0"/>
    <xf numFmtId="0" fontId="2" fillId="5" borderId="0" applyNumberFormat="0" applyBorder="0" applyAlignment="0" applyProtection="0"/>
    <xf numFmtId="0" fontId="13" fillId="6" borderId="0" applyNumberFormat="0" applyBorder="0" applyAlignment="0" applyProtection="0"/>
    <xf numFmtId="0" fontId="2" fillId="6" borderId="0" applyNumberFormat="0" applyBorder="0" applyAlignment="0" applyProtection="0"/>
    <xf numFmtId="0" fontId="13" fillId="6" borderId="0" applyNumberFormat="0" applyBorder="0" applyAlignment="0" applyProtection="0"/>
    <xf numFmtId="0" fontId="2" fillId="6" borderId="0" applyNumberFormat="0" applyBorder="0" applyAlignment="0" applyProtection="0"/>
    <xf numFmtId="0" fontId="13" fillId="7" borderId="0" applyNumberFormat="0" applyBorder="0" applyAlignment="0" applyProtection="0"/>
    <xf numFmtId="0" fontId="2" fillId="7" borderId="0" applyNumberFormat="0" applyBorder="0" applyAlignment="0" applyProtection="0"/>
    <xf numFmtId="0" fontId="13" fillId="7" borderId="0" applyNumberFormat="0" applyBorder="0" applyAlignment="0" applyProtection="0"/>
    <xf numFmtId="0" fontId="2" fillId="7" borderId="0" applyNumberFormat="0" applyBorder="0" applyAlignment="0" applyProtection="0"/>
    <xf numFmtId="0" fontId="13" fillId="8" borderId="0" applyNumberFormat="0" applyBorder="0" applyAlignment="0" applyProtection="0"/>
    <xf numFmtId="0" fontId="2" fillId="8" borderId="0" applyNumberFormat="0" applyBorder="0" applyAlignment="0" applyProtection="0"/>
    <xf numFmtId="0" fontId="13" fillId="8" borderId="0" applyNumberFormat="0" applyBorder="0" applyAlignment="0" applyProtection="0"/>
    <xf numFmtId="0" fontId="2" fillId="8" borderId="0" applyNumberFormat="0" applyBorder="0" applyAlignment="0" applyProtection="0"/>
    <xf numFmtId="0" fontId="13" fillId="9" borderId="0" applyNumberFormat="0" applyBorder="0" applyAlignment="0" applyProtection="0"/>
    <xf numFmtId="0" fontId="2" fillId="9" borderId="0" applyNumberFormat="0" applyBorder="0" applyAlignment="0" applyProtection="0"/>
    <xf numFmtId="0" fontId="13" fillId="9" borderId="0" applyNumberFormat="0" applyBorder="0" applyAlignment="0" applyProtection="0"/>
    <xf numFmtId="0" fontId="2" fillId="9" borderId="0" applyNumberFormat="0" applyBorder="0" applyAlignment="0" applyProtection="0"/>
    <xf numFmtId="0" fontId="13" fillId="10" borderId="0" applyNumberFormat="0" applyBorder="0" applyAlignment="0" applyProtection="0"/>
    <xf numFmtId="0" fontId="2" fillId="10" borderId="0" applyNumberFormat="0" applyBorder="0" applyAlignment="0" applyProtection="0"/>
    <xf numFmtId="0" fontId="13" fillId="10" borderId="0" applyNumberFormat="0" applyBorder="0" applyAlignment="0" applyProtection="0"/>
    <xf numFmtId="0" fontId="2" fillId="10" borderId="0" applyNumberFormat="0" applyBorder="0" applyAlignment="0" applyProtection="0"/>
    <xf numFmtId="0" fontId="13" fillId="11" borderId="0" applyNumberFormat="0" applyBorder="0" applyAlignment="0" applyProtection="0"/>
    <xf numFmtId="0" fontId="2" fillId="11" borderId="0" applyNumberFormat="0" applyBorder="0" applyAlignment="0" applyProtection="0"/>
    <xf numFmtId="0" fontId="13" fillId="11" borderId="0" applyNumberFormat="0" applyBorder="0" applyAlignment="0" applyProtection="0"/>
    <xf numFmtId="0" fontId="2" fillId="11" borderId="0" applyNumberFormat="0" applyBorder="0" applyAlignment="0" applyProtection="0"/>
    <xf numFmtId="0" fontId="13" fillId="12" borderId="0" applyNumberFormat="0" applyBorder="0" applyAlignment="0" applyProtection="0"/>
    <xf numFmtId="0" fontId="2" fillId="12" borderId="0" applyNumberFormat="0" applyBorder="0" applyAlignment="0" applyProtection="0"/>
    <xf numFmtId="0" fontId="13" fillId="12" borderId="0" applyNumberFormat="0" applyBorder="0" applyAlignment="0" applyProtection="0"/>
    <xf numFmtId="0" fontId="2" fillId="12" borderId="0" applyNumberFormat="0" applyBorder="0" applyAlignment="0" applyProtection="0"/>
    <xf numFmtId="0" fontId="13" fillId="13" borderId="0" applyNumberFormat="0" applyBorder="0" applyAlignment="0" applyProtection="0"/>
    <xf numFmtId="0" fontId="2" fillId="13" borderId="0" applyNumberFormat="0" applyBorder="0" applyAlignment="0" applyProtection="0"/>
    <xf numFmtId="0" fontId="13" fillId="13" borderId="0" applyNumberFormat="0" applyBorder="0" applyAlignment="0" applyProtection="0"/>
    <xf numFmtId="0" fontId="2" fillId="13" borderId="0" applyNumberFormat="0" applyBorder="0" applyAlignment="0" applyProtection="0"/>
    <xf numFmtId="0" fontId="13" fillId="8" borderId="0" applyNumberFormat="0" applyBorder="0" applyAlignment="0" applyProtection="0"/>
    <xf numFmtId="0" fontId="2" fillId="8" borderId="0" applyNumberFormat="0" applyBorder="0" applyAlignment="0" applyProtection="0"/>
    <xf numFmtId="0" fontId="13" fillId="8" borderId="0" applyNumberFormat="0" applyBorder="0" applyAlignment="0" applyProtection="0"/>
    <xf numFmtId="0" fontId="2" fillId="8" borderId="0" applyNumberFormat="0" applyBorder="0" applyAlignment="0" applyProtection="0"/>
    <xf numFmtId="0" fontId="13" fillId="11" borderId="0" applyNumberFormat="0" applyBorder="0" applyAlignment="0" applyProtection="0"/>
    <xf numFmtId="0" fontId="2" fillId="11" borderId="0" applyNumberFormat="0" applyBorder="0" applyAlignment="0" applyProtection="0"/>
    <xf numFmtId="0" fontId="13" fillId="11" borderId="0" applyNumberFormat="0" applyBorder="0" applyAlignment="0" applyProtection="0"/>
    <xf numFmtId="0" fontId="2" fillId="11" borderId="0" applyNumberFormat="0" applyBorder="0" applyAlignment="0" applyProtection="0"/>
    <xf numFmtId="0" fontId="13" fillId="14" borderId="0" applyNumberFormat="0" applyBorder="0" applyAlignment="0" applyProtection="0"/>
    <xf numFmtId="0" fontId="2" fillId="14" borderId="0" applyNumberFormat="0" applyBorder="0" applyAlignment="0" applyProtection="0"/>
    <xf numFmtId="0" fontId="13" fillId="14" borderId="0" applyNumberFormat="0" applyBorder="0" applyAlignment="0" applyProtection="0"/>
    <xf numFmtId="0" fontId="2" fillId="14" borderId="0" applyNumberFormat="0" applyBorder="0" applyAlignment="0" applyProtection="0"/>
    <xf numFmtId="0" fontId="2" fillId="120" borderId="0" applyNumberFormat="0" applyBorder="0" applyAlignment="0" applyProtection="0"/>
    <xf numFmtId="0" fontId="2" fillId="118" borderId="0" applyNumberFormat="0" applyBorder="0" applyAlignment="0" applyProtection="0"/>
    <xf numFmtId="0" fontId="2" fillId="119" borderId="0" applyNumberFormat="0" applyBorder="0" applyAlignment="0" applyProtection="0"/>
    <xf numFmtId="0" fontId="2" fillId="121" borderId="0" applyNumberFormat="0" applyBorder="0" applyAlignment="0" applyProtection="0"/>
    <xf numFmtId="0" fontId="2" fillId="122" borderId="0" applyNumberFormat="0" applyBorder="0" applyAlignment="0" applyProtection="0"/>
    <xf numFmtId="0" fontId="2" fillId="123" borderId="0" applyNumberFormat="0" applyBorder="0" applyAlignment="0" applyProtection="0"/>
    <xf numFmtId="180" fontId="82" fillId="124" borderId="12">
      <alignment vertical="center"/>
    </xf>
    <xf numFmtId="171" fontId="3" fillId="0" borderId="0" applyFont="0" applyFill="0" applyBorder="0" applyAlignment="0" applyProtection="0"/>
    <xf numFmtId="0" fontId="26" fillId="10" borderId="36" applyNumberFormat="0" applyAlignment="0" applyProtection="0"/>
    <xf numFmtId="0" fontId="61" fillId="0" borderId="0"/>
    <xf numFmtId="0" fontId="61" fillId="0" borderId="0"/>
    <xf numFmtId="0" fontId="13" fillId="0" borderId="0"/>
    <xf numFmtId="0" fontId="13" fillId="0" borderId="0"/>
    <xf numFmtId="0" fontId="77" fillId="0" borderId="0"/>
    <xf numFmtId="0" fontId="77" fillId="0" borderId="0"/>
    <xf numFmtId="0" fontId="2" fillId="26" borderId="39" applyNumberFormat="0" applyFont="0" applyAlignment="0" applyProtection="0"/>
    <xf numFmtId="0" fontId="13" fillId="26" borderId="39" applyNumberFormat="0" applyFont="0" applyAlignment="0" applyProtection="0"/>
    <xf numFmtId="0" fontId="2" fillId="26" borderId="39" applyNumberFormat="0" applyFont="0" applyAlignment="0" applyProtection="0"/>
    <xf numFmtId="0" fontId="20" fillId="0" borderId="0" applyNumberFormat="0">
      <alignment horizontal="left"/>
    </xf>
    <xf numFmtId="0" fontId="2" fillId="125" borderId="0" applyNumberFormat="0" applyBorder="0" applyAlignment="0" applyProtection="0"/>
    <xf numFmtId="0" fontId="2" fillId="126" borderId="0" applyNumberFormat="0" applyBorder="0" applyAlignment="0" applyProtection="0"/>
    <xf numFmtId="0" fontId="2" fillId="127" borderId="0" applyNumberFormat="0" applyBorder="0" applyAlignment="0" applyProtection="0"/>
    <xf numFmtId="0" fontId="2" fillId="121" borderId="0" applyNumberFormat="0" applyBorder="0" applyAlignment="0" applyProtection="0"/>
    <xf numFmtId="0" fontId="2" fillId="122" borderId="0" applyNumberFormat="0" applyBorder="0" applyAlignment="0" applyProtection="0"/>
    <xf numFmtId="0" fontId="2" fillId="128" borderId="0" applyNumberFormat="0" applyBorder="0" applyAlignment="0" applyProtection="0"/>
    <xf numFmtId="174" fontId="109" fillId="0" borderId="34">
      <protection locked="0"/>
    </xf>
    <xf numFmtId="0" fontId="2" fillId="61" borderId="36" applyNumberFormat="0" applyAlignment="0" applyProtection="0"/>
    <xf numFmtId="0" fontId="2" fillId="114" borderId="40" applyNumberFormat="0" applyAlignment="0" applyProtection="0"/>
    <xf numFmtId="0" fontId="2" fillId="114" borderId="36" applyNumberFormat="0" applyAlignment="0" applyProtection="0"/>
    <xf numFmtId="0" fontId="39" fillId="0" borderId="0" applyNumberFormat="0" applyFill="0" applyBorder="0" applyAlignment="0" applyProtection="0">
      <alignment vertical="top"/>
      <protection locked="0"/>
    </xf>
    <xf numFmtId="0" fontId="2" fillId="0" borderId="16" applyNumberFormat="0" applyFill="0" applyAlignment="0" applyProtection="0"/>
    <xf numFmtId="0" fontId="343" fillId="0" borderId="17" applyNumberFormat="0" applyFill="0" applyAlignment="0" applyProtection="0"/>
    <xf numFmtId="0" fontId="2" fillId="0" borderId="18" applyNumberFormat="0" applyFill="0" applyAlignment="0" applyProtection="0"/>
    <xf numFmtId="0" fontId="2" fillId="0" borderId="0" applyNumberFormat="0" applyFill="0" applyBorder="0" applyAlignment="0" applyProtection="0"/>
    <xf numFmtId="0" fontId="102" fillId="0" borderId="23" applyBorder="0">
      <alignment horizontal="center" vertical="center" wrapText="1"/>
    </xf>
    <xf numFmtId="174" fontId="106" fillId="48" borderId="34"/>
    <xf numFmtId="0" fontId="2" fillId="0" borderId="22" applyNumberFormat="0" applyFill="0" applyAlignment="0" applyProtection="0"/>
    <xf numFmtId="0" fontId="2" fillId="129" borderId="15" applyNumberFormat="0" applyAlignment="0" applyProtection="0"/>
    <xf numFmtId="0" fontId="2" fillId="0" borderId="0" applyNumberFormat="0" applyFill="0" applyBorder="0" applyAlignment="0" applyProtection="0"/>
    <xf numFmtId="0" fontId="342" fillId="108" borderId="0" applyNumberFormat="0" applyBorder="0" applyAlignment="0" applyProtection="0"/>
    <xf numFmtId="0" fontId="1" fillId="0" borderId="0"/>
    <xf numFmtId="0" fontId="1" fillId="0" borderId="0"/>
    <xf numFmtId="0" fontId="8" fillId="0" borderId="0"/>
    <xf numFmtId="0" fontId="109" fillId="0" borderId="0"/>
    <xf numFmtId="0" fontId="1" fillId="0" borderId="0"/>
    <xf numFmtId="0" fontId="109" fillId="0" borderId="0"/>
    <xf numFmtId="0" fontId="22" fillId="7" borderId="0" applyNumberFormat="0" applyBorder="0" applyAlignment="0" applyProtection="0"/>
    <xf numFmtId="0" fontId="1" fillId="0" borderId="0"/>
    <xf numFmtId="0" fontId="19" fillId="0" borderId="0"/>
    <xf numFmtId="0" fontId="1" fillId="0" borderId="0"/>
    <xf numFmtId="0" fontId="75" fillId="0" borderId="0"/>
    <xf numFmtId="0" fontId="19" fillId="0" borderId="0">
      <alignment wrapText="1"/>
    </xf>
    <xf numFmtId="0" fontId="1" fillId="0" borderId="0"/>
    <xf numFmtId="0" fontId="8" fillId="0" borderId="0"/>
    <xf numFmtId="0" fontId="1" fillId="0" borderId="0"/>
    <xf numFmtId="0" fontId="109" fillId="0" borderId="0"/>
    <xf numFmtId="0" fontId="1"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8" fillId="0" borderId="0"/>
    <xf numFmtId="0" fontId="9" fillId="27" borderId="0"/>
    <xf numFmtId="0" fontId="344" fillId="0" borderId="0"/>
    <xf numFmtId="0" fontId="344" fillId="0" borderId="0"/>
    <xf numFmtId="0" fontId="344" fillId="0" borderId="0"/>
    <xf numFmtId="0" fontId="344" fillId="0" borderId="0"/>
    <xf numFmtId="0" fontId="344" fillId="0" borderId="0"/>
    <xf numFmtId="0" fontId="344" fillId="0" borderId="0"/>
    <xf numFmtId="0" fontId="344" fillId="0" borderId="0"/>
    <xf numFmtId="0" fontId="109" fillId="0" borderId="0"/>
    <xf numFmtId="0" fontId="37" fillId="0" borderId="0" applyNumberFormat="0" applyFill="0" applyBorder="0" applyAlignment="0" applyProtection="0"/>
    <xf numFmtId="0" fontId="13" fillId="0" borderId="0"/>
    <xf numFmtId="0" fontId="46" fillId="0" borderId="0"/>
    <xf numFmtId="0" fontId="109" fillId="0" borderId="0"/>
    <xf numFmtId="0" fontId="27" fillId="0" borderId="19" applyNumberFormat="0" applyFill="0" applyAlignment="0" applyProtection="0"/>
    <xf numFmtId="0" fontId="9" fillId="27" borderId="0"/>
    <xf numFmtId="0" fontId="109" fillId="0" borderId="0"/>
    <xf numFmtId="0" fontId="9" fillId="27" borderId="0"/>
    <xf numFmtId="0" fontId="9" fillId="27" borderId="0"/>
    <xf numFmtId="0" fontId="9" fillId="27" borderId="0"/>
    <xf numFmtId="0" fontId="9" fillId="27" borderId="0"/>
    <xf numFmtId="0" fontId="9" fillId="27" borderId="0"/>
    <xf numFmtId="0" fontId="9" fillId="27" borderId="0"/>
    <xf numFmtId="0" fontId="9" fillId="27" borderId="0"/>
    <xf numFmtId="9" fontId="2" fillId="0" borderId="0" applyFont="0" applyFill="0" applyBorder="0" applyAlignment="0" applyProtection="0"/>
    <xf numFmtId="0" fontId="46" fillId="0" borderId="0"/>
    <xf numFmtId="0" fontId="46" fillId="0" borderId="0"/>
    <xf numFmtId="0" fontId="46" fillId="0" borderId="0"/>
    <xf numFmtId="0" fontId="47" fillId="0" borderId="0"/>
    <xf numFmtId="0" fontId="1" fillId="0" borderId="0"/>
    <xf numFmtId="0" fontId="47" fillId="0" borderId="0"/>
    <xf numFmtId="0" fontId="109" fillId="0" borderId="0"/>
    <xf numFmtId="0" fontId="19" fillId="26" borderId="39" applyNumberFormat="0" applyFont="0" applyAlignment="0" applyProtection="0"/>
    <xf numFmtId="0" fontId="21" fillId="0" borderId="0" applyNumberFormat="0" applyFill="0" applyBorder="0" applyAlignment="0" applyProtection="0"/>
    <xf numFmtId="0" fontId="15" fillId="6" borderId="0" applyNumberFormat="0" applyBorder="0" applyAlignment="0" applyProtection="0"/>
    <xf numFmtId="0" fontId="48" fillId="0" borderId="0"/>
    <xf numFmtId="0" fontId="41" fillId="0" borderId="0"/>
    <xf numFmtId="0" fontId="1" fillId="0" borderId="0"/>
    <xf numFmtId="0" fontId="2" fillId="0" borderId="0"/>
    <xf numFmtId="0" fontId="2" fillId="0" borderId="0"/>
    <xf numFmtId="0" fontId="2" fillId="0" borderId="0"/>
    <xf numFmtId="0" fontId="2" fillId="0" borderId="0"/>
    <xf numFmtId="0" fontId="2" fillId="0" borderId="0"/>
    <xf numFmtId="0" fontId="1" fillId="0" borderId="0"/>
    <xf numFmtId="0" fontId="111" fillId="0" borderId="0"/>
    <xf numFmtId="0" fontId="75" fillId="0" borderId="0"/>
    <xf numFmtId="0" fontId="111" fillId="0" borderId="0"/>
    <xf numFmtId="0" fontId="13" fillId="0" borderId="0"/>
    <xf numFmtId="0" fontId="75" fillId="0" borderId="0"/>
    <xf numFmtId="0" fontId="1" fillId="0" borderId="0"/>
    <xf numFmtId="0" fontId="2" fillId="0" borderId="0"/>
    <xf numFmtId="0" fontId="1" fillId="0" borderId="0"/>
    <xf numFmtId="0" fontId="46" fillId="0" borderId="0"/>
    <xf numFmtId="0" fontId="1" fillId="0" borderId="0"/>
    <xf numFmtId="0" fontId="13" fillId="0" borderId="0"/>
    <xf numFmtId="0" fontId="1" fillId="0" borderId="0"/>
    <xf numFmtId="0" fontId="9" fillId="27" borderId="0"/>
    <xf numFmtId="0" fontId="8" fillId="0" borderId="0"/>
    <xf numFmtId="0" fontId="109" fillId="0" borderId="0"/>
    <xf numFmtId="0" fontId="1" fillId="0" borderId="0"/>
    <xf numFmtId="0" fontId="13" fillId="0" borderId="0"/>
    <xf numFmtId="0" fontId="13" fillId="0" borderId="0"/>
    <xf numFmtId="0" fontId="2" fillId="116" borderId="0" applyNumberFormat="0" applyBorder="0" applyAlignment="0" applyProtection="0"/>
    <xf numFmtId="0" fontId="13" fillId="0" borderId="0"/>
    <xf numFmtId="0" fontId="13" fillId="0" borderId="0"/>
    <xf numFmtId="0" fontId="28" fillId="25" borderId="0" applyNumberFormat="0" applyBorder="0" applyAlignment="0" applyProtection="0"/>
    <xf numFmtId="0" fontId="35" fillId="0" borderId="0" applyNumberFormat="0" applyFill="0" applyBorder="0" applyAlignment="0" applyProtection="0"/>
    <xf numFmtId="0" fontId="2" fillId="0" borderId="0" applyNumberFormat="0" applyFill="0" applyBorder="0" applyAlignment="0" applyProtection="0"/>
    <xf numFmtId="0" fontId="17" fillId="24" borderId="15" applyNumberFormat="0" applyAlignment="0" applyProtection="0"/>
    <xf numFmtId="0" fontId="13" fillId="26" borderId="39" applyNumberFormat="0" applyFont="0" applyAlignment="0" applyProtection="0"/>
    <xf numFmtId="0" fontId="75" fillId="115" borderId="39" applyNumberFormat="0" applyAlignment="0" applyProtection="0"/>
    <xf numFmtId="0" fontId="25" fillId="0" borderId="0" applyNumberFormat="0" applyFill="0" applyBorder="0" applyAlignment="0" applyProtection="0"/>
    <xf numFmtId="0" fontId="25" fillId="0" borderId="18" applyNumberFormat="0" applyFill="0" applyAlignment="0" applyProtection="0"/>
    <xf numFmtId="9" fontId="13" fillId="0" borderId="0" applyFont="0" applyFill="0" applyBorder="0" applyAlignment="0" applyProtection="0"/>
    <xf numFmtId="9" fontId="13" fillId="0" borderId="0" applyFont="0" applyFill="0" applyBorder="0" applyAlignment="0" applyProtection="0"/>
    <xf numFmtId="0" fontId="24" fillId="0" borderId="17" applyNumberFormat="0" applyFill="0" applyAlignment="0" applyProtection="0"/>
    <xf numFmtId="9" fontId="13" fillId="0" borderId="0" applyFont="0" applyFill="0" applyBorder="0" applyAlignment="0" applyProtection="0"/>
    <xf numFmtId="0" fontId="23" fillId="0" borderId="16" applyNumberFormat="0" applyFill="0" applyAlignment="0" applyProtection="0"/>
    <xf numFmtId="9" fontId="9"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75" fillId="0" borderId="0" applyFill="0" applyBorder="0" applyAlignment="0" applyProtection="0"/>
    <xf numFmtId="0" fontId="14" fillId="22" borderId="0" applyNumberFormat="0" applyBorder="0" applyAlignment="0" applyProtection="0"/>
    <xf numFmtId="9" fontId="46" fillId="0" borderId="0" applyFont="0" applyFill="0" applyBorder="0" applyAlignment="0" applyProtection="0"/>
    <xf numFmtId="9" fontId="75" fillId="0" borderId="0" applyFill="0" applyBorder="0" applyAlignment="0" applyProtection="0"/>
    <xf numFmtId="0" fontId="14" fillId="17" borderId="0" applyNumberFormat="0" applyBorder="0" applyAlignment="0" applyProtection="0"/>
    <xf numFmtId="0" fontId="14" fillId="16" borderId="0" applyNumberFormat="0" applyBorder="0" applyAlignment="0" applyProtection="0"/>
    <xf numFmtId="0" fontId="14" fillId="21" borderId="0" applyNumberFormat="0" applyBorder="0" applyAlignment="0" applyProtection="0"/>
    <xf numFmtId="0" fontId="14" fillId="20" borderId="0" applyNumberFormat="0" applyBorder="0" applyAlignment="0" applyProtection="0"/>
    <xf numFmtId="0" fontId="14" fillId="19" borderId="0" applyNumberFormat="0" applyBorder="0" applyAlignment="0" applyProtection="0"/>
    <xf numFmtId="9" fontId="2" fillId="0" borderId="0" applyFont="0" applyFill="0" applyBorder="0" applyAlignment="0" applyProtection="0"/>
    <xf numFmtId="9" fontId="13" fillId="0" borderId="0" applyFont="0" applyFill="0" applyBorder="0" applyAlignment="0" applyProtection="0"/>
    <xf numFmtId="9" fontId="75" fillId="0" borderId="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75" fillId="0" borderId="0" applyFill="0" applyBorder="0" applyAlignment="0" applyProtection="0"/>
    <xf numFmtId="9" fontId="13" fillId="0" borderId="0" applyFont="0" applyFill="0" applyBorder="0" applyAlignment="0" applyProtection="0"/>
    <xf numFmtId="0" fontId="26" fillId="10" borderId="36" applyNumberFormat="0" applyAlignment="0" applyProtection="0"/>
    <xf numFmtId="0" fontId="2" fillId="0" borderId="19" applyNumberFormat="0" applyFill="0" applyAlignment="0" applyProtection="0"/>
    <xf numFmtId="0" fontId="14" fillId="18" borderId="0" applyNumberFormat="0" applyBorder="0" applyAlignment="0" applyProtection="0"/>
    <xf numFmtId="0" fontId="14" fillId="17" borderId="0" applyNumberFormat="0" applyBorder="0" applyAlignment="0" applyProtection="0"/>
    <xf numFmtId="0" fontId="75" fillId="0" borderId="0"/>
    <xf numFmtId="0" fontId="14" fillId="16" borderId="0" applyNumberFormat="0" applyBorder="0" applyAlignment="0" applyProtection="0"/>
    <xf numFmtId="0" fontId="14" fillId="13" borderId="0" applyNumberFormat="0" applyBorder="0" applyAlignment="0" applyProtection="0"/>
    <xf numFmtId="0" fontId="14" fillId="12" borderId="0" applyNumberFormat="0" applyBorder="0" applyAlignment="0" applyProtection="0"/>
    <xf numFmtId="0" fontId="14" fillId="15" borderId="0" applyNumberFormat="0" applyBorder="0" applyAlignment="0" applyProtection="0"/>
    <xf numFmtId="0" fontId="341" fillId="0" borderId="0" applyNumberFormat="0" applyFill="0" applyBorder="0" applyAlignment="0" applyProtection="0"/>
    <xf numFmtId="168" fontId="13" fillId="0" borderId="0" applyFont="0" applyFill="0" applyBorder="0" applyAlignment="0" applyProtection="0"/>
    <xf numFmtId="166" fontId="9" fillId="0" borderId="0" applyFont="0" applyFill="0" applyBorder="0" applyAlignment="0" applyProtection="0"/>
    <xf numFmtId="168" fontId="13" fillId="0" borderId="0" applyFont="0" applyFill="0" applyBorder="0" applyAlignment="0" applyProtection="0"/>
    <xf numFmtId="168" fontId="13" fillId="0" borderId="0" applyFont="0" applyFill="0" applyBorder="0" applyAlignment="0" applyProtection="0"/>
    <xf numFmtId="168" fontId="13" fillId="0" borderId="0" applyFont="0" applyFill="0" applyBorder="0" applyAlignment="0" applyProtection="0"/>
    <xf numFmtId="168" fontId="13" fillId="0" borderId="0" applyFont="0" applyFill="0" applyBorder="0" applyAlignment="0" applyProtection="0"/>
    <xf numFmtId="324" fontId="19" fillId="0" borderId="0" applyFont="0" applyFill="0" applyBorder="0" applyAlignment="0" applyProtection="0"/>
    <xf numFmtId="0" fontId="2" fillId="117" borderId="0" applyNumberFormat="0" applyBorder="0" applyAlignment="0" applyProtection="0"/>
    <xf numFmtId="0" fontId="26" fillId="10" borderId="36" applyNumberFormat="0" applyAlignment="0" applyProtection="0"/>
    <xf numFmtId="0" fontId="26" fillId="10" borderId="36" applyNumberFormat="0" applyAlignment="0" applyProtection="0"/>
    <xf numFmtId="0" fontId="245" fillId="0" borderId="0" applyBorder="0">
      <alignment horizontal="center" vertical="center" wrapText="1"/>
    </xf>
    <xf numFmtId="0" fontId="26" fillId="10" borderId="36" applyNumberFormat="0" applyAlignment="0" applyProtection="0"/>
    <xf numFmtId="0" fontId="26" fillId="10" borderId="36" applyNumberFormat="0" applyAlignment="0" applyProtection="0"/>
    <xf numFmtId="0" fontId="26" fillId="10" borderId="36" applyNumberFormat="0" applyAlignment="0" applyProtection="0"/>
    <xf numFmtId="0" fontId="245" fillId="0" borderId="0" applyBorder="0">
      <alignment horizontal="center" vertical="center" wrapText="1"/>
    </xf>
    <xf numFmtId="0" fontId="245" fillId="0" borderId="0" applyBorder="0">
      <alignment horizontal="center" vertical="center" wrapText="1"/>
    </xf>
    <xf numFmtId="0" fontId="245" fillId="0" borderId="0" applyBorder="0">
      <alignment horizontal="center" vertical="center" wrapText="1"/>
    </xf>
    <xf numFmtId="0" fontId="245" fillId="0" borderId="0" applyBorder="0">
      <alignment horizontal="center" vertical="center" wrapText="1"/>
    </xf>
    <xf numFmtId="0" fontId="26" fillId="10" borderId="36" applyNumberFormat="0" applyAlignment="0" applyProtection="0"/>
    <xf numFmtId="0" fontId="245" fillId="0" borderId="0" applyBorder="0">
      <alignment horizontal="center" vertical="center" wrapText="1"/>
    </xf>
    <xf numFmtId="0" fontId="26" fillId="10" borderId="36" applyNumberFormat="0" applyAlignment="0" applyProtection="0"/>
    <xf numFmtId="0" fontId="46" fillId="0" borderId="0"/>
    <xf numFmtId="0" fontId="46" fillId="0" borderId="0"/>
    <xf numFmtId="0" fontId="26" fillId="10" borderId="36" applyNumberFormat="0" applyAlignment="0" applyProtection="0"/>
    <xf numFmtId="0" fontId="26" fillId="10" borderId="36" applyNumberFormat="0" applyAlignment="0" applyProtection="0"/>
    <xf numFmtId="0" fontId="26" fillId="10" borderId="36" applyNumberFormat="0" applyAlignment="0" applyProtection="0"/>
    <xf numFmtId="0" fontId="26" fillId="10" borderId="36" applyNumberFormat="0" applyAlignment="0" applyProtection="0"/>
    <xf numFmtId="0" fontId="46" fillId="0" borderId="0"/>
    <xf numFmtId="0" fontId="46" fillId="0" borderId="0"/>
    <xf numFmtId="0" fontId="46" fillId="0" borderId="0"/>
    <xf numFmtId="0" fontId="46" fillId="0" borderId="0"/>
    <xf numFmtId="0" fontId="46" fillId="0" borderId="0"/>
    <xf numFmtId="0" fontId="26" fillId="10" borderId="36" applyNumberFormat="0" applyAlignment="0" applyProtection="0"/>
    <xf numFmtId="0" fontId="26" fillId="10" borderId="36" applyNumberFormat="0" applyAlignment="0" applyProtection="0"/>
    <xf numFmtId="0" fontId="26" fillId="10" borderId="36" applyNumberFormat="0" applyAlignment="0" applyProtection="0"/>
    <xf numFmtId="0" fontId="26" fillId="10" borderId="36" applyNumberFormat="0" applyAlignment="0" applyProtection="0"/>
    <xf numFmtId="0" fontId="26" fillId="10" borderId="36" applyNumberFormat="0" applyAlignment="0" applyProtection="0"/>
    <xf numFmtId="0" fontId="26" fillId="10" borderId="36" applyNumberFormat="0" applyAlignment="0" applyProtection="0"/>
    <xf numFmtId="0" fontId="26" fillId="10" borderId="36" applyNumberFormat="0" applyAlignment="0" applyProtection="0"/>
    <xf numFmtId="0" fontId="26" fillId="10" borderId="36" applyNumberFormat="0" applyAlignment="0" applyProtection="0"/>
    <xf numFmtId="0" fontId="26" fillId="10" borderId="36" applyNumberFormat="0" applyAlignment="0" applyProtection="0"/>
    <xf numFmtId="0" fontId="26" fillId="10" borderId="36" applyNumberFormat="0" applyAlignment="0" applyProtection="0"/>
    <xf numFmtId="0" fontId="26" fillId="10" borderId="36" applyNumberFormat="0" applyAlignment="0" applyProtection="0"/>
    <xf numFmtId="0" fontId="26" fillId="10" borderId="36" applyNumberFormat="0" applyAlignment="0" applyProtection="0"/>
    <xf numFmtId="0" fontId="26" fillId="10" borderId="36" applyNumberFormat="0" applyAlignment="0" applyProtection="0"/>
    <xf numFmtId="0" fontId="26" fillId="10" borderId="36" applyNumberFormat="0" applyAlignment="0" applyProtection="0"/>
    <xf numFmtId="167" fontId="41" fillId="0" borderId="0" applyFont="0" applyFill="0" applyBorder="0" applyAlignment="0" applyProtection="0"/>
    <xf numFmtId="166"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13" fillId="0" borderId="0" applyFont="0" applyFill="0" applyBorder="0" applyAlignment="0" applyProtection="0"/>
    <xf numFmtId="168" fontId="13" fillId="0" borderId="0" applyFont="0" applyFill="0" applyBorder="0" applyAlignment="0" applyProtection="0"/>
    <xf numFmtId="168" fontId="13" fillId="0" borderId="0" applyFont="0" applyFill="0" applyBorder="0" applyAlignment="0" applyProtection="0"/>
    <xf numFmtId="168" fontId="13"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0" fontId="26" fillId="10" borderId="36" applyNumberFormat="0" applyAlignment="0" applyProtection="0"/>
    <xf numFmtId="0" fontId="46" fillId="0" borderId="0"/>
    <xf numFmtId="0" fontId="26" fillId="10" borderId="36" applyNumberFormat="0" applyAlignment="0" applyProtection="0"/>
    <xf numFmtId="0" fontId="26" fillId="10" borderId="36" applyNumberFormat="0" applyAlignment="0" applyProtection="0"/>
    <xf numFmtId="0" fontId="26" fillId="10" borderId="36" applyNumberFormat="0" applyAlignment="0" applyProtection="0"/>
    <xf numFmtId="0" fontId="245" fillId="0" borderId="0" applyBorder="0">
      <alignment horizontal="center" vertical="center" wrapText="1"/>
    </xf>
    <xf numFmtId="0" fontId="26" fillId="10" borderId="36" applyNumberFormat="0" applyAlignment="0" applyProtection="0"/>
    <xf numFmtId="0" fontId="245" fillId="0" borderId="0" applyBorder="0">
      <alignment horizontal="center" vertical="center" wrapText="1"/>
    </xf>
    <xf numFmtId="0" fontId="245" fillId="0" borderId="0" applyBorder="0">
      <alignment horizontal="center" vertical="center" wrapText="1"/>
    </xf>
    <xf numFmtId="0" fontId="26" fillId="10" borderId="36" applyNumberFormat="0" applyAlignment="0" applyProtection="0"/>
    <xf numFmtId="0" fontId="245" fillId="0" borderId="0" applyBorder="0">
      <alignment horizontal="center" vertical="center" wrapText="1"/>
    </xf>
    <xf numFmtId="0" fontId="26" fillId="10" borderId="36" applyNumberFormat="0" applyAlignment="0" applyProtection="0"/>
    <xf numFmtId="0" fontId="245" fillId="0" borderId="0" applyBorder="0">
      <alignment horizontal="center" vertical="center" wrapText="1"/>
    </xf>
    <xf numFmtId="0" fontId="26" fillId="10" borderId="36" applyNumberFormat="0" applyAlignment="0" applyProtection="0"/>
    <xf numFmtId="0" fontId="245" fillId="0" borderId="0" applyBorder="0">
      <alignment horizontal="center" vertical="center" wrapText="1"/>
    </xf>
    <xf numFmtId="0" fontId="26" fillId="10" borderId="36" applyNumberFormat="0" applyAlignment="0" applyProtection="0"/>
    <xf numFmtId="0" fontId="245" fillId="0" borderId="0" applyBorder="0">
      <alignment horizontal="center" vertical="center" wrapText="1"/>
    </xf>
    <xf numFmtId="0" fontId="26" fillId="10" borderId="36" applyNumberFormat="0" applyAlignment="0" applyProtection="0"/>
    <xf numFmtId="0" fontId="1" fillId="0" borderId="0"/>
    <xf numFmtId="0" fontId="151" fillId="0" borderId="0"/>
    <xf numFmtId="0" fontId="88" fillId="0" borderId="0"/>
    <xf numFmtId="9" fontId="151" fillId="0" borderId="0" applyFont="0" applyFill="0" applyBorder="0" applyAlignment="0" applyProtection="0"/>
    <xf numFmtId="13" fontId="19" fillId="0" borderId="0" applyFont="0" applyFill="0" applyProtection="0"/>
    <xf numFmtId="166" fontId="13" fillId="0" borderId="0" applyFont="0" applyFill="0" applyBorder="0" applyAlignment="0" applyProtection="0"/>
    <xf numFmtId="165" fontId="19" fillId="0" borderId="0" applyFont="0" applyFill="0" applyProtection="0"/>
    <xf numFmtId="0" fontId="13" fillId="11" borderId="0" applyNumberFormat="0" applyBorder="0" applyAlignment="0" applyProtection="0"/>
    <xf numFmtId="0" fontId="13" fillId="12" borderId="0" applyNumberFormat="0" applyBorder="0" applyAlignment="0" applyProtection="0"/>
    <xf numFmtId="0" fontId="13" fillId="26" borderId="0" applyNumberFormat="0" applyBorder="0" applyAlignment="0" applyProtection="0"/>
    <xf numFmtId="0" fontId="13" fillId="23" borderId="0" applyNumberFormat="0" applyBorder="0" applyAlignment="0" applyProtection="0"/>
    <xf numFmtId="0" fontId="13" fillId="26" borderId="0" applyNumberFormat="0" applyBorder="0" applyAlignment="0" applyProtection="0"/>
    <xf numFmtId="0" fontId="13" fillId="9" borderId="0" applyNumberFormat="0" applyBorder="0" applyAlignment="0" applyProtection="0"/>
    <xf numFmtId="0" fontId="13" fillId="25" borderId="0" applyNumberFormat="0" applyBorder="0" applyAlignment="0" applyProtection="0"/>
    <xf numFmtId="0" fontId="13" fillId="6" borderId="0" applyNumberFormat="0" applyBorder="0" applyAlignment="0" applyProtection="0"/>
    <xf numFmtId="0" fontId="13" fillId="9" borderId="0" applyNumberFormat="0" applyBorder="0" applyAlignment="0" applyProtection="0"/>
    <xf numFmtId="0" fontId="13" fillId="26" borderId="0" applyNumberFormat="0" applyBorder="0" applyAlignment="0" applyProtection="0"/>
    <xf numFmtId="0" fontId="14" fillId="9" borderId="0" applyNumberFormat="0" applyBorder="0" applyAlignment="0" applyProtection="0"/>
    <xf numFmtId="0" fontId="14" fillId="22" borderId="0" applyNumberFormat="0" applyBorder="0" applyAlignment="0" applyProtection="0"/>
    <xf numFmtId="0" fontId="14" fillId="14" borderId="0" applyNumberFormat="0" applyBorder="0" applyAlignment="0" applyProtection="0"/>
    <xf numFmtId="0" fontId="14" fillId="6" borderId="0" applyNumberFormat="0" applyBorder="0" applyAlignment="0" applyProtection="0"/>
    <xf numFmtId="0" fontId="14" fillId="9" borderId="0" applyNumberFormat="0" applyBorder="0" applyAlignment="0" applyProtection="0"/>
    <xf numFmtId="0" fontId="14" fillId="12" borderId="0" applyNumberFormat="0" applyBorder="0" applyAlignment="0" applyProtection="0"/>
    <xf numFmtId="0" fontId="14" fillId="131" borderId="0" applyNumberFormat="0" applyBorder="0" applyAlignment="0" applyProtection="0"/>
    <xf numFmtId="0" fontId="14" fillId="22" borderId="0" applyNumberFormat="0" applyBorder="0" applyAlignment="0" applyProtection="0"/>
    <xf numFmtId="0" fontId="14" fillId="14" borderId="0" applyNumberFormat="0" applyBorder="0" applyAlignment="0" applyProtection="0"/>
    <xf numFmtId="0" fontId="14" fillId="100" borderId="0" applyNumberFormat="0" applyBorder="0" applyAlignment="0" applyProtection="0"/>
    <xf numFmtId="0" fontId="14" fillId="20" borderId="0" applyNumberFormat="0" applyBorder="0" applyAlignment="0" applyProtection="0"/>
    <xf numFmtId="0" fontId="26" fillId="25" borderId="36" applyNumberFormat="0" applyAlignment="0" applyProtection="0"/>
    <xf numFmtId="0" fontId="29" fillId="27" borderId="40" applyNumberFormat="0" applyAlignment="0" applyProtection="0"/>
    <xf numFmtId="0" fontId="345" fillId="27" borderId="36" applyNumberFormat="0" applyAlignment="0" applyProtection="0"/>
    <xf numFmtId="0" fontId="346" fillId="0" borderId="89" applyNumberFormat="0" applyFill="0" applyAlignment="0" applyProtection="0"/>
    <xf numFmtId="0" fontId="347" fillId="0" borderId="90" applyNumberFormat="0" applyFill="0" applyAlignment="0" applyProtection="0"/>
    <xf numFmtId="0" fontId="348" fillId="0" borderId="91" applyNumberFormat="0" applyFill="0" applyAlignment="0" applyProtection="0"/>
    <xf numFmtId="0" fontId="348" fillId="0" borderId="0" applyNumberFormat="0" applyFill="0" applyBorder="0" applyAlignment="0" applyProtection="0"/>
    <xf numFmtId="0" fontId="36" fillId="0" borderId="92" applyNumberFormat="0" applyFill="0" applyAlignment="0" applyProtection="0"/>
    <xf numFmtId="0" fontId="349" fillId="0" borderId="0" applyNumberFormat="0" applyFill="0" applyBorder="0" applyAlignment="0" applyProtection="0"/>
    <xf numFmtId="0" fontId="350" fillId="25" borderId="0" applyNumberFormat="0" applyBorder="0" applyAlignment="0" applyProtection="0"/>
    <xf numFmtId="0" fontId="54" fillId="0" borderId="0"/>
    <xf numFmtId="0" fontId="8" fillId="0" borderId="0"/>
    <xf numFmtId="0" fontId="15" fillId="8" borderId="0" applyNumberFormat="0" applyBorder="0" applyAlignment="0" applyProtection="0"/>
    <xf numFmtId="0" fontId="88" fillId="26" borderId="39" applyNumberFormat="0" applyFont="0" applyAlignment="0" applyProtection="0"/>
    <xf numFmtId="0" fontId="37" fillId="0" borderId="93" applyNumberFormat="0" applyFill="0" applyAlignment="0" applyProtection="0"/>
    <xf numFmtId="168" fontId="2" fillId="0" borderId="0" applyFont="0" applyFill="0" applyBorder="0" applyAlignment="0" applyProtection="0"/>
    <xf numFmtId="168" fontId="2" fillId="0" borderId="0" applyFont="0" applyFill="0" applyBorder="0" applyAlignment="0" applyProtection="0"/>
    <xf numFmtId="0" fontId="22" fillId="9" borderId="0" applyNumberFormat="0" applyBorder="0" applyAlignment="0" applyProtection="0"/>
    <xf numFmtId="0" fontId="45" fillId="0" borderId="0"/>
    <xf numFmtId="0" fontId="107" fillId="0" borderId="0"/>
    <xf numFmtId="0" fontId="45" fillId="0" borderId="0"/>
    <xf numFmtId="9" fontId="46" fillId="0" borderId="0" applyFont="0" applyFill="0" applyBorder="0" applyAlignment="0" applyProtection="0"/>
    <xf numFmtId="0" fontId="107" fillId="0" borderId="0"/>
    <xf numFmtId="9" fontId="46" fillId="0" borderId="0" applyFont="0" applyFill="0" applyBorder="0" applyAlignment="0" applyProtection="0"/>
    <xf numFmtId="168" fontId="13" fillId="0" borderId="0" applyFont="0" applyFill="0" applyBorder="0" applyAlignment="0" applyProtection="0"/>
    <xf numFmtId="168" fontId="13" fillId="0" borderId="0" applyFont="0" applyFill="0" applyBorder="0" applyAlignment="0" applyProtection="0"/>
    <xf numFmtId="168" fontId="13" fillId="0" borderId="0" applyFont="0" applyFill="0" applyBorder="0" applyAlignment="0" applyProtection="0"/>
    <xf numFmtId="168" fontId="13" fillId="0" borderId="0" applyFont="0" applyFill="0" applyBorder="0" applyAlignment="0" applyProtection="0"/>
    <xf numFmtId="168" fontId="13" fillId="0" borderId="0" applyFont="0" applyFill="0" applyBorder="0" applyAlignment="0" applyProtection="0"/>
    <xf numFmtId="168" fontId="13" fillId="0" borderId="0" applyFont="0" applyFill="0" applyBorder="0" applyAlignment="0" applyProtection="0"/>
    <xf numFmtId="168" fontId="13" fillId="0" borderId="0" applyFont="0" applyFill="0" applyBorder="0" applyAlignment="0" applyProtection="0"/>
    <xf numFmtId="168" fontId="13" fillId="0" borderId="0" applyFont="0" applyFill="0" applyBorder="0" applyAlignment="0" applyProtection="0"/>
    <xf numFmtId="0" fontId="2" fillId="0" borderId="0"/>
    <xf numFmtId="168" fontId="13" fillId="0" borderId="0" applyFont="0" applyFill="0" applyBorder="0" applyAlignment="0" applyProtection="0"/>
    <xf numFmtId="0" fontId="45" fillId="0" borderId="0"/>
    <xf numFmtId="0" fontId="107" fillId="0" borderId="0"/>
    <xf numFmtId="9" fontId="46" fillId="0" borderId="0" applyFont="0" applyFill="0" applyBorder="0" applyAlignment="0" applyProtection="0"/>
    <xf numFmtId="0" fontId="26" fillId="10" borderId="36" applyNumberFormat="0" applyAlignment="0" applyProtection="0"/>
    <xf numFmtId="0" fontId="26" fillId="10" borderId="36" applyNumberFormat="0" applyAlignment="0" applyProtection="0"/>
    <xf numFmtId="0" fontId="26" fillId="10" borderId="36" applyNumberFormat="0" applyAlignment="0" applyProtection="0"/>
    <xf numFmtId="0" fontId="26" fillId="10" borderId="36" applyNumberFormat="0" applyAlignment="0" applyProtection="0"/>
    <xf numFmtId="0" fontId="26" fillId="10" borderId="36" applyNumberFormat="0" applyAlignment="0" applyProtection="0"/>
    <xf numFmtId="0" fontId="26" fillId="10" borderId="36" applyNumberFormat="0" applyAlignment="0" applyProtection="0"/>
    <xf numFmtId="0" fontId="26" fillId="10" borderId="36" applyNumberFormat="0" applyAlignment="0" applyProtection="0"/>
    <xf numFmtId="0" fontId="26" fillId="10" borderId="36" applyNumberFormat="0" applyAlignment="0" applyProtection="0"/>
    <xf numFmtId="0" fontId="26" fillId="10" borderId="36" applyNumberFormat="0" applyAlignment="0" applyProtection="0"/>
    <xf numFmtId="0" fontId="26" fillId="10" borderId="36" applyNumberFormat="0" applyAlignment="0" applyProtection="0"/>
    <xf numFmtId="0" fontId="26" fillId="10" borderId="36" applyNumberFormat="0" applyAlignment="0" applyProtection="0"/>
    <xf numFmtId="168" fontId="2" fillId="0" borderId="0" applyFont="0" applyFill="0" applyBorder="0" applyAlignment="0" applyProtection="0"/>
    <xf numFmtId="0" fontId="19" fillId="0" borderId="0"/>
    <xf numFmtId="0" fontId="26" fillId="10" borderId="36" applyNumberFormat="0" applyAlignment="0" applyProtection="0"/>
    <xf numFmtId="168" fontId="2" fillId="0" borderId="0" applyFont="0" applyFill="0" applyBorder="0" applyAlignment="0" applyProtection="0"/>
    <xf numFmtId="0" fontId="26" fillId="10" borderId="36" applyNumberFormat="0" applyAlignment="0" applyProtection="0"/>
    <xf numFmtId="0" fontId="26" fillId="10" borderId="36" applyNumberFormat="0" applyAlignment="0" applyProtection="0"/>
    <xf numFmtId="168" fontId="2" fillId="0" borderId="0" applyFont="0" applyFill="0" applyBorder="0" applyAlignment="0" applyProtection="0"/>
    <xf numFmtId="168" fontId="2" fillId="0" borderId="0" applyFont="0" applyFill="0" applyBorder="0" applyAlignment="0" applyProtection="0"/>
    <xf numFmtId="0" fontId="26" fillId="10" borderId="36" applyNumberFormat="0" applyAlignment="0" applyProtection="0"/>
    <xf numFmtId="0" fontId="26" fillId="10" borderId="36" applyNumberFormat="0" applyAlignment="0" applyProtection="0"/>
    <xf numFmtId="0" fontId="26" fillId="10" borderId="36" applyNumberFormat="0" applyAlignment="0" applyProtection="0"/>
    <xf numFmtId="168" fontId="2" fillId="0" borderId="0" applyFont="0" applyFill="0" applyBorder="0" applyAlignment="0" applyProtection="0"/>
    <xf numFmtId="0" fontId="26" fillId="10" borderId="36" applyNumberFormat="0" applyAlignment="0" applyProtection="0"/>
    <xf numFmtId="168" fontId="2" fillId="0" borderId="0" applyFont="0" applyFill="0" applyBorder="0" applyAlignment="0" applyProtection="0"/>
    <xf numFmtId="0" fontId="26" fillId="10" borderId="36" applyNumberFormat="0" applyAlignment="0" applyProtection="0"/>
    <xf numFmtId="0" fontId="26" fillId="10" borderId="36" applyNumberFormat="0" applyAlignment="0" applyProtection="0"/>
    <xf numFmtId="0" fontId="26" fillId="10" borderId="36" applyNumberFormat="0" applyAlignment="0" applyProtection="0"/>
    <xf numFmtId="0" fontId="26" fillId="10" borderId="36" applyNumberFormat="0" applyAlignment="0" applyProtection="0"/>
    <xf numFmtId="0" fontId="26" fillId="10" borderId="36" applyNumberFormat="0" applyAlignment="0" applyProtection="0"/>
    <xf numFmtId="0" fontId="26" fillId="10" borderId="36" applyNumberFormat="0" applyAlignment="0" applyProtection="0"/>
    <xf numFmtId="0" fontId="26" fillId="10" borderId="36" applyNumberFormat="0" applyAlignment="0" applyProtection="0"/>
    <xf numFmtId="0" fontId="26" fillId="10" borderId="36" applyNumberFormat="0" applyAlignment="0" applyProtection="0"/>
    <xf numFmtId="0" fontId="26" fillId="10" borderId="36" applyNumberFormat="0" applyAlignment="0" applyProtection="0"/>
    <xf numFmtId="0" fontId="26" fillId="10" borderId="36" applyNumberFormat="0" applyAlignment="0" applyProtection="0"/>
    <xf numFmtId="168" fontId="2" fillId="0" borderId="0" applyFont="0" applyFill="0" applyBorder="0" applyAlignment="0" applyProtection="0"/>
    <xf numFmtId="0" fontId="26" fillId="10" borderId="36" applyNumberFormat="0" applyAlignment="0" applyProtection="0"/>
    <xf numFmtId="0" fontId="26" fillId="10" borderId="36" applyNumberFormat="0" applyAlignment="0" applyProtection="0"/>
    <xf numFmtId="0" fontId="26" fillId="10" borderId="36" applyNumberFormat="0" applyAlignment="0" applyProtection="0"/>
    <xf numFmtId="168" fontId="2" fillId="0" borderId="0" applyFont="0" applyFill="0" applyBorder="0" applyAlignment="0" applyProtection="0"/>
    <xf numFmtId="0" fontId="26" fillId="10" borderId="36" applyNumberFormat="0" applyAlignment="0" applyProtection="0"/>
    <xf numFmtId="168" fontId="13" fillId="0" borderId="0" applyFont="0" applyFill="0" applyBorder="0" applyAlignment="0" applyProtection="0"/>
    <xf numFmtId="168" fontId="13" fillId="0" borderId="0" applyFont="0" applyFill="0" applyBorder="0" applyAlignment="0" applyProtection="0"/>
    <xf numFmtId="0" fontId="26" fillId="10" borderId="36" applyNumberFormat="0" applyAlignment="0" applyProtection="0"/>
    <xf numFmtId="0" fontId="26" fillId="10" borderId="36" applyNumberFormat="0" applyAlignment="0" applyProtection="0"/>
    <xf numFmtId="0" fontId="26" fillId="10" borderId="36" applyNumberFormat="0" applyAlignment="0" applyProtection="0"/>
    <xf numFmtId="168" fontId="13" fillId="0" borderId="0" applyFont="0" applyFill="0" applyBorder="0" applyAlignment="0" applyProtection="0"/>
    <xf numFmtId="0" fontId="26" fillId="10" borderId="36" applyNumberFormat="0" applyAlignment="0" applyProtection="0"/>
    <xf numFmtId="0" fontId="26" fillId="10" borderId="36" applyNumberFormat="0" applyAlignment="0" applyProtection="0"/>
    <xf numFmtId="0" fontId="26" fillId="10" borderId="36" applyNumberFormat="0" applyAlignment="0" applyProtection="0"/>
    <xf numFmtId="0" fontId="2" fillId="0" borderId="0"/>
    <xf numFmtId="0" fontId="45" fillId="0" borderId="0"/>
    <xf numFmtId="0" fontId="19" fillId="0" borderId="0"/>
    <xf numFmtId="0" fontId="107" fillId="0" borderId="0"/>
    <xf numFmtId="9" fontId="13" fillId="0" borderId="0" applyFont="0" applyFill="0" applyBorder="0" applyAlignment="0" applyProtection="0"/>
    <xf numFmtId="0" fontId="19" fillId="0" borderId="0"/>
    <xf numFmtId="0" fontId="45" fillId="0" borderId="0"/>
    <xf numFmtId="168" fontId="13" fillId="0" borderId="0" applyFont="0" applyFill="0" applyBorder="0" applyAlignment="0" applyProtection="0"/>
    <xf numFmtId="0" fontId="26" fillId="10" borderId="36" applyNumberFormat="0" applyAlignment="0" applyProtection="0"/>
    <xf numFmtId="168" fontId="13" fillId="0" borderId="0" applyFont="0" applyFill="0" applyBorder="0" applyAlignment="0" applyProtection="0"/>
    <xf numFmtId="0" fontId="8" fillId="0" borderId="0"/>
    <xf numFmtId="9" fontId="46" fillId="0" borderId="0" applyFont="0" applyFill="0" applyBorder="0" applyAlignment="0" applyProtection="0"/>
    <xf numFmtId="9" fontId="1" fillId="0" borderId="0" applyFont="0" applyFill="0" applyBorder="0" applyAlignment="0" applyProtection="0"/>
    <xf numFmtId="9" fontId="45" fillId="0" borderId="0" applyFont="0" applyFill="0" applyBorder="0" applyAlignment="0" applyProtection="0"/>
    <xf numFmtId="0" fontId="13" fillId="132"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116" borderId="0" applyNumberFormat="0" applyBorder="0" applyAlignment="0" applyProtection="0"/>
    <xf numFmtId="0" fontId="13" fillId="6" borderId="0" applyNumberFormat="0" applyBorder="0" applyAlignment="0" applyProtection="0"/>
    <xf numFmtId="0" fontId="13" fillId="6" borderId="0" applyNumberFormat="0" applyBorder="0" applyAlignment="0" applyProtection="0"/>
    <xf numFmtId="0" fontId="13" fillId="6" borderId="0" applyNumberFormat="0" applyBorder="0" applyAlignment="0" applyProtection="0"/>
    <xf numFmtId="0" fontId="13" fillId="6" borderId="0" applyNumberFormat="0" applyBorder="0" applyAlignment="0" applyProtection="0"/>
    <xf numFmtId="0" fontId="13" fillId="6" borderId="0" applyNumberFormat="0" applyBorder="0" applyAlignment="0" applyProtection="0"/>
    <xf numFmtId="0" fontId="13" fillId="117" borderId="0" applyNumberFormat="0" applyBorder="0" applyAlignment="0" applyProtection="0"/>
    <xf numFmtId="0" fontId="13" fillId="7" borderId="0" applyNumberFormat="0" applyBorder="0" applyAlignment="0" applyProtection="0"/>
    <xf numFmtId="0" fontId="13" fillId="7" borderId="0" applyNumberFormat="0" applyBorder="0" applyAlignment="0" applyProtection="0"/>
    <xf numFmtId="0" fontId="13" fillId="7" borderId="0" applyNumberFormat="0" applyBorder="0" applyAlignment="0" applyProtection="0"/>
    <xf numFmtId="0" fontId="13" fillId="7" borderId="0" applyNumberFormat="0" applyBorder="0" applyAlignment="0" applyProtection="0"/>
    <xf numFmtId="0" fontId="13" fillId="7" borderId="0" applyNumberFormat="0" applyBorder="0" applyAlignment="0" applyProtection="0"/>
    <xf numFmtId="0" fontId="13" fillId="133" borderId="0" applyNumberFormat="0" applyBorder="0" applyAlignment="0" applyProtection="0"/>
    <xf numFmtId="0" fontId="13" fillId="8" borderId="0" applyNumberFormat="0" applyBorder="0" applyAlignment="0" applyProtection="0"/>
    <xf numFmtId="0" fontId="13" fillId="8" borderId="0" applyNumberFormat="0" applyBorder="0" applyAlignment="0" applyProtection="0"/>
    <xf numFmtId="0" fontId="13" fillId="8" borderId="0" applyNumberFormat="0" applyBorder="0" applyAlignment="0" applyProtection="0"/>
    <xf numFmtId="0" fontId="13" fillId="8" borderId="0" applyNumberFormat="0" applyBorder="0" applyAlignment="0" applyProtection="0"/>
    <xf numFmtId="0" fontId="13" fillId="8" borderId="0" applyNumberFormat="0" applyBorder="0" applyAlignment="0" applyProtection="0"/>
    <xf numFmtId="0" fontId="13" fillId="134"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135"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36"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8" borderId="0" applyNumberFormat="0" applyBorder="0" applyAlignment="0" applyProtection="0"/>
    <xf numFmtId="0" fontId="13" fillId="12" borderId="0" applyNumberFormat="0" applyBorder="0" applyAlignment="0" applyProtection="0"/>
    <xf numFmtId="0" fontId="13" fillId="12" borderId="0" applyNumberFormat="0" applyBorder="0" applyAlignment="0" applyProtection="0"/>
    <xf numFmtId="0" fontId="13" fillId="12" borderId="0" applyNumberFormat="0" applyBorder="0" applyAlignment="0" applyProtection="0"/>
    <xf numFmtId="0" fontId="13" fillId="12" borderId="0" applyNumberFormat="0" applyBorder="0" applyAlignment="0" applyProtection="0"/>
    <xf numFmtId="0" fontId="13" fillId="12" borderId="0" applyNumberFormat="0" applyBorder="0" applyAlignment="0" applyProtection="0"/>
    <xf numFmtId="0" fontId="13" fillId="119" borderId="0" applyNumberFormat="0" applyBorder="0" applyAlignment="0" applyProtection="0"/>
    <xf numFmtId="0" fontId="46" fillId="0" borderId="0"/>
    <xf numFmtId="0" fontId="46" fillId="0" borderId="0"/>
    <xf numFmtId="0" fontId="46" fillId="0" borderId="0"/>
    <xf numFmtId="0" fontId="46" fillId="0" borderId="0"/>
    <xf numFmtId="0" fontId="13" fillId="13"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133" borderId="0" applyNumberFormat="0" applyBorder="0" applyAlignment="0" applyProtection="0"/>
    <xf numFmtId="0" fontId="13" fillId="8" borderId="0" applyNumberFormat="0" applyBorder="0" applyAlignment="0" applyProtection="0"/>
    <xf numFmtId="0" fontId="13" fillId="8" borderId="0" applyNumberFormat="0" applyBorder="0" applyAlignment="0" applyProtection="0"/>
    <xf numFmtId="0" fontId="13" fillId="8" borderId="0" applyNumberFormat="0" applyBorder="0" applyAlignment="0" applyProtection="0"/>
    <xf numFmtId="0" fontId="13" fillId="8" borderId="0" applyNumberFormat="0" applyBorder="0" applyAlignment="0" applyProtection="0"/>
    <xf numFmtId="0" fontId="13" fillId="8" borderId="0" applyNumberFormat="0" applyBorder="0" applyAlignment="0" applyProtection="0"/>
    <xf numFmtId="0" fontId="13" fillId="136"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2" fillId="0" borderId="0"/>
    <xf numFmtId="0" fontId="2" fillId="0" borderId="0"/>
    <xf numFmtId="0" fontId="13" fillId="137"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4" fillId="120" borderId="0" applyNumberFormat="0" applyBorder="0" applyAlignment="0" applyProtection="0"/>
    <xf numFmtId="0" fontId="14" fillId="15" borderId="0" applyNumberFormat="0" applyBorder="0" applyAlignment="0" applyProtection="0"/>
    <xf numFmtId="0" fontId="14" fillId="15" borderId="0" applyNumberFormat="0" applyBorder="0" applyAlignment="0" applyProtection="0"/>
    <xf numFmtId="0" fontId="14" fillId="15" borderId="0" applyNumberFormat="0" applyBorder="0" applyAlignment="0" applyProtection="0"/>
    <xf numFmtId="0" fontId="14" fillId="15" borderId="0" applyNumberFormat="0" applyBorder="0" applyAlignment="0" applyProtection="0"/>
    <xf numFmtId="0" fontId="14" fillId="15" borderId="0" applyNumberFormat="0" applyBorder="0" applyAlignment="0" applyProtection="0"/>
    <xf numFmtId="0" fontId="14" fillId="118" borderId="0" applyNumberFormat="0" applyBorder="0" applyAlignment="0" applyProtection="0"/>
    <xf numFmtId="0" fontId="14" fillId="12" borderId="0" applyNumberFormat="0" applyBorder="0" applyAlignment="0" applyProtection="0"/>
    <xf numFmtId="0" fontId="14" fillId="12" borderId="0" applyNumberFormat="0" applyBorder="0" applyAlignment="0" applyProtection="0"/>
    <xf numFmtId="0" fontId="14" fillId="12" borderId="0" applyNumberFormat="0" applyBorder="0" applyAlignment="0" applyProtection="0"/>
    <xf numFmtId="0" fontId="14" fillId="12" borderId="0" applyNumberFormat="0" applyBorder="0" applyAlignment="0" applyProtection="0"/>
    <xf numFmtId="0" fontId="14" fillId="12" borderId="0" applyNumberFormat="0" applyBorder="0" applyAlignment="0" applyProtection="0"/>
    <xf numFmtId="0" fontId="14" fillId="119" borderId="0" applyNumberFormat="0" applyBorder="0" applyAlignment="0" applyProtection="0"/>
    <xf numFmtId="0" fontId="14" fillId="13" borderId="0" applyNumberFormat="0" applyBorder="0" applyAlignment="0" applyProtection="0"/>
    <xf numFmtId="0" fontId="14" fillId="13" borderId="0" applyNumberFormat="0" applyBorder="0" applyAlignment="0" applyProtection="0"/>
    <xf numFmtId="0" fontId="14" fillId="13" borderId="0" applyNumberFormat="0" applyBorder="0" applyAlignment="0" applyProtection="0"/>
    <xf numFmtId="0" fontId="14" fillId="13" borderId="0" applyNumberFormat="0" applyBorder="0" applyAlignment="0" applyProtection="0"/>
    <xf numFmtId="0" fontId="14" fillId="13" borderId="0" applyNumberFormat="0" applyBorder="0" applyAlignment="0" applyProtection="0"/>
    <xf numFmtId="0" fontId="14" fillId="121" borderId="0" applyNumberFormat="0" applyBorder="0" applyAlignment="0" applyProtection="0"/>
    <xf numFmtId="0" fontId="14" fillId="16" borderId="0" applyNumberFormat="0" applyBorder="0" applyAlignment="0" applyProtection="0"/>
    <xf numFmtId="0" fontId="14" fillId="16" borderId="0" applyNumberFormat="0" applyBorder="0" applyAlignment="0" applyProtection="0"/>
    <xf numFmtId="0" fontId="14" fillId="16" borderId="0" applyNumberFormat="0" applyBorder="0" applyAlignment="0" applyProtection="0"/>
    <xf numFmtId="0" fontId="14" fillId="16" borderId="0" applyNumberFormat="0" applyBorder="0" applyAlignment="0" applyProtection="0"/>
    <xf numFmtId="0" fontId="14" fillId="16" borderId="0" applyNumberFormat="0" applyBorder="0" applyAlignment="0" applyProtection="0"/>
    <xf numFmtId="0" fontId="14" fillId="122" borderId="0" applyNumberFormat="0" applyBorder="0" applyAlignment="0" applyProtection="0"/>
    <xf numFmtId="0" fontId="14" fillId="17" borderId="0" applyNumberFormat="0" applyBorder="0" applyAlignment="0" applyProtection="0"/>
    <xf numFmtId="0" fontId="14" fillId="17" borderId="0" applyNumberFormat="0" applyBorder="0" applyAlignment="0" applyProtection="0"/>
    <xf numFmtId="0" fontId="14" fillId="17" borderId="0" applyNumberFormat="0" applyBorder="0" applyAlignment="0" applyProtection="0"/>
    <xf numFmtId="0" fontId="14" fillId="17" borderId="0" applyNumberFormat="0" applyBorder="0" applyAlignment="0" applyProtection="0"/>
    <xf numFmtId="0" fontId="14" fillId="17" borderId="0" applyNumberFormat="0" applyBorder="0" applyAlignment="0" applyProtection="0"/>
    <xf numFmtId="9" fontId="13" fillId="0" borderId="0" applyFont="0" applyFill="0" applyBorder="0" applyAlignment="0" applyProtection="0"/>
    <xf numFmtId="9" fontId="13" fillId="0" borderId="0" applyFont="0" applyFill="0" applyBorder="0" applyAlignment="0" applyProtection="0"/>
    <xf numFmtId="0" fontId="14" fillId="123" borderId="0" applyNumberFormat="0" applyBorder="0" applyAlignment="0" applyProtection="0"/>
    <xf numFmtId="0" fontId="14" fillId="18" borderId="0" applyNumberFormat="0" applyBorder="0" applyAlignment="0" applyProtection="0"/>
    <xf numFmtId="0" fontId="14" fillId="18" borderId="0" applyNumberFormat="0" applyBorder="0" applyAlignment="0" applyProtection="0"/>
    <xf numFmtId="0" fontId="14" fillId="18" borderId="0" applyNumberFormat="0" applyBorder="0" applyAlignment="0" applyProtection="0"/>
    <xf numFmtId="0" fontId="14" fillId="18" borderId="0" applyNumberFormat="0" applyBorder="0" applyAlignment="0" applyProtection="0"/>
    <xf numFmtId="0" fontId="14" fillId="18" borderId="0" applyNumberFormat="0" applyBorder="0" applyAlignment="0" applyProtection="0"/>
    <xf numFmtId="0" fontId="14" fillId="125" borderId="0" applyNumberFormat="0" applyBorder="0" applyAlignment="0" applyProtection="0"/>
    <xf numFmtId="0" fontId="14" fillId="19" borderId="0" applyNumberFormat="0" applyBorder="0" applyAlignment="0" applyProtection="0"/>
    <xf numFmtId="0" fontId="14" fillId="19" borderId="0" applyNumberFormat="0" applyBorder="0" applyAlignment="0" applyProtection="0"/>
    <xf numFmtId="0" fontId="14" fillId="19" borderId="0" applyNumberFormat="0" applyBorder="0" applyAlignment="0" applyProtection="0"/>
    <xf numFmtId="0" fontId="14" fillId="19" borderId="0" applyNumberFormat="0" applyBorder="0" applyAlignment="0" applyProtection="0"/>
    <xf numFmtId="0" fontId="14" fillId="19" borderId="0" applyNumberFormat="0" applyBorder="0" applyAlignment="0" applyProtection="0"/>
    <xf numFmtId="0" fontId="14" fillId="126" borderId="0" applyNumberFormat="0" applyBorder="0" applyAlignment="0" applyProtection="0"/>
    <xf numFmtId="0" fontId="14" fillId="20" borderId="0" applyNumberFormat="0" applyBorder="0" applyAlignment="0" applyProtection="0"/>
    <xf numFmtId="0" fontId="14" fillId="20" borderId="0" applyNumberFormat="0" applyBorder="0" applyAlignment="0" applyProtection="0"/>
    <xf numFmtId="0" fontId="14" fillId="20" borderId="0" applyNumberFormat="0" applyBorder="0" applyAlignment="0" applyProtection="0"/>
    <xf numFmtId="0" fontId="14" fillId="20" borderId="0" applyNumberFormat="0" applyBorder="0" applyAlignment="0" applyProtection="0"/>
    <xf numFmtId="0" fontId="14" fillId="20" borderId="0" applyNumberFormat="0" applyBorder="0" applyAlignment="0" applyProtection="0"/>
    <xf numFmtId="0" fontId="14" fillId="127" borderId="0" applyNumberFormat="0" applyBorder="0" applyAlignment="0" applyProtection="0"/>
    <xf numFmtId="0" fontId="14" fillId="21" borderId="0" applyNumberFormat="0" applyBorder="0" applyAlignment="0" applyProtection="0"/>
    <xf numFmtId="0" fontId="14" fillId="21" borderId="0" applyNumberFormat="0" applyBorder="0" applyAlignment="0" applyProtection="0"/>
    <xf numFmtId="0" fontId="14" fillId="21" borderId="0" applyNumberFormat="0" applyBorder="0" applyAlignment="0" applyProtection="0"/>
    <xf numFmtId="0" fontId="14" fillId="21" borderId="0" applyNumberFormat="0" applyBorder="0" applyAlignment="0" applyProtection="0"/>
    <xf numFmtId="0" fontId="14" fillId="21" borderId="0" applyNumberFormat="0" applyBorder="0" applyAlignment="0" applyProtection="0"/>
    <xf numFmtId="0" fontId="14" fillId="121" borderId="0" applyNumberFormat="0" applyBorder="0" applyAlignment="0" applyProtection="0"/>
    <xf numFmtId="0" fontId="14" fillId="16" borderId="0" applyNumberFormat="0" applyBorder="0" applyAlignment="0" applyProtection="0"/>
    <xf numFmtId="0" fontId="14" fillId="16" borderId="0" applyNumberFormat="0" applyBorder="0" applyAlignment="0" applyProtection="0"/>
    <xf numFmtId="0" fontId="14" fillId="16" borderId="0" applyNumberFormat="0" applyBorder="0" applyAlignment="0" applyProtection="0"/>
    <xf numFmtId="0" fontId="14" fillId="16" borderId="0" applyNumberFormat="0" applyBorder="0" applyAlignment="0" applyProtection="0"/>
    <xf numFmtId="0" fontId="14" fillId="16" borderId="0" applyNumberFormat="0" applyBorder="0" applyAlignment="0" applyProtection="0"/>
    <xf numFmtId="0" fontId="14" fillId="122" borderId="0" applyNumberFormat="0" applyBorder="0" applyAlignment="0" applyProtection="0"/>
    <xf numFmtId="0" fontId="14" fillId="17" borderId="0" applyNumberFormat="0" applyBorder="0" applyAlignment="0" applyProtection="0"/>
    <xf numFmtId="0" fontId="14" fillId="17" borderId="0" applyNumberFormat="0" applyBorder="0" applyAlignment="0" applyProtection="0"/>
    <xf numFmtId="0" fontId="14" fillId="17" borderId="0" applyNumberFormat="0" applyBorder="0" applyAlignment="0" applyProtection="0"/>
    <xf numFmtId="0" fontId="14" fillId="17" borderId="0" applyNumberFormat="0" applyBorder="0" applyAlignment="0" applyProtection="0"/>
    <xf numFmtId="0" fontId="14" fillId="17" borderId="0" applyNumberFormat="0" applyBorder="0" applyAlignment="0" applyProtection="0"/>
    <xf numFmtId="0" fontId="14" fillId="128" borderId="0" applyNumberFormat="0" applyBorder="0" applyAlignment="0" applyProtection="0"/>
    <xf numFmtId="0" fontId="14" fillId="22" borderId="0" applyNumberFormat="0" applyBorder="0" applyAlignment="0" applyProtection="0"/>
    <xf numFmtId="0" fontId="14" fillId="22" borderId="0" applyNumberFormat="0" applyBorder="0" applyAlignment="0" applyProtection="0"/>
    <xf numFmtId="0" fontId="14" fillId="22" borderId="0" applyNumberFormat="0" applyBorder="0" applyAlignment="0" applyProtection="0"/>
    <xf numFmtId="0" fontId="14" fillId="22" borderId="0" applyNumberFormat="0" applyBorder="0" applyAlignment="0" applyProtection="0"/>
    <xf numFmtId="0" fontId="14" fillId="22" borderId="0" applyNumberFormat="0" applyBorder="0" applyAlignment="0" applyProtection="0"/>
    <xf numFmtId="0" fontId="26" fillId="135" borderId="36" applyNumberFormat="0" applyAlignment="0" applyProtection="0"/>
    <xf numFmtId="0" fontId="26" fillId="10" borderId="36" applyNumberFormat="0" applyAlignment="0" applyProtection="0"/>
    <xf numFmtId="0" fontId="26" fillId="10" borderId="36" applyNumberFormat="0" applyAlignment="0" applyProtection="0"/>
    <xf numFmtId="0" fontId="26" fillId="10" borderId="36" applyNumberFormat="0" applyAlignment="0" applyProtection="0"/>
    <xf numFmtId="0" fontId="26" fillId="10" borderId="36" applyNumberFormat="0" applyAlignment="0" applyProtection="0"/>
    <xf numFmtId="0" fontId="26" fillId="10" borderId="36" applyNumberFormat="0" applyAlignment="0" applyProtection="0"/>
    <xf numFmtId="0" fontId="29" fillId="114" borderId="40" applyNumberFormat="0" applyAlignment="0" applyProtection="0"/>
    <xf numFmtId="0" fontId="29" fillId="23" borderId="40" applyNumberFormat="0" applyAlignment="0" applyProtection="0"/>
    <xf numFmtId="0" fontId="29" fillId="23" borderId="40" applyNumberFormat="0" applyAlignment="0" applyProtection="0"/>
    <xf numFmtId="0" fontId="29" fillId="23" borderId="40" applyNumberFormat="0" applyAlignment="0" applyProtection="0"/>
    <xf numFmtId="0" fontId="29" fillId="23" borderId="40" applyNumberFormat="0" applyAlignment="0" applyProtection="0"/>
    <xf numFmtId="0" fontId="29" fillId="23" borderId="40" applyNumberFormat="0" applyAlignment="0" applyProtection="0"/>
    <xf numFmtId="0" fontId="16" fillId="114" borderId="36" applyNumberFormat="0" applyAlignment="0" applyProtection="0"/>
    <xf numFmtId="0" fontId="16" fillId="23" borderId="36" applyNumberFormat="0" applyAlignment="0" applyProtection="0"/>
    <xf numFmtId="0" fontId="16" fillId="23" borderId="36" applyNumberFormat="0" applyAlignment="0" applyProtection="0"/>
    <xf numFmtId="0" fontId="16" fillId="23" borderId="36" applyNumberFormat="0" applyAlignment="0" applyProtection="0"/>
    <xf numFmtId="0" fontId="16" fillId="23" borderId="36" applyNumberFormat="0" applyAlignment="0" applyProtection="0"/>
    <xf numFmtId="0" fontId="16" fillId="23" borderId="36" applyNumberFormat="0" applyAlignment="0" applyProtection="0"/>
    <xf numFmtId="0" fontId="23" fillId="0" borderId="16" applyNumberFormat="0" applyFill="0" applyAlignment="0" applyProtection="0"/>
    <xf numFmtId="0" fontId="23" fillId="0" borderId="16" applyNumberFormat="0" applyFill="0" applyAlignment="0" applyProtection="0"/>
    <xf numFmtId="0" fontId="23" fillId="0" borderId="16" applyNumberFormat="0" applyFill="0" applyAlignment="0" applyProtection="0"/>
    <xf numFmtId="0" fontId="23" fillId="0" borderId="16" applyNumberFormat="0" applyFill="0" applyAlignment="0" applyProtection="0"/>
    <xf numFmtId="0" fontId="23" fillId="0" borderId="16" applyNumberFormat="0" applyFill="0" applyAlignment="0" applyProtection="0"/>
    <xf numFmtId="0" fontId="24" fillId="0" borderId="17" applyNumberFormat="0" applyFill="0" applyAlignment="0" applyProtection="0"/>
    <xf numFmtId="0" fontId="24" fillId="0" borderId="17" applyNumberFormat="0" applyFill="0" applyAlignment="0" applyProtection="0"/>
    <xf numFmtId="0" fontId="24" fillId="0" borderId="17" applyNumberFormat="0" applyFill="0" applyAlignment="0" applyProtection="0"/>
    <xf numFmtId="0" fontId="24" fillId="0" borderId="17" applyNumberFormat="0" applyFill="0" applyAlignment="0" applyProtection="0"/>
    <xf numFmtId="0" fontId="24" fillId="0" borderId="17" applyNumberFormat="0" applyFill="0" applyAlignment="0" applyProtection="0"/>
    <xf numFmtId="0" fontId="25" fillId="0" borderId="18" applyNumberFormat="0" applyFill="0" applyAlignment="0" applyProtection="0"/>
    <xf numFmtId="0" fontId="25" fillId="0" borderId="18" applyNumberFormat="0" applyFill="0" applyAlignment="0" applyProtection="0"/>
    <xf numFmtId="0" fontId="25" fillId="0" borderId="18" applyNumberFormat="0" applyFill="0" applyAlignment="0" applyProtection="0"/>
    <xf numFmtId="0" fontId="25" fillId="0" borderId="18" applyNumberFormat="0" applyFill="0" applyAlignment="0" applyProtection="0"/>
    <xf numFmtId="0" fontId="25" fillId="0" borderId="18" applyNumberFormat="0" applyFill="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17" fillId="129" borderId="15" applyNumberFormat="0" applyAlignment="0" applyProtection="0"/>
    <xf numFmtId="0" fontId="17" fillId="24" borderId="15" applyNumberFormat="0" applyAlignment="0" applyProtection="0"/>
    <xf numFmtId="0" fontId="17" fillId="24" borderId="15" applyNumberFormat="0" applyAlignment="0" applyProtection="0"/>
    <xf numFmtId="0" fontId="17" fillId="24" borderId="15" applyNumberFormat="0" applyAlignment="0" applyProtection="0"/>
    <xf numFmtId="0" fontId="17" fillId="24" borderId="15" applyNumberFormat="0" applyAlignment="0" applyProtection="0"/>
    <xf numFmtId="0" fontId="17" fillId="24" borderId="15" applyNumberFormat="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28" fillId="108" borderId="0" applyNumberFormat="0" applyBorder="0" applyAlignment="0" applyProtection="0"/>
    <xf numFmtId="0" fontId="28" fillId="25" borderId="0" applyNumberFormat="0" applyBorder="0" applyAlignment="0" applyProtection="0"/>
    <xf numFmtId="0" fontId="28" fillId="25" borderId="0" applyNumberFormat="0" applyBorder="0" applyAlignment="0" applyProtection="0"/>
    <xf numFmtId="0" fontId="28" fillId="25" borderId="0" applyNumberFormat="0" applyBorder="0" applyAlignment="0" applyProtection="0"/>
    <xf numFmtId="0" fontId="28" fillId="25" borderId="0" applyNumberFormat="0" applyBorder="0" applyAlignment="0" applyProtection="0"/>
    <xf numFmtId="0" fontId="28" fillId="25" borderId="0" applyNumberFormat="0" applyBorder="0" applyAlignment="0" applyProtection="0"/>
    <xf numFmtId="0" fontId="13" fillId="0" borderId="0"/>
    <xf numFmtId="0" fontId="19" fillId="0" borderId="0"/>
    <xf numFmtId="0" fontId="19" fillId="0" borderId="0"/>
    <xf numFmtId="0" fontId="19" fillId="0" borderId="0"/>
    <xf numFmtId="0" fontId="19" fillId="0" borderId="0"/>
    <xf numFmtId="0" fontId="19" fillId="0" borderId="0"/>
    <xf numFmtId="0" fontId="1" fillId="0" borderId="0"/>
    <xf numFmtId="0" fontId="1" fillId="0" borderId="0"/>
    <xf numFmtId="0" fontId="1" fillId="0" borderId="0"/>
    <xf numFmtId="0" fontId="1"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5" fillId="116" borderId="0" applyNumberFormat="0" applyBorder="0" applyAlignment="0" applyProtection="0"/>
    <xf numFmtId="0" fontId="15" fillId="6" borderId="0" applyNumberFormat="0" applyBorder="0" applyAlignment="0" applyProtection="0"/>
    <xf numFmtId="0" fontId="15" fillId="6" borderId="0" applyNumberFormat="0" applyBorder="0" applyAlignment="0" applyProtection="0"/>
    <xf numFmtId="0" fontId="15" fillId="6" borderId="0" applyNumberFormat="0" applyBorder="0" applyAlignment="0" applyProtection="0"/>
    <xf numFmtId="0" fontId="15" fillId="6" borderId="0" applyNumberFormat="0" applyBorder="0" applyAlignment="0" applyProtection="0"/>
    <xf numFmtId="0" fontId="15" fillId="6" borderId="0" applyNumberFormat="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8" fillId="115" borderId="39" applyNumberFormat="0" applyAlignment="0" applyProtection="0"/>
    <xf numFmtId="0" fontId="13" fillId="26" borderId="39" applyNumberFormat="0" applyFont="0" applyAlignment="0" applyProtection="0"/>
    <xf numFmtId="0" fontId="13" fillId="26" borderId="39" applyNumberFormat="0" applyFont="0" applyAlignment="0" applyProtection="0"/>
    <xf numFmtId="0" fontId="13" fillId="26" borderId="39" applyNumberFormat="0" applyFont="0" applyAlignment="0" applyProtection="0"/>
    <xf numFmtId="0" fontId="13" fillId="26" borderId="39" applyNumberFormat="0" applyFont="0" applyAlignment="0" applyProtection="0"/>
    <xf numFmtId="0" fontId="13" fillId="26" borderId="39" applyNumberFormat="0" applyFont="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27" fillId="0" borderId="19" applyNumberFormat="0" applyFill="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26" fillId="10" borderId="36" applyNumberFormat="0" applyAlignment="0" applyProtection="0"/>
    <xf numFmtId="0" fontId="22" fillId="117" borderId="0" applyNumberFormat="0" applyBorder="0" applyAlignment="0" applyProtection="0"/>
    <xf numFmtId="0" fontId="22" fillId="7" borderId="0" applyNumberFormat="0" applyBorder="0" applyAlignment="0" applyProtection="0"/>
    <xf numFmtId="0" fontId="22" fillId="7" borderId="0" applyNumberFormat="0" applyBorder="0" applyAlignment="0" applyProtection="0"/>
    <xf numFmtId="0" fontId="22" fillId="7" borderId="0" applyNumberFormat="0" applyBorder="0" applyAlignment="0" applyProtection="0"/>
    <xf numFmtId="0" fontId="22" fillId="7" borderId="0" applyNumberFormat="0" applyBorder="0" applyAlignment="0" applyProtection="0"/>
    <xf numFmtId="0" fontId="22" fillId="7" borderId="0" applyNumberFormat="0" applyBorder="0" applyAlignment="0" applyProtection="0"/>
    <xf numFmtId="0" fontId="45" fillId="0" borderId="0"/>
    <xf numFmtId="9" fontId="45" fillId="0" borderId="0" applyFont="0" applyFill="0" applyBorder="0" applyAlignment="0" applyProtection="0"/>
    <xf numFmtId="0" fontId="221" fillId="19" borderId="0" applyNumberFormat="0" applyBorder="0" applyAlignment="0" applyProtection="0"/>
    <xf numFmtId="0" fontId="221" fillId="20" borderId="0" applyNumberFormat="0" applyBorder="0" applyAlignment="0" applyProtection="0"/>
    <xf numFmtId="0" fontId="221" fillId="21" borderId="0" applyNumberFormat="0" applyBorder="0" applyAlignment="0" applyProtection="0"/>
    <xf numFmtId="0" fontId="221" fillId="16" borderId="0" applyNumberFormat="0" applyBorder="0" applyAlignment="0" applyProtection="0"/>
    <xf numFmtId="0" fontId="221" fillId="17" borderId="0" applyNumberFormat="0" applyBorder="0" applyAlignment="0" applyProtection="0"/>
    <xf numFmtId="0" fontId="221" fillId="22" borderId="0" applyNumberFormat="0" applyBorder="0" applyAlignment="0" applyProtection="0"/>
    <xf numFmtId="0" fontId="75" fillId="10" borderId="36" applyNumberFormat="0" applyAlignment="0" applyProtection="0"/>
    <xf numFmtId="0" fontId="243" fillId="23" borderId="40" applyNumberFormat="0" applyAlignment="0" applyProtection="0"/>
    <xf numFmtId="0" fontId="109" fillId="23" borderId="36" applyNumberFormat="0" applyAlignment="0" applyProtection="0"/>
    <xf numFmtId="0" fontId="244" fillId="0" borderId="16" applyNumberFormat="0" applyFill="0" applyAlignment="0" applyProtection="0"/>
    <xf numFmtId="0" fontId="245" fillId="0" borderId="17" applyNumberFormat="0" applyFill="0" applyAlignment="0" applyProtection="0"/>
    <xf numFmtId="0" fontId="102" fillId="0" borderId="18" applyNumberFormat="0" applyFill="0" applyAlignment="0" applyProtection="0"/>
    <xf numFmtId="0" fontId="102" fillId="0" borderId="0" applyNumberFormat="0" applyFill="0" applyBorder="0" applyAlignment="0" applyProtection="0"/>
    <xf numFmtId="0" fontId="106" fillId="0" borderId="22" applyNumberFormat="0" applyFill="0" applyAlignment="0" applyProtection="0"/>
    <xf numFmtId="0" fontId="116" fillId="24" borderId="15" applyNumberFormat="0" applyAlignment="0" applyProtection="0"/>
    <xf numFmtId="0" fontId="103" fillId="25" borderId="0" applyNumberFormat="0" applyBorder="0" applyAlignment="0" applyProtection="0"/>
    <xf numFmtId="0" fontId="2" fillId="0" borderId="0"/>
    <xf numFmtId="0" fontId="246" fillId="6" borderId="0" applyNumberFormat="0" applyBorder="0" applyAlignment="0" applyProtection="0"/>
    <xf numFmtId="0" fontId="247" fillId="0" borderId="0" applyNumberFormat="0" applyFill="0" applyBorder="0" applyAlignment="0" applyProtection="0"/>
    <xf numFmtId="0" fontId="2" fillId="26" borderId="39" applyNumberFormat="0" applyFont="0" applyAlignment="0" applyProtection="0"/>
    <xf numFmtId="0" fontId="248" fillId="0" borderId="19" applyNumberFormat="0" applyFill="0" applyAlignment="0" applyProtection="0"/>
    <xf numFmtId="0" fontId="218" fillId="0" borderId="0" applyNumberFormat="0" applyFill="0" applyBorder="0" applyAlignment="0" applyProtection="0"/>
    <xf numFmtId="0" fontId="249" fillId="7" borderId="0" applyNumberFormat="0" applyBorder="0" applyAlignment="0" applyProtection="0"/>
    <xf numFmtId="168" fontId="2" fillId="0" borderId="0" applyFont="0" applyFill="0" applyBorder="0" applyAlignment="0" applyProtection="0"/>
    <xf numFmtId="0" fontId="13" fillId="23" borderId="0" applyNumberFormat="0" applyBorder="0" applyAlignment="0" applyProtection="0"/>
    <xf numFmtId="0" fontId="26" fillId="23" borderId="36" applyNumberFormat="0" applyAlignment="0" applyProtection="0"/>
    <xf numFmtId="0" fontId="13" fillId="0" borderId="0"/>
    <xf numFmtId="0" fontId="151" fillId="0" borderId="0"/>
    <xf numFmtId="9" fontId="151" fillId="0" borderId="0" applyFont="0" applyFill="0" applyBorder="0" applyAlignment="0" applyProtection="0"/>
    <xf numFmtId="168" fontId="2" fillId="0" borderId="0" applyFont="0" applyFill="0" applyBorder="0" applyAlignment="0" applyProtection="0"/>
    <xf numFmtId="0" fontId="1" fillId="0" borderId="0"/>
    <xf numFmtId="0" fontId="2" fillId="0" borderId="0"/>
    <xf numFmtId="168" fontId="1" fillId="0" borderId="0" applyFont="0" applyFill="0" applyBorder="0" applyAlignment="0" applyProtection="0"/>
    <xf numFmtId="0" fontId="19" fillId="0" borderId="0"/>
    <xf numFmtId="0" fontId="48" fillId="0" borderId="0"/>
    <xf numFmtId="0" fontId="196" fillId="0" borderId="0"/>
    <xf numFmtId="0" fontId="245" fillId="0" borderId="0" applyBorder="0">
      <alignment horizontal="center" vertical="center" wrapText="1"/>
    </xf>
    <xf numFmtId="0" fontId="121" fillId="0" borderId="0">
      <protection locked="0"/>
    </xf>
    <xf numFmtId="0" fontId="121" fillId="0" borderId="32">
      <protection locked="0"/>
    </xf>
    <xf numFmtId="0" fontId="121" fillId="0" borderId="0">
      <protection locked="0"/>
    </xf>
    <xf numFmtId="0" fontId="121" fillId="0" borderId="0">
      <protection locked="0"/>
    </xf>
    <xf numFmtId="0" fontId="121" fillId="0" borderId="0">
      <protection locked="0"/>
    </xf>
    <xf numFmtId="0" fontId="121" fillId="0" borderId="32">
      <protection locked="0"/>
    </xf>
    <xf numFmtId="0" fontId="121" fillId="0" borderId="0">
      <protection locked="0"/>
    </xf>
    <xf numFmtId="0" fontId="121" fillId="0" borderId="0">
      <protection locked="0"/>
    </xf>
    <xf numFmtId="0" fontId="121" fillId="0" borderId="0">
      <protection locked="0"/>
    </xf>
    <xf numFmtId="0" fontId="121" fillId="0" borderId="32">
      <protection locked="0"/>
    </xf>
    <xf numFmtId="0" fontId="121" fillId="0" borderId="0">
      <protection locked="0"/>
    </xf>
    <xf numFmtId="0" fontId="121" fillId="0" borderId="0">
      <protection locked="0"/>
    </xf>
    <xf numFmtId="0" fontId="121" fillId="0" borderId="0">
      <protection locked="0"/>
    </xf>
    <xf numFmtId="0" fontId="121" fillId="0" borderId="0">
      <protection locked="0"/>
    </xf>
    <xf numFmtId="0" fontId="121" fillId="0" borderId="32">
      <protection locked="0"/>
    </xf>
    <xf numFmtId="0" fontId="121" fillId="0" borderId="0">
      <protection locked="0"/>
    </xf>
    <xf numFmtId="0" fontId="121" fillId="0" borderId="0">
      <protection locked="0"/>
    </xf>
    <xf numFmtId="0" fontId="121" fillId="0" borderId="0">
      <protection locked="0"/>
    </xf>
    <xf numFmtId="0" fontId="121" fillId="0" borderId="0">
      <protection locked="0"/>
    </xf>
    <xf numFmtId="0" fontId="121" fillId="0" borderId="32">
      <protection locked="0"/>
    </xf>
    <xf numFmtId="0" fontId="121" fillId="0" borderId="0">
      <protection locked="0"/>
    </xf>
    <xf numFmtId="0" fontId="121" fillId="0" borderId="0">
      <protection locked="0"/>
    </xf>
    <xf numFmtId="0" fontId="121" fillId="0" borderId="0">
      <protection locked="0"/>
    </xf>
    <xf numFmtId="0" fontId="121" fillId="0" borderId="0">
      <protection locked="0"/>
    </xf>
    <xf numFmtId="0" fontId="121" fillId="0" borderId="32">
      <protection locked="0"/>
    </xf>
    <xf numFmtId="0" fontId="121" fillId="0" borderId="0">
      <protection locked="0"/>
    </xf>
    <xf numFmtId="0" fontId="121" fillId="0" borderId="0">
      <protection locked="0"/>
    </xf>
    <xf numFmtId="0" fontId="121" fillId="0" borderId="0">
      <protection locked="0"/>
    </xf>
    <xf numFmtId="0" fontId="121" fillId="0" borderId="0">
      <protection locked="0"/>
    </xf>
    <xf numFmtId="0" fontId="121" fillId="0" borderId="32">
      <protection locked="0"/>
    </xf>
    <xf numFmtId="0" fontId="121" fillId="0" borderId="0">
      <protection locked="0"/>
    </xf>
    <xf numFmtId="0" fontId="121" fillId="0" borderId="0">
      <protection locked="0"/>
    </xf>
    <xf numFmtId="0" fontId="121" fillId="0" borderId="0">
      <protection locked="0"/>
    </xf>
    <xf numFmtId="0" fontId="121" fillId="0" borderId="0">
      <protection locked="0"/>
    </xf>
    <xf numFmtId="0" fontId="121" fillId="0" borderId="32">
      <protection locked="0"/>
    </xf>
    <xf numFmtId="0" fontId="121" fillId="0" borderId="0">
      <protection locked="0"/>
    </xf>
    <xf numFmtId="0" fontId="121" fillId="0" borderId="0">
      <protection locked="0"/>
    </xf>
    <xf numFmtId="0" fontId="121" fillId="0" borderId="0">
      <protection locked="0"/>
    </xf>
    <xf numFmtId="0" fontId="121" fillId="0" borderId="0">
      <protection locked="0"/>
    </xf>
    <xf numFmtId="0" fontId="121" fillId="0" borderId="32">
      <protection locked="0"/>
    </xf>
    <xf numFmtId="0" fontId="121" fillId="0" borderId="0">
      <protection locked="0"/>
    </xf>
    <xf numFmtId="0" fontId="121" fillId="0" borderId="0">
      <protection locked="0"/>
    </xf>
    <xf numFmtId="0" fontId="121" fillId="0" borderId="0">
      <protection locked="0"/>
    </xf>
    <xf numFmtId="0" fontId="121" fillId="0" borderId="32">
      <protection locked="0"/>
    </xf>
    <xf numFmtId="0" fontId="121" fillId="0" borderId="0">
      <protection locked="0"/>
    </xf>
    <xf numFmtId="0" fontId="121" fillId="0" borderId="0">
      <protection locked="0"/>
    </xf>
    <xf numFmtId="0" fontId="121" fillId="0" borderId="0">
      <protection locked="0"/>
    </xf>
    <xf numFmtId="0" fontId="121" fillId="0" borderId="32">
      <protection locked="0"/>
    </xf>
    <xf numFmtId="0" fontId="121" fillId="0" borderId="0">
      <protection locked="0"/>
    </xf>
    <xf numFmtId="0" fontId="121" fillId="0" borderId="0">
      <protection locked="0"/>
    </xf>
    <xf numFmtId="0" fontId="245" fillId="0" borderId="0" applyBorder="0">
      <alignment horizontal="center" vertical="center" wrapText="1"/>
    </xf>
    <xf numFmtId="0" fontId="122" fillId="0" borderId="0">
      <protection locked="0"/>
    </xf>
    <xf numFmtId="0" fontId="122" fillId="0" borderId="0">
      <protection locked="0"/>
    </xf>
    <xf numFmtId="0" fontId="13" fillId="11" borderId="0" applyNumberFormat="0" applyBorder="0" applyAlignment="0" applyProtection="0"/>
    <xf numFmtId="0" fontId="13" fillId="132" borderId="0" applyNumberFormat="0" applyBorder="0" applyAlignment="0" applyProtection="0"/>
    <xf numFmtId="0" fontId="13" fillId="12" borderId="0" applyNumberFormat="0" applyBorder="0" applyAlignment="0" applyProtection="0"/>
    <xf numFmtId="0" fontId="13" fillId="116" borderId="0" applyNumberFormat="0" applyBorder="0" applyAlignment="0" applyProtection="0"/>
    <xf numFmtId="0" fontId="13" fillId="26" borderId="0" applyNumberFormat="0" applyBorder="0" applyAlignment="0" applyProtection="0"/>
    <xf numFmtId="0" fontId="13" fillId="117" borderId="0" applyNumberFormat="0" applyBorder="0" applyAlignment="0" applyProtection="0"/>
    <xf numFmtId="0" fontId="13" fillId="10" borderId="0" applyNumberFormat="0" applyBorder="0" applyAlignment="0" applyProtection="0"/>
    <xf numFmtId="0" fontId="13" fillId="133" borderId="0" applyNumberFormat="0" applyBorder="0" applyAlignment="0" applyProtection="0"/>
    <xf numFmtId="0" fontId="13" fillId="23" borderId="0" applyNumberFormat="0" applyBorder="0" applyAlignment="0" applyProtection="0"/>
    <xf numFmtId="0" fontId="13" fillId="134" borderId="0" applyNumberFormat="0" applyBorder="0" applyAlignment="0" applyProtection="0"/>
    <xf numFmtId="0" fontId="13" fillId="26" borderId="0" applyNumberFormat="0" applyBorder="0" applyAlignment="0" applyProtection="0"/>
    <xf numFmtId="0" fontId="13" fillId="135" borderId="0" applyNumberFormat="0" applyBorder="0" applyAlignment="0" applyProtection="0"/>
    <xf numFmtId="0" fontId="13" fillId="9" borderId="0" applyNumberFormat="0" applyBorder="0" applyAlignment="0" applyProtection="0"/>
    <xf numFmtId="0" fontId="13" fillId="136" borderId="0" applyNumberFormat="0" applyBorder="0" applyAlignment="0" applyProtection="0"/>
    <xf numFmtId="0" fontId="13" fillId="118" borderId="0" applyNumberFormat="0" applyBorder="0" applyAlignment="0" applyProtection="0"/>
    <xf numFmtId="0" fontId="13" fillId="25" borderId="0" applyNumberFormat="0" applyBorder="0" applyAlignment="0" applyProtection="0"/>
    <xf numFmtId="0" fontId="13" fillId="119" borderId="0" applyNumberFormat="0" applyBorder="0" applyAlignment="0" applyProtection="0"/>
    <xf numFmtId="0" fontId="13" fillId="6" borderId="0" applyNumberFormat="0" applyBorder="0" applyAlignment="0" applyProtection="0"/>
    <xf numFmtId="0" fontId="13" fillId="133" borderId="0" applyNumberFormat="0" applyBorder="0" applyAlignment="0" applyProtection="0"/>
    <xf numFmtId="0" fontId="1" fillId="0" borderId="0"/>
    <xf numFmtId="0" fontId="13" fillId="9" borderId="0" applyNumberFormat="0" applyBorder="0" applyAlignment="0" applyProtection="0"/>
    <xf numFmtId="0" fontId="13" fillId="136" borderId="0" applyNumberFormat="0" applyBorder="0" applyAlignment="0" applyProtection="0"/>
    <xf numFmtId="0" fontId="13" fillId="0" borderId="0"/>
    <xf numFmtId="0" fontId="13" fillId="26" borderId="0" applyNumberFormat="0" applyBorder="0" applyAlignment="0" applyProtection="0"/>
    <xf numFmtId="0" fontId="13" fillId="137" borderId="0" applyNumberFormat="0" applyBorder="0" applyAlignment="0" applyProtection="0"/>
    <xf numFmtId="0" fontId="14" fillId="9" borderId="0" applyNumberFormat="0" applyBorder="0" applyAlignment="0" applyProtection="0"/>
    <xf numFmtId="0" fontId="14" fillId="120" borderId="0" applyNumberFormat="0" applyBorder="0" applyAlignment="0" applyProtection="0"/>
    <xf numFmtId="0" fontId="14" fillId="22" borderId="0" applyNumberFormat="0" applyBorder="0" applyAlignment="0" applyProtection="0"/>
    <xf numFmtId="0" fontId="14" fillId="118" borderId="0" applyNumberFormat="0" applyBorder="0" applyAlignment="0" applyProtection="0"/>
    <xf numFmtId="0" fontId="14" fillId="14" borderId="0" applyNumberFormat="0" applyBorder="0" applyAlignment="0" applyProtection="0"/>
    <xf numFmtId="0" fontId="14" fillId="119" borderId="0" applyNumberFormat="0" applyBorder="0" applyAlignment="0" applyProtection="0"/>
    <xf numFmtId="0" fontId="14" fillId="6" borderId="0" applyNumberFormat="0" applyBorder="0" applyAlignment="0" applyProtection="0"/>
    <xf numFmtId="0" fontId="14" fillId="121" borderId="0" applyNumberFormat="0" applyBorder="0" applyAlignment="0" applyProtection="0"/>
    <xf numFmtId="0" fontId="14" fillId="9" borderId="0" applyNumberFormat="0" applyBorder="0" applyAlignment="0" applyProtection="0"/>
    <xf numFmtId="0" fontId="14" fillId="122" borderId="0" applyNumberFormat="0" applyBorder="0" applyAlignment="0" applyProtection="0"/>
    <xf numFmtId="0" fontId="14" fillId="12" borderId="0" applyNumberFormat="0" applyBorder="0" applyAlignment="0" applyProtection="0"/>
    <xf numFmtId="0" fontId="14" fillId="123" borderId="0" applyNumberFormat="0" applyBorder="0" applyAlignment="0" applyProtection="0"/>
    <xf numFmtId="0" fontId="73" fillId="0" borderId="0" applyNumberFormat="0" applyFill="0" applyBorder="0" applyAlignment="0" applyProtection="0"/>
    <xf numFmtId="325" fontId="352" fillId="0" borderId="0" applyProtection="0">
      <alignment horizontal="justify" vertical="top"/>
      <protection locked="0"/>
    </xf>
    <xf numFmtId="0" fontId="30" fillId="51" borderId="0">
      <alignment horizontal="left" vertical="top"/>
    </xf>
    <xf numFmtId="0" fontId="13" fillId="51" borderId="0">
      <alignment horizontal="center" vertical="top"/>
    </xf>
    <xf numFmtId="0" fontId="353" fillId="0" borderId="0">
      <alignment horizontal="right" vertical="top"/>
    </xf>
    <xf numFmtId="0" fontId="354" fillId="0" borderId="0">
      <alignment horizontal="right" vertical="top"/>
    </xf>
    <xf numFmtId="0" fontId="30" fillId="51" borderId="0">
      <alignment horizontal="left" vertical="top"/>
    </xf>
    <xf numFmtId="0" fontId="355" fillId="28" borderId="0">
      <alignment horizontal="center" vertical="center"/>
    </xf>
    <xf numFmtId="0" fontId="351" fillId="51" borderId="0">
      <alignment horizontal="center" vertical="center"/>
    </xf>
    <xf numFmtId="0" fontId="252" fillId="51" borderId="0">
      <alignment horizontal="left" vertical="center"/>
    </xf>
    <xf numFmtId="0" fontId="252" fillId="51" borderId="0">
      <alignment horizontal="left" vertical="center"/>
    </xf>
    <xf numFmtId="0" fontId="99" fillId="0" borderId="0"/>
    <xf numFmtId="0" fontId="14" fillId="131" borderId="0" applyNumberFormat="0" applyBorder="0" applyAlignment="0" applyProtection="0"/>
    <xf numFmtId="0" fontId="14" fillId="125" borderId="0" applyNumberFormat="0" applyBorder="0" applyAlignment="0" applyProtection="0"/>
    <xf numFmtId="0" fontId="14" fillId="22" borderId="0" applyNumberFormat="0" applyBorder="0" applyAlignment="0" applyProtection="0"/>
    <xf numFmtId="0" fontId="14" fillId="126" borderId="0" applyNumberFormat="0" applyBorder="0" applyAlignment="0" applyProtection="0"/>
    <xf numFmtId="0" fontId="14" fillId="14" borderId="0" applyNumberFormat="0" applyBorder="0" applyAlignment="0" applyProtection="0"/>
    <xf numFmtId="0" fontId="14" fillId="127" borderId="0" applyNumberFormat="0" applyBorder="0" applyAlignment="0" applyProtection="0"/>
    <xf numFmtId="0" fontId="14" fillId="100" borderId="0" applyNumberFormat="0" applyBorder="0" applyAlignment="0" applyProtection="0"/>
    <xf numFmtId="0" fontId="14" fillId="121" borderId="0" applyNumberFormat="0" applyBorder="0" applyAlignment="0" applyProtection="0"/>
    <xf numFmtId="0" fontId="14" fillId="122" borderId="0" applyNumberFormat="0" applyBorder="0" applyAlignment="0" applyProtection="0"/>
    <xf numFmtId="0" fontId="14" fillId="20" borderId="0" applyNumberFormat="0" applyBorder="0" applyAlignment="0" applyProtection="0"/>
    <xf numFmtId="0" fontId="14" fillId="128" borderId="0" applyNumberFormat="0" applyBorder="0" applyAlignment="0" applyProtection="0"/>
    <xf numFmtId="0" fontId="26" fillId="25" borderId="36" applyNumberFormat="0" applyAlignment="0" applyProtection="0"/>
    <xf numFmtId="0" fontId="26" fillId="135" borderId="36" applyNumberFormat="0" applyAlignment="0" applyProtection="0"/>
    <xf numFmtId="0" fontId="29" fillId="27" borderId="40" applyNumberFormat="0" applyAlignment="0" applyProtection="0"/>
    <xf numFmtId="0" fontId="29" fillId="114" borderId="40" applyNumberFormat="0" applyAlignment="0" applyProtection="0"/>
    <xf numFmtId="0" fontId="345" fillId="27" borderId="36" applyNumberFormat="0" applyAlignment="0" applyProtection="0"/>
    <xf numFmtId="0" fontId="16" fillId="114" borderId="36" applyNumberFormat="0" applyAlignment="0" applyProtection="0"/>
    <xf numFmtId="0" fontId="346" fillId="0" borderId="89" applyNumberFormat="0" applyFill="0" applyAlignment="0" applyProtection="0"/>
    <xf numFmtId="0" fontId="347" fillId="0" borderId="90" applyNumberFormat="0" applyFill="0" applyAlignment="0" applyProtection="0"/>
    <xf numFmtId="0" fontId="348" fillId="0" borderId="91" applyNumberFormat="0" applyFill="0" applyAlignment="0" applyProtection="0"/>
    <xf numFmtId="0" fontId="348" fillId="0" borderId="0" applyNumberFormat="0" applyFill="0" applyBorder="0" applyAlignment="0" applyProtection="0"/>
    <xf numFmtId="0" fontId="36" fillId="0" borderId="92" applyNumberFormat="0" applyFill="0" applyAlignment="0" applyProtection="0"/>
    <xf numFmtId="0" fontId="17" fillId="129" borderId="15" applyNumberFormat="0" applyAlignment="0" applyProtection="0"/>
    <xf numFmtId="0" fontId="349" fillId="0" borderId="0" applyNumberFormat="0" applyFill="0" applyBorder="0" applyAlignment="0" applyProtection="0"/>
    <xf numFmtId="0" fontId="350" fillId="25" borderId="0" applyNumberFormat="0" applyBorder="0" applyAlignment="0" applyProtection="0"/>
    <xf numFmtId="0" fontId="28" fillId="108" borderId="0" applyNumberFormat="0" applyBorder="0" applyAlignment="0" applyProtection="0"/>
    <xf numFmtId="326" fontId="8" fillId="0" borderId="0" applyFont="0" applyProtection="0">
      <alignment horizontal="right" vertical="center" wrapText="1"/>
      <protection locked="0"/>
    </xf>
    <xf numFmtId="0" fontId="2" fillId="0" borderId="0"/>
    <xf numFmtId="0" fontId="19" fillId="0" borderId="0"/>
    <xf numFmtId="0" fontId="19" fillId="0" borderId="0"/>
    <xf numFmtId="0" fontId="19" fillId="0" borderId="0"/>
    <xf numFmtId="0" fontId="2" fillId="0" borderId="0"/>
    <xf numFmtId="0" fontId="88" fillId="0" borderId="0"/>
    <xf numFmtId="0" fontId="35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9" fillId="0" borderId="0"/>
    <xf numFmtId="0" fontId="1" fillId="0" borderId="0"/>
    <xf numFmtId="0" fontId="1" fillId="0" borderId="0"/>
    <xf numFmtId="0" fontId="54" fillId="0" borderId="0"/>
    <xf numFmtId="0" fontId="1" fillId="0" borderId="0"/>
    <xf numFmtId="0" fontId="1" fillId="0" borderId="0"/>
    <xf numFmtId="0" fontId="2" fillId="0" borderId="0"/>
    <xf numFmtId="0" fontId="1" fillId="0" borderId="0"/>
    <xf numFmtId="0" fontId="1" fillId="0" borderId="0"/>
    <xf numFmtId="0" fontId="2" fillId="0" borderId="0"/>
    <xf numFmtId="0" fontId="2" fillId="0" borderId="0"/>
    <xf numFmtId="0" fontId="19" fillId="0" borderId="0"/>
    <xf numFmtId="0" fontId="88" fillId="0" borderId="0"/>
    <xf numFmtId="0" fontId="1" fillId="0" borderId="0"/>
    <xf numFmtId="0" fontId="1" fillId="0" borderId="0"/>
    <xf numFmtId="0" fontId="356" fillId="0" borderId="0"/>
    <xf numFmtId="0" fontId="1" fillId="0" borderId="0"/>
    <xf numFmtId="0" fontId="1" fillId="0" borderId="0"/>
    <xf numFmtId="0" fontId="88" fillId="0" borderId="0"/>
    <xf numFmtId="0" fontId="88" fillId="0" borderId="0"/>
    <xf numFmtId="0" fontId="19" fillId="0" borderId="0"/>
    <xf numFmtId="0" fontId="19" fillId="0" borderId="0"/>
    <xf numFmtId="0" fontId="2" fillId="0" borderId="0"/>
    <xf numFmtId="0" fontId="1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9" fillId="0" borderId="0"/>
    <xf numFmtId="0" fontId="1" fillId="0" borderId="0"/>
    <xf numFmtId="0" fontId="13" fillId="0" borderId="0"/>
    <xf numFmtId="0" fontId="13" fillId="0" borderId="0"/>
    <xf numFmtId="0" fontId="2" fillId="0" borderId="0"/>
    <xf numFmtId="0" fontId="1" fillId="0" borderId="0"/>
    <xf numFmtId="0" fontId="1" fillId="0" borderId="0"/>
    <xf numFmtId="0" fontId="1" fillId="0" borderId="0"/>
    <xf numFmtId="0" fontId="2" fillId="0" borderId="0"/>
    <xf numFmtId="0" fontId="1" fillId="0" borderId="0"/>
    <xf numFmtId="0" fontId="1" fillId="0" borderId="0"/>
    <xf numFmtId="0" fontId="1" fillId="0" borderId="0"/>
    <xf numFmtId="0" fontId="19" fillId="0" borderId="0"/>
    <xf numFmtId="0" fontId="19" fillId="0" borderId="0"/>
    <xf numFmtId="0" fontId="19" fillId="0" borderId="0"/>
    <xf numFmtId="0" fontId="2" fillId="0" borderId="0"/>
    <xf numFmtId="0" fontId="54" fillId="0" borderId="0"/>
    <xf numFmtId="0" fontId="2" fillId="0" borderId="0"/>
    <xf numFmtId="0" fontId="19" fillId="0" borderId="0"/>
    <xf numFmtId="0" fontId="13" fillId="0" borderId="0"/>
    <xf numFmtId="0" fontId="19" fillId="0" borderId="0"/>
    <xf numFmtId="0" fontId="19" fillId="0" borderId="0"/>
    <xf numFmtId="0" fontId="2" fillId="0" borderId="0"/>
    <xf numFmtId="0" fontId="19" fillId="0" borderId="0"/>
    <xf numFmtId="0" fontId="19" fillId="0" borderId="0"/>
    <xf numFmtId="0" fontId="1" fillId="0" borderId="0"/>
    <xf numFmtId="0" fontId="15" fillId="8" borderId="0" applyNumberFormat="0" applyBorder="0" applyAlignment="0" applyProtection="0"/>
    <xf numFmtId="0" fontId="15" fillId="116" borderId="0" applyNumberFormat="0" applyBorder="0" applyAlignment="0" applyProtection="0"/>
    <xf numFmtId="0" fontId="88" fillId="26" borderId="39" applyNumberFormat="0" applyFont="0" applyAlignment="0" applyProtection="0"/>
    <xf numFmtId="0" fontId="13" fillId="26" borderId="39" applyNumberFormat="0" applyFont="0" applyAlignment="0" applyProtection="0"/>
    <xf numFmtId="0" fontId="19" fillId="26" borderId="39" applyNumberFormat="0" applyFont="0" applyAlignment="0" applyProtection="0"/>
    <xf numFmtId="0" fontId="8" fillId="115" borderId="39" applyNumberFormat="0" applyAlignment="0" applyProtection="0"/>
    <xf numFmtId="9" fontId="19" fillId="0" borderId="0" applyFont="0" applyFill="0" applyBorder="0" applyAlignment="0" applyProtection="0"/>
    <xf numFmtId="13" fontId="19" fillId="0" borderId="0" applyFont="0" applyFill="0" applyProtection="0"/>
    <xf numFmtId="9" fontId="19" fillId="0" borderId="0" applyFont="0" applyFill="0" applyBorder="0" applyAlignment="0" applyProtection="0"/>
    <xf numFmtId="0" fontId="37" fillId="0" borderId="93" applyNumberFormat="0" applyFill="0" applyAlignment="0" applyProtection="0"/>
    <xf numFmtId="168" fontId="2" fillId="0" borderId="0" applyFont="0" applyFill="0" applyBorder="0" applyAlignment="0" applyProtection="0"/>
    <xf numFmtId="165" fontId="19" fillId="0" borderId="0" applyFont="0" applyFill="0" applyProtection="0"/>
    <xf numFmtId="168" fontId="13" fillId="0" borderId="0" applyFont="0" applyFill="0" applyBorder="0" applyAlignment="0" applyProtection="0"/>
    <xf numFmtId="165" fontId="19" fillId="0" borderId="0" applyFont="0" applyFill="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2"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72" fontId="19" fillId="0" borderId="0" applyFont="0" applyFill="0" applyBorder="0" applyAlignment="0" applyProtection="0"/>
    <xf numFmtId="168" fontId="1" fillId="0" borderId="0" applyFont="0" applyFill="0" applyBorder="0" applyAlignment="0" applyProtection="0"/>
    <xf numFmtId="168" fontId="2" fillId="0" borderId="0" applyFont="0" applyFill="0" applyBorder="0" applyAlignment="0" applyProtection="0"/>
    <xf numFmtId="168" fontId="1" fillId="0" borderId="0" applyFont="0" applyFill="0" applyBorder="0" applyAlignment="0" applyProtection="0"/>
    <xf numFmtId="172" fontId="19" fillId="0" borderId="0" applyFont="0" applyFill="0" applyBorder="0" applyAlignment="0" applyProtection="0"/>
    <xf numFmtId="168" fontId="2"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72" fontId="19" fillId="0" borderId="0" applyFont="0" applyFill="0" applyBorder="0" applyAlignment="0" applyProtection="0"/>
    <xf numFmtId="168" fontId="13" fillId="0" borderId="0" applyFont="0" applyFill="0" applyBorder="0" applyAlignment="0" applyProtection="0"/>
    <xf numFmtId="168" fontId="2" fillId="0" borderId="0" applyFont="0" applyFill="0" applyBorder="0" applyAlignment="0" applyProtection="0"/>
    <xf numFmtId="168" fontId="19" fillId="0" borderId="0" applyFont="0" applyFill="0" applyBorder="0" applyAlignment="0" applyProtection="0"/>
    <xf numFmtId="0" fontId="22" fillId="9" borderId="0" applyNumberFormat="0" applyBorder="0" applyAlignment="0" applyProtection="0"/>
    <xf numFmtId="0" fontId="22" fillId="117" borderId="0" applyNumberFormat="0" applyBorder="0" applyAlignment="0" applyProtection="0"/>
    <xf numFmtId="168" fontId="13" fillId="0" borderId="0" applyFont="0" applyFill="0" applyBorder="0" applyAlignment="0" applyProtection="0"/>
    <xf numFmtId="0" fontId="26" fillId="10" borderId="36" applyNumberFormat="0" applyAlignment="0" applyProtection="0"/>
    <xf numFmtId="0" fontId="26" fillId="10" borderId="36" applyNumberFormat="0" applyAlignment="0" applyProtection="0"/>
    <xf numFmtId="168" fontId="13" fillId="0" borderId="0" applyFont="0" applyFill="0" applyBorder="0" applyAlignment="0" applyProtection="0"/>
    <xf numFmtId="9" fontId="13" fillId="0" borderId="0" applyFont="0" applyFill="0" applyBorder="0" applyAlignment="0" applyProtection="0"/>
    <xf numFmtId="0" fontId="26" fillId="10" borderId="36" applyNumberFormat="0" applyAlignment="0" applyProtection="0"/>
    <xf numFmtId="0" fontId="26" fillId="10" borderId="36" applyNumberFormat="0" applyAlignment="0" applyProtection="0"/>
    <xf numFmtId="0" fontId="26" fillId="10" borderId="36" applyNumberFormat="0" applyAlignment="0" applyProtection="0"/>
    <xf numFmtId="0" fontId="26" fillId="10" borderId="36" applyNumberFormat="0" applyAlignment="0" applyProtection="0"/>
    <xf numFmtId="38" fontId="48" fillId="0" borderId="0">
      <alignment vertical="top"/>
    </xf>
    <xf numFmtId="38" fontId="48" fillId="0" borderId="0">
      <alignment vertical="top"/>
    </xf>
    <xf numFmtId="38" fontId="48" fillId="0" borderId="0">
      <alignment vertical="top"/>
    </xf>
    <xf numFmtId="38" fontId="48" fillId="0" borderId="0">
      <alignment vertical="top"/>
    </xf>
    <xf numFmtId="38" fontId="48" fillId="0" borderId="0">
      <alignment vertical="top"/>
    </xf>
    <xf numFmtId="38" fontId="48" fillId="0" borderId="0">
      <alignment vertical="top"/>
    </xf>
    <xf numFmtId="38" fontId="48" fillId="0" borderId="0">
      <alignment vertical="top"/>
    </xf>
    <xf numFmtId="38" fontId="48" fillId="0" borderId="0">
      <alignment vertical="top"/>
    </xf>
    <xf numFmtId="38" fontId="48" fillId="0" borderId="0">
      <alignment vertical="top"/>
    </xf>
    <xf numFmtId="38" fontId="48" fillId="0" borderId="0">
      <alignment vertical="top"/>
    </xf>
    <xf numFmtId="38" fontId="48" fillId="0" borderId="0">
      <alignment vertical="top"/>
    </xf>
    <xf numFmtId="38" fontId="48" fillId="0" borderId="0">
      <alignment vertical="top"/>
    </xf>
    <xf numFmtId="38" fontId="48" fillId="0" borderId="0">
      <alignment vertical="top"/>
    </xf>
    <xf numFmtId="38" fontId="48" fillId="0" borderId="0">
      <alignment vertical="top"/>
    </xf>
    <xf numFmtId="38" fontId="48" fillId="0" borderId="0">
      <alignment vertical="top"/>
    </xf>
    <xf numFmtId="38" fontId="48" fillId="0" borderId="0">
      <alignment vertical="top"/>
    </xf>
    <xf numFmtId="38" fontId="48" fillId="0" borderId="0">
      <alignment vertical="top"/>
    </xf>
    <xf numFmtId="38" fontId="48" fillId="0" borderId="0">
      <alignment vertical="top"/>
    </xf>
    <xf numFmtId="38" fontId="48" fillId="0" borderId="0">
      <alignment vertical="top"/>
    </xf>
    <xf numFmtId="41" fontId="196" fillId="0" borderId="0"/>
    <xf numFmtId="38" fontId="153" fillId="0" borderId="0">
      <alignment vertical="top"/>
    </xf>
    <xf numFmtId="43" fontId="156" fillId="0" borderId="0" applyNumberFormat="0" applyFill="0" applyBorder="0" applyAlignment="0" applyProtection="0">
      <alignment horizontal="center"/>
    </xf>
    <xf numFmtId="38" fontId="169" fillId="0" borderId="0">
      <alignment vertical="top"/>
    </xf>
    <xf numFmtId="0" fontId="26" fillId="10" borderId="36" applyNumberFormat="0" applyAlignment="0" applyProtection="0"/>
    <xf numFmtId="38" fontId="117" fillId="0" borderId="0">
      <alignment vertical="top"/>
    </xf>
    <xf numFmtId="38" fontId="117" fillId="46" borderId="0">
      <alignment vertical="top"/>
    </xf>
    <xf numFmtId="285" fontId="300" fillId="0" borderId="79" applyFont="0" applyFill="0" applyBorder="0" applyAlignment="0" applyProtection="0"/>
    <xf numFmtId="38" fontId="205" fillId="74" borderId="0">
      <alignment horizontal="right" vertical="top"/>
    </xf>
    <xf numFmtId="38" fontId="48" fillId="0" borderId="0">
      <alignment vertical="top"/>
    </xf>
    <xf numFmtId="38" fontId="196" fillId="0" borderId="0">
      <alignment vertical="top"/>
    </xf>
    <xf numFmtId="38" fontId="196" fillId="0" borderId="0">
      <alignment vertical="top"/>
    </xf>
    <xf numFmtId="38" fontId="196" fillId="0" borderId="0">
      <alignment vertical="top"/>
    </xf>
    <xf numFmtId="43" fontId="2" fillId="0" borderId="0" applyFont="0" applyFill="0" applyBorder="0" applyAlignment="0" applyProtection="0"/>
    <xf numFmtId="43" fontId="2"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2" fillId="0" borderId="0" applyFont="0" applyFill="0" applyBorder="0" applyAlignment="0" applyProtection="0"/>
    <xf numFmtId="43" fontId="19" fillId="0" borderId="0" applyFont="0" applyFill="0" applyBorder="0" applyAlignment="0" applyProtection="0"/>
    <xf numFmtId="43" fontId="2" fillId="0" borderId="0" applyFont="0" applyFill="0" applyBorder="0" applyAlignment="0" applyProtection="0"/>
    <xf numFmtId="43" fontId="19"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9"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9"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9"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9"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2" fillId="0" borderId="0" applyFont="0" applyFill="0" applyBorder="0" applyAlignment="0" applyProtection="0"/>
    <xf numFmtId="43" fontId="19"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9" fillId="0" borderId="0" applyFont="0" applyFill="0" applyBorder="0" applyAlignment="0" applyProtection="0"/>
    <xf numFmtId="43" fontId="2" fillId="0" borderId="0" applyFont="0" applyFill="0" applyBorder="0" applyAlignment="0" applyProtection="0"/>
    <xf numFmtId="43" fontId="19"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9" fillId="0" borderId="0" applyFont="0" applyFill="0" applyBorder="0" applyAlignment="0" applyProtection="0"/>
    <xf numFmtId="43" fontId="2" fillId="0" borderId="0" applyFont="0" applyFill="0" applyBorder="0" applyAlignment="0" applyProtection="0"/>
    <xf numFmtId="43" fontId="19" fillId="0" borderId="0" applyFont="0" applyFill="0" applyBorder="0" applyAlignment="0" applyProtection="0"/>
    <xf numFmtId="43" fontId="2"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2"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2" fillId="0" borderId="0" applyFont="0" applyFill="0" applyBorder="0" applyAlignment="0" applyProtection="0"/>
    <xf numFmtId="43" fontId="19"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68" fontId="13" fillId="0" borderId="0" applyFont="0" applyFill="0" applyBorder="0" applyAlignment="0" applyProtection="0"/>
    <xf numFmtId="168" fontId="13" fillId="0" borderId="0" applyFont="0" applyFill="0" applyBorder="0" applyAlignment="0" applyProtection="0"/>
    <xf numFmtId="0" fontId="26" fillId="10" borderId="36" applyNumberFormat="0" applyAlignment="0" applyProtection="0"/>
    <xf numFmtId="38" fontId="117" fillId="0" borderId="0">
      <alignment vertical="top"/>
    </xf>
    <xf numFmtId="0" fontId="89" fillId="0" borderId="0"/>
    <xf numFmtId="168" fontId="89" fillId="0" borderId="0" applyFont="0" applyFill="0" applyBorder="0" applyAlignment="0" applyProtection="0"/>
    <xf numFmtId="0" fontId="89" fillId="0" borderId="0"/>
    <xf numFmtId="168" fontId="89" fillId="0" borderId="0" applyFont="0" applyFill="0" applyBorder="0" applyAlignment="0" applyProtection="0"/>
    <xf numFmtId="0" fontId="89" fillId="0" borderId="0"/>
    <xf numFmtId="168" fontId="89" fillId="0" borderId="0" applyFont="0" applyFill="0" applyBorder="0" applyAlignment="0" applyProtection="0"/>
    <xf numFmtId="0" fontId="89" fillId="0" borderId="0"/>
    <xf numFmtId="168" fontId="89" fillId="0" borderId="0" applyFont="0" applyFill="0" applyBorder="0" applyAlignment="0" applyProtection="0"/>
    <xf numFmtId="0" fontId="89" fillId="0" borderId="0"/>
    <xf numFmtId="168" fontId="89" fillId="0" borderId="0" applyFont="0" applyFill="0" applyBorder="0" applyAlignment="0" applyProtection="0"/>
    <xf numFmtId="0" fontId="89" fillId="0" borderId="0"/>
    <xf numFmtId="168" fontId="89" fillId="0" borderId="0" applyFont="0" applyFill="0" applyBorder="0" applyAlignment="0" applyProtection="0"/>
    <xf numFmtId="0" fontId="26" fillId="10" borderId="36" applyNumberFormat="0" applyAlignment="0" applyProtection="0"/>
    <xf numFmtId="38" fontId="117" fillId="0" borderId="0">
      <alignment vertical="top"/>
    </xf>
    <xf numFmtId="38" fontId="117" fillId="0" borderId="0">
      <alignment vertical="top"/>
    </xf>
    <xf numFmtId="0" fontId="26" fillId="10" borderId="36" applyNumberFormat="0" applyAlignment="0" applyProtection="0"/>
    <xf numFmtId="0" fontId="46" fillId="0" borderId="0"/>
    <xf numFmtId="0" fontId="46" fillId="0" borderId="0"/>
    <xf numFmtId="0" fontId="245" fillId="0" borderId="0" applyBorder="0">
      <alignment horizontal="center" vertical="center" wrapText="1"/>
    </xf>
    <xf numFmtId="168" fontId="13" fillId="0" borderId="0" applyFont="0" applyFill="0" applyBorder="0" applyAlignment="0" applyProtection="0"/>
    <xf numFmtId="168"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168" fontId="13" fillId="0" borderId="0" applyFont="0" applyFill="0" applyBorder="0" applyAlignment="0" applyProtection="0"/>
    <xf numFmtId="167" fontId="57" fillId="0" borderId="0">
      <protection locked="0"/>
    </xf>
    <xf numFmtId="167" fontId="57" fillId="0" borderId="0">
      <protection locked="0"/>
    </xf>
    <xf numFmtId="167" fontId="57" fillId="0" borderId="0">
      <protection locked="0"/>
    </xf>
    <xf numFmtId="0" fontId="58" fillId="0" borderId="0">
      <protection locked="0"/>
    </xf>
    <xf numFmtId="0" fontId="58" fillId="0" borderId="0">
      <protection locked="0"/>
    </xf>
    <xf numFmtId="0" fontId="57" fillId="0" borderId="32">
      <protection locked="0"/>
    </xf>
    <xf numFmtId="175" fontId="72" fillId="0" borderId="0" applyBorder="0" applyProtection="0"/>
    <xf numFmtId="0" fontId="87" fillId="0" borderId="0"/>
    <xf numFmtId="0" fontId="87" fillId="0" borderId="0"/>
    <xf numFmtId="0" fontId="1" fillId="0" borderId="0"/>
    <xf numFmtId="0" fontId="1" fillId="0" borderId="0"/>
    <xf numFmtId="0" fontId="1" fillId="0" borderId="0"/>
    <xf numFmtId="0" fontId="89" fillId="0" borderId="0"/>
    <xf numFmtId="0" fontId="89" fillId="0" borderId="0"/>
    <xf numFmtId="0" fontId="60" fillId="0" borderId="0"/>
    <xf numFmtId="0" fontId="43" fillId="26" borderId="39" applyNumberFormat="0" applyFont="0" applyAlignment="0" applyProtection="0"/>
    <xf numFmtId="0" fontId="99" fillId="0" borderId="0"/>
    <xf numFmtId="4" fontId="61" fillId="29" borderId="40" applyNumberFormat="0" applyProtection="0">
      <alignment vertical="center"/>
    </xf>
    <xf numFmtId="4" fontId="62" fillId="29" borderId="40" applyNumberFormat="0" applyProtection="0">
      <alignment vertical="center"/>
    </xf>
    <xf numFmtId="4" fontId="61" fillId="29" borderId="40" applyNumberFormat="0" applyProtection="0">
      <alignment horizontal="left" vertical="center" indent="1"/>
    </xf>
    <xf numFmtId="4" fontId="61" fillId="29" borderId="40" applyNumberFormat="0" applyProtection="0">
      <alignment horizontal="left" vertical="center" indent="1"/>
    </xf>
    <xf numFmtId="4" fontId="61" fillId="32" borderId="40" applyNumberFormat="0" applyProtection="0">
      <alignment horizontal="right" vertical="center"/>
    </xf>
    <xf numFmtId="4" fontId="61" fillId="33" borderId="40" applyNumberFormat="0" applyProtection="0">
      <alignment horizontal="right" vertical="center"/>
    </xf>
    <xf numFmtId="4" fontId="61" fillId="34" borderId="40" applyNumberFormat="0" applyProtection="0">
      <alignment horizontal="right" vertical="center"/>
    </xf>
    <xf numFmtId="4" fontId="61" fillId="35" borderId="40" applyNumberFormat="0" applyProtection="0">
      <alignment horizontal="right" vertical="center"/>
    </xf>
    <xf numFmtId="4" fontId="61" fillId="36" borderId="40" applyNumberFormat="0" applyProtection="0">
      <alignment horizontal="right" vertical="center"/>
    </xf>
    <xf numFmtId="4" fontId="61" fillId="37" borderId="40" applyNumberFormat="0" applyProtection="0">
      <alignment horizontal="right" vertical="center"/>
    </xf>
    <xf numFmtId="4" fontId="61" fillId="38" borderId="40" applyNumberFormat="0" applyProtection="0">
      <alignment horizontal="right" vertical="center"/>
    </xf>
    <xf numFmtId="4" fontId="61" fillId="39" borderId="40" applyNumberFormat="0" applyProtection="0">
      <alignment horizontal="right" vertical="center"/>
    </xf>
    <xf numFmtId="4" fontId="61" fillId="40" borderId="40" applyNumberFormat="0" applyProtection="0">
      <alignment horizontal="right" vertical="center"/>
    </xf>
    <xf numFmtId="4" fontId="63" fillId="41" borderId="40" applyNumberFormat="0" applyProtection="0">
      <alignment horizontal="left" vertical="center" indent="1"/>
    </xf>
    <xf numFmtId="4" fontId="61" fillId="42" borderId="41" applyNumberFormat="0" applyProtection="0">
      <alignment horizontal="left" vertical="center" indent="1"/>
    </xf>
    <xf numFmtId="4" fontId="64" fillId="43" borderId="0" applyNumberFormat="0" applyProtection="0">
      <alignment horizontal="left" vertical="center" indent="1"/>
    </xf>
    <xf numFmtId="4" fontId="30" fillId="42" borderId="40" applyNumberFormat="0" applyProtection="0">
      <alignment horizontal="left" vertical="center" indent="1"/>
    </xf>
    <xf numFmtId="4" fontId="30" fillId="44" borderId="40" applyNumberFormat="0" applyProtection="0">
      <alignment horizontal="left" vertical="center" indent="1"/>
    </xf>
    <xf numFmtId="4" fontId="61" fillId="47" borderId="40" applyNumberFormat="0" applyProtection="0">
      <alignment vertical="center"/>
    </xf>
    <xf numFmtId="4" fontId="62" fillId="47" borderId="40" applyNumberFormat="0" applyProtection="0">
      <alignment vertical="center"/>
    </xf>
    <xf numFmtId="4" fontId="61" fillId="47" borderId="40" applyNumberFormat="0" applyProtection="0">
      <alignment horizontal="left" vertical="center" indent="1"/>
    </xf>
    <xf numFmtId="4" fontId="61" fillId="47" borderId="40" applyNumberFormat="0" applyProtection="0">
      <alignment horizontal="left" vertical="center" indent="1"/>
    </xf>
    <xf numFmtId="4" fontId="61" fillId="42" borderId="40" applyNumberFormat="0" applyProtection="0">
      <alignment horizontal="right" vertical="center"/>
    </xf>
    <xf numFmtId="4" fontId="62" fillId="42" borderId="40" applyNumberFormat="0" applyProtection="0">
      <alignment horizontal="right" vertical="center"/>
    </xf>
    <xf numFmtId="0" fontId="65" fillId="0" borderId="0"/>
    <xf numFmtId="4" fontId="66" fillId="42" borderId="40" applyNumberFormat="0" applyProtection="0">
      <alignment horizontal="right" vertical="center"/>
    </xf>
    <xf numFmtId="174" fontId="8" fillId="0" borderId="34">
      <protection locked="0"/>
    </xf>
    <xf numFmtId="0" fontId="26" fillId="10" borderId="36" applyNumberFormat="0" applyAlignment="0" applyProtection="0"/>
    <xf numFmtId="0" fontId="29" fillId="23" borderId="40" applyNumberFormat="0" applyAlignment="0" applyProtection="0"/>
    <xf numFmtId="0" fontId="16" fillId="23" borderId="36" applyNumberFormat="0" applyAlignment="0" applyProtection="0"/>
    <xf numFmtId="0" fontId="67" fillId="0" borderId="0" applyBorder="0">
      <alignment horizontal="center" vertical="center" wrapText="1"/>
    </xf>
    <xf numFmtId="174" fontId="68" fillId="48" borderId="34"/>
    <xf numFmtId="0" fontId="36" fillId="0" borderId="22" applyNumberFormat="0" applyFill="0" applyAlignment="0" applyProtection="0"/>
    <xf numFmtId="0" fontId="69" fillId="0" borderId="0">
      <alignment horizontal="center" vertical="top" wrapText="1"/>
    </xf>
    <xf numFmtId="0" fontId="70" fillId="0" borderId="0">
      <alignment horizontal="centerContinuous" vertical="center" wrapText="1"/>
    </xf>
    <xf numFmtId="0" fontId="71" fillId="49" borderId="0" applyFill="0">
      <alignment wrapText="1"/>
    </xf>
    <xf numFmtId="0" fontId="19" fillId="0" borderId="0"/>
    <xf numFmtId="0" fontId="19" fillId="0" borderId="0"/>
    <xf numFmtId="0" fontId="8" fillId="0" borderId="0"/>
    <xf numFmtId="0" fontId="8" fillId="0" borderId="0"/>
    <xf numFmtId="0" fontId="8" fillId="0" borderId="0"/>
    <xf numFmtId="0" fontId="107" fillId="0" borderId="0"/>
    <xf numFmtId="0" fontId="8" fillId="0" borderId="0"/>
    <xf numFmtId="0" fontId="8" fillId="0" borderId="0"/>
    <xf numFmtId="0" fontId="8" fillId="0" borderId="0"/>
    <xf numFmtId="0" fontId="19" fillId="0" borderId="0"/>
    <xf numFmtId="0" fontId="108" fillId="0" borderId="0"/>
    <xf numFmtId="0" fontId="2" fillId="0" borderId="0"/>
    <xf numFmtId="171" fontId="8" fillId="0" borderId="0"/>
    <xf numFmtId="0" fontId="2" fillId="0" borderId="0"/>
    <xf numFmtId="0" fontId="8" fillId="0" borderId="0"/>
    <xf numFmtId="0" fontId="75" fillId="0" borderId="0"/>
    <xf numFmtId="0" fontId="110" fillId="0" borderId="0"/>
    <xf numFmtId="0" fontId="110" fillId="0" borderId="0"/>
    <xf numFmtId="0" fontId="110" fillId="0" borderId="0"/>
    <xf numFmtId="0" fontId="110" fillId="0" borderId="0"/>
    <xf numFmtId="0" fontId="110" fillId="0" borderId="0"/>
    <xf numFmtId="0" fontId="110" fillId="0" borderId="0"/>
    <xf numFmtId="0" fontId="110" fillId="0" borderId="0"/>
    <xf numFmtId="0" fontId="110" fillId="0" borderId="0"/>
    <xf numFmtId="0" fontId="110" fillId="0" borderId="0"/>
    <xf numFmtId="0" fontId="110" fillId="0" borderId="0"/>
    <xf numFmtId="0" fontId="77" fillId="0" borderId="0"/>
    <xf numFmtId="0" fontId="110" fillId="0" borderId="0"/>
    <xf numFmtId="0" fontId="2" fillId="0" borderId="0"/>
    <xf numFmtId="0" fontId="110" fillId="0" borderId="0"/>
    <xf numFmtId="0" fontId="110" fillId="0" borderId="0"/>
    <xf numFmtId="0" fontId="110" fillId="0" borderId="0"/>
    <xf numFmtId="0" fontId="110" fillId="0" borderId="0"/>
    <xf numFmtId="0" fontId="110" fillId="0" borderId="0"/>
    <xf numFmtId="0" fontId="110" fillId="0" borderId="0"/>
    <xf numFmtId="0" fontId="2" fillId="0" borderId="0"/>
    <xf numFmtId="0" fontId="8" fillId="0" borderId="0"/>
    <xf numFmtId="0" fontId="1" fillId="0" borderId="0"/>
    <xf numFmtId="0" fontId="2" fillId="0" borderId="0"/>
    <xf numFmtId="0" fontId="19" fillId="0" borderId="0"/>
    <xf numFmtId="0" fontId="2" fillId="0" borderId="0"/>
    <xf numFmtId="0" fontId="2" fillId="0" borderId="0"/>
    <xf numFmtId="0" fontId="2" fillId="0" borderId="0"/>
    <xf numFmtId="0" fontId="2" fillId="0" borderId="0"/>
    <xf numFmtId="0" fontId="8" fillId="0" borderId="0"/>
    <xf numFmtId="0" fontId="2" fillId="0" borderId="0"/>
    <xf numFmtId="0" fontId="2" fillId="0" borderId="0"/>
    <xf numFmtId="0" fontId="19" fillId="0" borderId="0"/>
    <xf numFmtId="0" fontId="19" fillId="0" borderId="0"/>
    <xf numFmtId="0" fontId="19" fillId="0" borderId="0"/>
    <xf numFmtId="0" fontId="19" fillId="0" borderId="0"/>
    <xf numFmtId="0" fontId="19" fillId="0" borderId="0"/>
    <xf numFmtId="0" fontId="19" fillId="0" borderId="0"/>
    <xf numFmtId="0" fontId="2" fillId="0" borderId="0"/>
    <xf numFmtId="0" fontId="8" fillId="0" borderId="0"/>
    <xf numFmtId="0" fontId="8" fillId="0" borderId="0"/>
    <xf numFmtId="0" fontId="13" fillId="0" borderId="0"/>
    <xf numFmtId="0" fontId="13" fillId="0" borderId="0"/>
    <xf numFmtId="0" fontId="13" fillId="0" borderId="0"/>
    <xf numFmtId="0" fontId="13" fillId="0" borderId="0"/>
    <xf numFmtId="0" fontId="13" fillId="0" borderId="0"/>
    <xf numFmtId="0" fontId="109" fillId="0" borderId="0"/>
    <xf numFmtId="0" fontId="13" fillId="0" borderId="0"/>
    <xf numFmtId="0" fontId="13" fillId="0" borderId="0"/>
    <xf numFmtId="0" fontId="13" fillId="0" borderId="0"/>
    <xf numFmtId="0" fontId="2" fillId="0" borderId="0"/>
    <xf numFmtId="0" fontId="2" fillId="0" borderId="0"/>
    <xf numFmtId="0" fontId="2" fillId="0" borderId="0"/>
    <xf numFmtId="0" fontId="2" fillId="0" borderId="0"/>
    <xf numFmtId="0" fontId="2" fillId="0" borderId="0"/>
    <xf numFmtId="0" fontId="2" fillId="0" borderId="0"/>
    <xf numFmtId="171" fontId="89" fillId="0" borderId="0"/>
    <xf numFmtId="171" fontId="89" fillId="0" borderId="0"/>
    <xf numFmtId="0" fontId="2" fillId="0" borderId="0"/>
    <xf numFmtId="0" fontId="2" fillId="0" borderId="0"/>
    <xf numFmtId="0" fontId="19" fillId="0" borderId="0"/>
    <xf numFmtId="171" fontId="89" fillId="0" borderId="0"/>
    <xf numFmtId="0" fontId="19" fillId="0" borderId="0"/>
    <xf numFmtId="171" fontId="89" fillId="0" borderId="0"/>
    <xf numFmtId="0" fontId="2" fillId="0" borderId="0"/>
    <xf numFmtId="171" fontId="89" fillId="0" borderId="0"/>
    <xf numFmtId="171" fontId="89" fillId="0" borderId="0"/>
    <xf numFmtId="171" fontId="89" fillId="0" borderId="0"/>
    <xf numFmtId="171" fontId="89" fillId="0" borderId="0"/>
    <xf numFmtId="171" fontId="89" fillId="0" borderId="0"/>
    <xf numFmtId="171" fontId="89" fillId="0" borderId="0"/>
    <xf numFmtId="0" fontId="19" fillId="0" borderId="0"/>
    <xf numFmtId="0" fontId="13" fillId="0" borderId="0"/>
    <xf numFmtId="0" fontId="19" fillId="0" borderId="0"/>
    <xf numFmtId="0" fontId="2" fillId="0" borderId="0"/>
    <xf numFmtId="0" fontId="19" fillId="0" borderId="0"/>
    <xf numFmtId="171" fontId="89" fillId="0" borderId="0"/>
    <xf numFmtId="171" fontId="89" fillId="0" borderId="0"/>
    <xf numFmtId="0" fontId="19" fillId="0" borderId="0"/>
    <xf numFmtId="49" fontId="220" fillId="0" borderId="0" applyBorder="0">
      <alignment vertical="top"/>
    </xf>
    <xf numFmtId="0" fontId="19" fillId="0" borderId="0"/>
    <xf numFmtId="0" fontId="2" fillId="0" borderId="0"/>
    <xf numFmtId="0" fontId="19" fillId="0" borderId="0"/>
    <xf numFmtId="0" fontId="13" fillId="0" borderId="0"/>
    <xf numFmtId="0" fontId="13" fillId="0" borderId="0"/>
    <xf numFmtId="0" fontId="13" fillId="26" borderId="39" applyNumberFormat="0" applyFont="0" applyAlignment="0" applyProtection="0"/>
    <xf numFmtId="0" fontId="2" fillId="26" borderId="39" applyNumberFormat="0" applyFont="0" applyAlignment="0" applyProtection="0"/>
    <xf numFmtId="9" fontId="1"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75" fillId="0" borderId="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9" fillId="0" borderId="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19" fillId="0" borderId="0" applyFont="0" applyFill="0" applyBorder="0" applyAlignment="0" applyProtection="0"/>
    <xf numFmtId="9" fontId="75" fillId="0" borderId="0" applyFill="0" applyBorder="0" applyAlignment="0" applyProtection="0"/>
    <xf numFmtId="9" fontId="2" fillId="0" borderId="0" applyFont="0" applyFill="0" applyBorder="0" applyAlignment="0" applyProtection="0"/>
    <xf numFmtId="9" fontId="75" fillId="0" borderId="0" applyFont="0" applyFill="0" applyBorder="0" applyAlignment="0" applyProtection="0"/>
    <xf numFmtId="9" fontId="99" fillId="0" borderId="0" applyFont="0" applyFill="0" applyBorder="0" applyAlignment="0" applyProtection="0"/>
    <xf numFmtId="9" fontId="2" fillId="0" borderId="0" applyFont="0" applyFill="0" applyBorder="0" applyAlignment="0" applyProtection="0"/>
    <xf numFmtId="9" fontId="77"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19" fillId="0" borderId="0" applyFill="0" applyBorder="0" applyAlignment="0" applyProtection="0"/>
    <xf numFmtId="168" fontId="19" fillId="0" borderId="0" applyFill="0" applyBorder="0" applyAlignment="0" applyProtection="0"/>
    <xf numFmtId="168" fontId="1"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168" fontId="2" fillId="0" borderId="0" applyFont="0" applyFill="0" applyBorder="0" applyAlignment="0" applyProtection="0"/>
    <xf numFmtId="168" fontId="19" fillId="0" borderId="0" applyFont="0" applyFill="0" applyBorder="0" applyAlignment="0" applyProtection="0"/>
    <xf numFmtId="4" fontId="43" fillId="49" borderId="0" applyBorder="0">
      <alignment horizontal="right"/>
    </xf>
    <xf numFmtId="4" fontId="43" fillId="50" borderId="25" applyBorder="0">
      <alignment horizontal="right"/>
    </xf>
    <xf numFmtId="4" fontId="43" fillId="49" borderId="12" applyFont="0" applyBorder="0">
      <alignment horizontal="right"/>
    </xf>
    <xf numFmtId="167" fontId="57" fillId="0" borderId="0">
      <protection locked="0"/>
    </xf>
    <xf numFmtId="9" fontId="1" fillId="0" borderId="0" applyFont="0" applyFill="0" applyBorder="0" applyAlignment="0" applyProtection="0"/>
    <xf numFmtId="168" fontId="1" fillId="0" borderId="0" applyFont="0" applyFill="0" applyBorder="0" applyAlignment="0" applyProtection="0"/>
    <xf numFmtId="0" fontId="26" fillId="10" borderId="36" applyNumberFormat="0" applyAlignment="0" applyProtection="0"/>
    <xf numFmtId="38" fontId="117" fillId="0" borderId="0">
      <alignment vertical="top"/>
    </xf>
    <xf numFmtId="0" fontId="26" fillId="10" borderId="36" applyNumberFormat="0" applyAlignment="0" applyProtection="0"/>
    <xf numFmtId="38" fontId="117" fillId="0" borderId="0">
      <alignment vertical="top"/>
    </xf>
    <xf numFmtId="168" fontId="89" fillId="0" borderId="0" applyFont="0" applyFill="0" applyBorder="0" applyAlignment="0" applyProtection="0"/>
    <xf numFmtId="168" fontId="89" fillId="0" borderId="0" applyFont="0" applyFill="0" applyBorder="0" applyAlignment="0" applyProtection="0"/>
    <xf numFmtId="0" fontId="1" fillId="0" borderId="0"/>
    <xf numFmtId="168" fontId="2" fillId="0" borderId="0" applyFont="0" applyFill="0" applyBorder="0" applyAlignment="0" applyProtection="0"/>
    <xf numFmtId="0" fontId="26" fillId="10" borderId="36" applyNumberFormat="0" applyAlignment="0" applyProtection="0"/>
    <xf numFmtId="38" fontId="117" fillId="0" borderId="0">
      <alignment vertical="top"/>
    </xf>
    <xf numFmtId="0" fontId="26" fillId="10" borderId="36" applyNumberFormat="0" applyAlignment="0" applyProtection="0"/>
    <xf numFmtId="38" fontId="117" fillId="0" borderId="0">
      <alignment vertical="top"/>
    </xf>
    <xf numFmtId="285" fontId="300" fillId="0" borderId="79" applyFont="0" applyFill="0" applyBorder="0" applyAlignment="0" applyProtection="0"/>
    <xf numFmtId="38" fontId="117" fillId="0" borderId="0">
      <alignment vertical="top"/>
    </xf>
    <xf numFmtId="0" fontId="26" fillId="10" borderId="36" applyNumberFormat="0" applyAlignment="0" applyProtection="0"/>
    <xf numFmtId="0" fontId="26" fillId="10" borderId="36" applyNumberFormat="0" applyAlignment="0" applyProtection="0"/>
    <xf numFmtId="38" fontId="117" fillId="0" borderId="0">
      <alignment vertical="top"/>
    </xf>
    <xf numFmtId="38" fontId="117" fillId="0" borderId="0">
      <alignment vertical="top"/>
    </xf>
    <xf numFmtId="0" fontId="26" fillId="10" borderId="36" applyNumberFormat="0" applyAlignment="0" applyProtection="0"/>
    <xf numFmtId="0" fontId="26" fillId="10" borderId="36" applyNumberFormat="0" applyAlignment="0" applyProtection="0"/>
    <xf numFmtId="38" fontId="117" fillId="0" borderId="0">
      <alignment vertical="top"/>
    </xf>
    <xf numFmtId="0" fontId="26" fillId="10" borderId="36" applyNumberFormat="0" applyAlignment="0" applyProtection="0"/>
    <xf numFmtId="38" fontId="117" fillId="0" borderId="0">
      <alignment vertical="top"/>
    </xf>
    <xf numFmtId="38" fontId="117" fillId="0" borderId="0">
      <alignment vertical="top"/>
    </xf>
    <xf numFmtId="0" fontId="26" fillId="10" borderId="36" applyNumberFormat="0" applyAlignment="0" applyProtection="0"/>
    <xf numFmtId="0" fontId="26" fillId="10" borderId="36" applyNumberFormat="0" applyAlignment="0" applyProtection="0"/>
    <xf numFmtId="38" fontId="117" fillId="0" borderId="0">
      <alignment vertical="top"/>
    </xf>
    <xf numFmtId="0" fontId="26" fillId="10" borderId="36" applyNumberFormat="0" applyAlignment="0" applyProtection="0"/>
    <xf numFmtId="38" fontId="117" fillId="0" borderId="0">
      <alignment vertical="top"/>
    </xf>
    <xf numFmtId="38" fontId="117" fillId="0" borderId="0">
      <alignment vertical="top"/>
    </xf>
    <xf numFmtId="0" fontId="26" fillId="10" borderId="36" applyNumberFormat="0" applyAlignment="0" applyProtection="0"/>
  </cellStyleXfs>
  <cellXfs count="399">
    <xf numFmtId="0" fontId="0" fillId="0" borderId="0" xfId="0"/>
    <xf numFmtId="0" fontId="2" fillId="0" borderId="0" xfId="1" applyFill="1"/>
    <xf numFmtId="169" fontId="2" fillId="0" borderId="0" xfId="1" applyNumberFormat="1" applyFill="1"/>
    <xf numFmtId="0" fontId="4" fillId="0" borderId="0" xfId="1" applyFont="1" applyFill="1"/>
    <xf numFmtId="4" fontId="11" fillId="0" borderId="0" xfId="1" applyNumberFormat="1" applyFont="1" applyFill="1" applyBorder="1" applyAlignment="1">
      <alignment horizontal="left" vertical="center"/>
    </xf>
    <xf numFmtId="0" fontId="12" fillId="0" borderId="0" xfId="1" applyFont="1" applyFill="1"/>
    <xf numFmtId="0" fontId="2" fillId="0" borderId="0" xfId="1" applyFill="1" applyBorder="1"/>
    <xf numFmtId="0" fontId="3" fillId="0" borderId="0" xfId="1" applyFont="1" applyAlignment="1">
      <alignment horizontal="center"/>
    </xf>
    <xf numFmtId="0" fontId="3" fillId="0" borderId="0" xfId="1" applyFont="1" applyFill="1" applyBorder="1" applyAlignment="1">
      <alignment horizontal="center"/>
    </xf>
    <xf numFmtId="169" fontId="3" fillId="0" borderId="0" xfId="1" applyNumberFormat="1" applyFont="1" applyFill="1" applyBorder="1" applyAlignment="1">
      <alignment horizontal="center"/>
    </xf>
    <xf numFmtId="169" fontId="2" fillId="0" borderId="0" xfId="1" applyNumberFormat="1" applyFill="1"/>
    <xf numFmtId="10" fontId="3" fillId="0" borderId="0" xfId="232" applyNumberFormat="1" applyFont="1" applyFill="1" applyBorder="1" applyAlignment="1">
      <alignment horizontal="center"/>
    </xf>
    <xf numFmtId="0" fontId="8" fillId="0" borderId="0" xfId="1" applyFont="1" applyFill="1"/>
    <xf numFmtId="0" fontId="0" fillId="0" borderId="0" xfId="0" applyFill="1"/>
    <xf numFmtId="0" fontId="230" fillId="0" borderId="0" xfId="0" applyFont="1"/>
    <xf numFmtId="0" fontId="231" fillId="0" borderId="0" xfId="0" applyFont="1"/>
    <xf numFmtId="0" fontId="232" fillId="0" borderId="0" xfId="0" applyFont="1" applyFill="1" applyBorder="1" applyAlignment="1">
      <alignment horizontal="center" vertical="center"/>
    </xf>
    <xf numFmtId="0" fontId="229" fillId="0" borderId="0" xfId="0" applyFont="1"/>
    <xf numFmtId="0" fontId="232" fillId="0" borderId="0" xfId="0" applyFont="1" applyFill="1" applyBorder="1" applyAlignment="1">
      <alignment horizontal="center" vertical="center" wrapText="1"/>
    </xf>
    <xf numFmtId="0" fontId="232" fillId="0" borderId="0" xfId="0" applyFont="1" applyFill="1" applyBorder="1" applyAlignment="1">
      <alignment horizontal="center" vertical="center" textRotation="90" wrapText="1"/>
    </xf>
    <xf numFmtId="49" fontId="232" fillId="0" borderId="0" xfId="0" applyNumberFormat="1" applyFont="1" applyFill="1" applyBorder="1" applyAlignment="1">
      <alignment horizontal="center" vertical="center"/>
    </xf>
    <xf numFmtId="0" fontId="229" fillId="0" borderId="0" xfId="0" applyFont="1" applyFill="1" applyBorder="1" applyAlignment="1">
      <alignment vertical="center"/>
    </xf>
    <xf numFmtId="2" fontId="232" fillId="0" borderId="0" xfId="0" applyNumberFormat="1" applyFont="1" applyFill="1" applyBorder="1" applyAlignment="1">
      <alignment horizontal="center" vertical="center"/>
    </xf>
    <xf numFmtId="2" fontId="229" fillId="0" borderId="0" xfId="0" applyNumberFormat="1" applyFont="1" applyAlignment="1">
      <alignment horizontal="center"/>
    </xf>
    <xf numFmtId="0" fontId="229" fillId="0" borderId="0" xfId="0" applyFont="1" applyFill="1"/>
    <xf numFmtId="0" fontId="229" fillId="0" borderId="0" xfId="0" applyNumberFormat="1" applyFont="1"/>
    <xf numFmtId="2" fontId="229" fillId="0" borderId="0" xfId="0" applyNumberFormat="1" applyFont="1" applyFill="1" applyAlignment="1">
      <alignment horizontal="center"/>
    </xf>
    <xf numFmtId="2" fontId="229" fillId="0" borderId="0" xfId="0" applyNumberFormat="1" applyFont="1"/>
    <xf numFmtId="168" fontId="229" fillId="0" borderId="0" xfId="0" applyNumberFormat="1" applyFont="1"/>
    <xf numFmtId="10" fontId="229" fillId="0" borderId="0" xfId="0" applyNumberFormat="1" applyFont="1"/>
    <xf numFmtId="0" fontId="229" fillId="0" borderId="0" xfId="0" applyNumberFormat="1" applyFont="1" applyFill="1"/>
    <xf numFmtId="0" fontId="229" fillId="0" borderId="12" xfId="0" applyFont="1" applyBorder="1"/>
    <xf numFmtId="189" fontId="229" fillId="0" borderId="12" xfId="0" applyNumberFormat="1" applyFont="1" applyBorder="1"/>
    <xf numFmtId="246" fontId="229" fillId="0" borderId="12" xfId="230" applyNumberFormat="1" applyFont="1" applyBorder="1"/>
    <xf numFmtId="10" fontId="229" fillId="0" borderId="12" xfId="232" applyNumberFormat="1" applyFont="1" applyBorder="1"/>
    <xf numFmtId="0" fontId="232" fillId="93" borderId="12" xfId="0" applyFont="1" applyFill="1" applyBorder="1" applyAlignment="1">
      <alignment vertical="center" wrapText="1"/>
    </xf>
    <xf numFmtId="168" fontId="229" fillId="0" borderId="12" xfId="0" applyNumberFormat="1" applyFont="1" applyBorder="1"/>
    <xf numFmtId="0" fontId="229" fillId="0" borderId="0" xfId="0" applyFont="1" applyBorder="1"/>
    <xf numFmtId="0" fontId="229" fillId="0" borderId="56" xfId="0" applyFont="1" applyBorder="1"/>
    <xf numFmtId="0" fontId="232" fillId="93" borderId="56" xfId="0" applyFont="1" applyFill="1" applyBorder="1" applyAlignment="1">
      <alignment vertical="center" wrapText="1"/>
    </xf>
    <xf numFmtId="0" fontId="233" fillId="0" borderId="0" xfId="0" applyFont="1"/>
    <xf numFmtId="0" fontId="229" fillId="0" borderId="65" xfId="0" applyFont="1" applyBorder="1"/>
    <xf numFmtId="189" fontId="229" fillId="0" borderId="65" xfId="0" applyNumberFormat="1" applyFont="1" applyBorder="1"/>
    <xf numFmtId="168" fontId="229" fillId="0" borderId="44" xfId="0" applyNumberFormat="1" applyFont="1" applyBorder="1"/>
    <xf numFmtId="168" fontId="229" fillId="0" borderId="67" xfId="0" applyNumberFormat="1" applyFont="1" applyBorder="1"/>
    <xf numFmtId="246" fontId="229" fillId="0" borderId="67" xfId="230" applyNumberFormat="1" applyFont="1" applyBorder="1"/>
    <xf numFmtId="0" fontId="229" fillId="0" borderId="68" xfId="0" applyFont="1" applyBorder="1"/>
    <xf numFmtId="10" fontId="229" fillId="0" borderId="68" xfId="232" applyNumberFormat="1" applyFont="1" applyBorder="1"/>
    <xf numFmtId="10" fontId="229" fillId="0" borderId="69" xfId="232" applyNumberFormat="1" applyFont="1" applyBorder="1"/>
    <xf numFmtId="168" fontId="229" fillId="0" borderId="12" xfId="230" applyNumberFormat="1" applyFont="1" applyBorder="1"/>
    <xf numFmtId="0" fontId="234" fillId="0" borderId="0" xfId="0" applyFont="1"/>
    <xf numFmtId="0" fontId="235" fillId="0" borderId="0" xfId="0" applyFont="1"/>
    <xf numFmtId="1" fontId="229" fillId="0" borderId="12" xfId="0" applyNumberFormat="1" applyFont="1" applyBorder="1"/>
    <xf numFmtId="247" fontId="229" fillId="0" borderId="12" xfId="230" applyNumberFormat="1" applyFont="1" applyBorder="1"/>
    <xf numFmtId="9" fontId="229" fillId="0" borderId="0" xfId="232" applyFont="1"/>
    <xf numFmtId="1" fontId="229" fillId="0" borderId="12" xfId="230" applyNumberFormat="1" applyFont="1" applyBorder="1"/>
    <xf numFmtId="168" fontId="236" fillId="0" borderId="12" xfId="230" applyFont="1" applyFill="1" applyBorder="1" applyAlignment="1">
      <alignment vertical="center"/>
    </xf>
    <xf numFmtId="0" fontId="54" fillId="93" borderId="61" xfId="0" applyFont="1" applyFill="1" applyBorder="1" applyAlignment="1">
      <alignment horizontal="center" vertical="center" textRotation="90" wrapText="1"/>
    </xf>
    <xf numFmtId="0" fontId="54" fillId="0" borderId="62" xfId="0" applyFont="1" applyBorder="1" applyAlignment="1">
      <alignment horizontal="center" vertical="center"/>
    </xf>
    <xf numFmtId="49" fontId="54" fillId="0" borderId="62" xfId="0" applyNumberFormat="1" applyFont="1" applyBorder="1" applyAlignment="1">
      <alignment horizontal="center" vertical="center"/>
    </xf>
    <xf numFmtId="0" fontId="237" fillId="0" borderId="61" xfId="0" applyFont="1" applyBorder="1" applyAlignment="1">
      <alignment vertical="center"/>
    </xf>
    <xf numFmtId="0" fontId="54" fillId="0" borderId="61" xfId="0" applyFont="1" applyBorder="1" applyAlignment="1">
      <alignment horizontal="center" vertical="center"/>
    </xf>
    <xf numFmtId="0" fontId="237" fillId="0" borderId="6" xfId="0" applyFont="1" applyBorder="1"/>
    <xf numFmtId="0" fontId="54" fillId="93" borderId="6" xfId="0" applyFont="1" applyFill="1" applyBorder="1" applyAlignment="1">
      <alignment vertical="center" wrapText="1"/>
    </xf>
    <xf numFmtId="168" fontId="54" fillId="0" borderId="30" xfId="230" applyFont="1" applyBorder="1" applyAlignment="1">
      <alignment vertical="center"/>
    </xf>
    <xf numFmtId="168" fontId="54" fillId="0" borderId="61" xfId="230" applyFont="1" applyBorder="1" applyAlignment="1">
      <alignment vertical="center"/>
    </xf>
    <xf numFmtId="168" fontId="54" fillId="93" borderId="30" xfId="230" applyFont="1" applyFill="1" applyBorder="1" applyAlignment="1">
      <alignment vertical="center"/>
    </xf>
    <xf numFmtId="2" fontId="54" fillId="0" borderId="30" xfId="0" applyNumberFormat="1" applyFont="1" applyBorder="1" applyAlignment="1">
      <alignment horizontal="center" vertical="center"/>
    </xf>
    <xf numFmtId="2" fontId="54" fillId="0" borderId="61" xfId="0" applyNumberFormat="1" applyFont="1" applyBorder="1" applyAlignment="1">
      <alignment horizontal="center" vertical="center"/>
    </xf>
    <xf numFmtId="2" fontId="54" fillId="93" borderId="30" xfId="0" applyNumberFormat="1" applyFont="1" applyFill="1" applyBorder="1" applyAlignment="1">
      <alignment horizontal="center" vertical="center"/>
    </xf>
    <xf numFmtId="0" fontId="54" fillId="0" borderId="61" xfId="0" applyFont="1" applyBorder="1" applyAlignment="1">
      <alignment horizontal="center" vertical="center" wrapText="1"/>
    </xf>
    <xf numFmtId="0" fontId="54" fillId="0" borderId="7" xfId="0" applyFont="1" applyFill="1" applyBorder="1" applyAlignment="1">
      <alignment horizontal="center" vertical="center" wrapText="1"/>
    </xf>
    <xf numFmtId="0" fontId="54" fillId="0" borderId="61" xfId="0" applyFont="1" applyBorder="1" applyAlignment="1">
      <alignment vertical="center" wrapText="1"/>
    </xf>
    <xf numFmtId="0" fontId="54" fillId="0" borderId="61" xfId="0" applyFont="1" applyBorder="1" applyAlignment="1">
      <alignment vertical="center"/>
    </xf>
    <xf numFmtId="0" fontId="238" fillId="0" borderId="61" xfId="0" applyFont="1" applyBorder="1" applyAlignment="1">
      <alignment vertical="center"/>
    </xf>
    <xf numFmtId="189" fontId="238" fillId="0" borderId="61" xfId="0" applyNumberFormat="1" applyFont="1" applyBorder="1" applyAlignment="1">
      <alignment horizontal="center" vertical="center"/>
    </xf>
    <xf numFmtId="0" fontId="54" fillId="0" borderId="7" xfId="0" applyFont="1" applyBorder="1" applyAlignment="1">
      <alignment vertical="center"/>
    </xf>
    <xf numFmtId="4" fontId="54" fillId="0" borderId="61" xfId="0" applyNumberFormat="1" applyFont="1" applyBorder="1" applyAlignment="1">
      <alignment horizontal="center" vertical="center"/>
    </xf>
    <xf numFmtId="189" fontId="54" fillId="0" borderId="61" xfId="0" applyNumberFormat="1" applyFont="1" applyBorder="1" applyAlignment="1">
      <alignment horizontal="center" vertical="center"/>
    </xf>
    <xf numFmtId="0" fontId="54" fillId="0" borderId="1" xfId="0" applyFont="1" applyBorder="1" applyAlignment="1">
      <alignment vertical="center"/>
    </xf>
    <xf numFmtId="0" fontId="54" fillId="0" borderId="1" xfId="0" applyFont="1" applyBorder="1" applyAlignment="1">
      <alignment vertical="center" wrapText="1"/>
    </xf>
    <xf numFmtId="0" fontId="54" fillId="0" borderId="7" xfId="0" applyFont="1" applyBorder="1" applyAlignment="1">
      <alignment vertical="center" wrapText="1"/>
    </xf>
    <xf numFmtId="0" fontId="237" fillId="0" borderId="0" xfId="0" applyFont="1"/>
    <xf numFmtId="0" fontId="237" fillId="0" borderId="12" xfId="0" applyFont="1" applyBorder="1"/>
    <xf numFmtId="0" fontId="237" fillId="0" borderId="24" xfId="0" applyFont="1" applyBorder="1"/>
    <xf numFmtId="189" fontId="237" fillId="0" borderId="12" xfId="0" applyNumberFormat="1" applyFont="1" applyBorder="1"/>
    <xf numFmtId="4" fontId="237" fillId="0" borderId="12" xfId="0" applyNumberFormat="1" applyFont="1" applyBorder="1"/>
    <xf numFmtId="0" fontId="54" fillId="93" borderId="24" xfId="0" applyFont="1" applyFill="1" applyBorder="1" applyAlignment="1">
      <alignment vertical="center" wrapText="1"/>
    </xf>
    <xf numFmtId="0" fontId="54" fillId="0" borderId="0" xfId="0" applyFont="1" applyFill="1" applyBorder="1" applyAlignment="1">
      <alignment vertical="center"/>
    </xf>
    <xf numFmtId="0" fontId="237" fillId="0" borderId="57" xfId="0" applyFont="1" applyBorder="1"/>
    <xf numFmtId="0" fontId="237" fillId="0" borderId="12" xfId="0" applyFont="1" applyFill="1" applyBorder="1"/>
    <xf numFmtId="246" fontId="237" fillId="0" borderId="12" xfId="230" applyNumberFormat="1" applyFont="1" applyBorder="1"/>
    <xf numFmtId="10" fontId="237" fillId="0" borderId="12" xfId="232" applyNumberFormat="1" applyFont="1" applyBorder="1"/>
    <xf numFmtId="168" fontId="237" fillId="0" borderId="12" xfId="0" applyNumberFormat="1" applyFont="1" applyBorder="1"/>
    <xf numFmtId="0" fontId="237" fillId="0" borderId="64" xfId="0" applyFont="1" applyBorder="1"/>
    <xf numFmtId="0" fontId="237" fillId="0" borderId="64" xfId="0" applyFont="1" applyFill="1" applyBorder="1"/>
    <xf numFmtId="168" fontId="239" fillId="0" borderId="12" xfId="230" applyFont="1" applyFill="1" applyBorder="1" applyAlignment="1">
      <alignment vertical="center"/>
    </xf>
    <xf numFmtId="0" fontId="228" fillId="0" borderId="0" xfId="1" applyFont="1" applyFill="1"/>
    <xf numFmtId="169" fontId="228" fillId="0" borderId="0" xfId="1" applyNumberFormat="1" applyFont="1" applyFill="1"/>
    <xf numFmtId="0" fontId="2" fillId="0" borderId="0" xfId="1" applyFont="1" applyFill="1"/>
    <xf numFmtId="169" fontId="2" fillId="0" borderId="0" xfId="1" applyNumberFormat="1" applyFont="1" applyFill="1"/>
    <xf numFmtId="0" fontId="53" fillId="0" borderId="0" xfId="1" applyFont="1" applyFill="1"/>
    <xf numFmtId="0" fontId="53" fillId="3" borderId="0" xfId="1" applyFont="1" applyFill="1"/>
    <xf numFmtId="0" fontId="241" fillId="0" borderId="0" xfId="1" applyFont="1" applyFill="1" applyBorder="1" applyAlignment="1">
      <alignment horizontal="center"/>
    </xf>
    <xf numFmtId="0" fontId="8" fillId="3" borderId="0" xfId="1" applyFont="1" applyFill="1"/>
    <xf numFmtId="0" fontId="3" fillId="0" borderId="9" xfId="1" applyFont="1" applyFill="1" applyBorder="1" applyAlignment="1"/>
    <xf numFmtId="169" fontId="3" fillId="0" borderId="9" xfId="1" applyNumberFormat="1" applyFont="1" applyFill="1" applyBorder="1" applyAlignment="1"/>
    <xf numFmtId="0" fontId="2" fillId="0" borderId="0" xfId="1" applyFill="1" applyAlignment="1">
      <alignment horizontal="center"/>
    </xf>
    <xf numFmtId="0" fontId="2" fillId="0" borderId="0" xfId="1" applyFont="1" applyFill="1" applyAlignment="1">
      <alignment horizontal="center"/>
    </xf>
    <xf numFmtId="0" fontId="4" fillId="0" borderId="0" xfId="1" applyFont="1" applyFill="1" applyAlignment="1">
      <alignment horizontal="center"/>
    </xf>
    <xf numFmtId="169" fontId="2" fillId="0" borderId="0" xfId="1" applyNumberFormat="1" applyFill="1" applyAlignment="1">
      <alignment horizontal="center"/>
    </xf>
    <xf numFmtId="169" fontId="241" fillId="0" borderId="0" xfId="1" applyNumberFormat="1" applyFont="1" applyFill="1" applyBorder="1" applyAlignment="1">
      <alignment horizontal="center"/>
    </xf>
    <xf numFmtId="245" fontId="241" fillId="0" borderId="0" xfId="1" applyNumberFormat="1" applyFont="1" applyFill="1" applyBorder="1" applyAlignment="1">
      <alignment horizontal="center"/>
    </xf>
    <xf numFmtId="0" fontId="241" fillId="0" borderId="0" xfId="1" applyFont="1" applyAlignment="1">
      <alignment horizontal="center"/>
    </xf>
    <xf numFmtId="0" fontId="2" fillId="0" borderId="0" xfId="1" applyFont="1" applyFill="1" applyAlignment="1">
      <alignment horizontal="center"/>
    </xf>
    <xf numFmtId="0" fontId="2" fillId="0" borderId="0" xfId="1" applyFont="1" applyFill="1" applyAlignment="1">
      <alignment horizontal="center"/>
    </xf>
    <xf numFmtId="4" fontId="3" fillId="0" borderId="0" xfId="1" applyNumberFormat="1" applyFont="1" applyFill="1" applyBorder="1" applyAlignment="1">
      <alignment horizontal="center"/>
    </xf>
    <xf numFmtId="248" fontId="3" fillId="0" borderId="0" xfId="1" applyNumberFormat="1" applyFont="1" applyFill="1" applyBorder="1" applyAlignment="1">
      <alignment horizontal="center"/>
    </xf>
    <xf numFmtId="0" fontId="250" fillId="0" borderId="0" xfId="1" applyFont="1" applyFill="1"/>
    <xf numFmtId="0" fontId="4" fillId="0" borderId="0" xfId="1" applyFont="1" applyFill="1" applyBorder="1"/>
    <xf numFmtId="0" fontId="9" fillId="0" borderId="0" xfId="1" applyFont="1" applyFill="1" applyBorder="1"/>
    <xf numFmtId="169" fontId="12" fillId="130" borderId="0" xfId="11860" applyNumberFormat="1" applyFont="1" applyFill="1" applyBorder="1"/>
    <xf numFmtId="0" fontId="4" fillId="0" borderId="0" xfId="1" applyFont="1" applyFill="1" applyBorder="1" applyAlignment="1">
      <alignment horizontal="right" vertical="center"/>
    </xf>
    <xf numFmtId="189" fontId="9" fillId="0" borderId="0" xfId="1" applyNumberFormat="1" applyFont="1" applyFill="1" applyBorder="1"/>
    <xf numFmtId="4" fontId="4" fillId="0" borderId="0" xfId="1" applyNumberFormat="1" applyFont="1" applyFill="1" applyBorder="1"/>
    <xf numFmtId="169" fontId="3" fillId="0" borderId="0" xfId="1" applyNumberFormat="1" applyFont="1" applyFill="1" applyBorder="1" applyAlignment="1"/>
    <xf numFmtId="10" fontId="2" fillId="0" borderId="0" xfId="1" applyNumberFormat="1" applyFill="1"/>
    <xf numFmtId="0" fontId="2" fillId="0" borderId="0" xfId="1" applyFill="1"/>
    <xf numFmtId="0" fontId="2" fillId="0" borderId="0" xfId="1" applyFill="1" applyAlignment="1">
      <alignment horizontal="center"/>
    </xf>
    <xf numFmtId="0" fontId="0" fillId="0" borderId="0" xfId="0"/>
    <xf numFmtId="0" fontId="2" fillId="0" borderId="0" xfId="1" applyFill="1"/>
    <xf numFmtId="169" fontId="2" fillId="0" borderId="0" xfId="1" applyNumberFormat="1" applyFill="1"/>
    <xf numFmtId="0" fontId="2" fillId="0" borderId="0" xfId="1" applyFill="1" applyBorder="1"/>
    <xf numFmtId="169" fontId="8" fillId="0" borderId="0" xfId="1" applyNumberFormat="1" applyFont="1" applyFill="1" applyBorder="1" applyAlignment="1">
      <alignment horizontal="center" vertical="center"/>
    </xf>
    <xf numFmtId="169" fontId="8" fillId="0" borderId="0" xfId="1" applyNumberFormat="1" applyFont="1" applyFill="1" applyBorder="1" applyAlignment="1"/>
    <xf numFmtId="0" fontId="228" fillId="0" borderId="0" xfId="1" applyFont="1" applyFill="1"/>
    <xf numFmtId="0" fontId="2" fillId="0" borderId="0" xfId="1" applyFont="1" applyFill="1" applyBorder="1"/>
    <xf numFmtId="169" fontId="9" fillId="0" borderId="0" xfId="0" applyNumberFormat="1" applyFont="1" applyBorder="1"/>
    <xf numFmtId="169" fontId="2" fillId="0" borderId="0" xfId="1" applyNumberFormat="1" applyFill="1" applyBorder="1"/>
    <xf numFmtId="0" fontId="250" fillId="0" borderId="0" xfId="1" applyFont="1" applyFill="1"/>
    <xf numFmtId="0" fontId="2" fillId="0" borderId="0" xfId="1" applyFont="1" applyFill="1"/>
    <xf numFmtId="0" fontId="3" fillId="0" borderId="0" xfId="1" applyFont="1" applyAlignment="1">
      <alignment horizontal="center"/>
    </xf>
    <xf numFmtId="327" fontId="3" fillId="0" borderId="9" xfId="1" applyNumberFormat="1" applyFont="1" applyFill="1" applyBorder="1" applyAlignment="1"/>
    <xf numFmtId="10" fontId="2" fillId="0" borderId="0" xfId="232" applyNumberFormat="1" applyFont="1" applyFill="1"/>
    <xf numFmtId="169" fontId="9" fillId="0" borderId="0" xfId="1" applyNumberFormat="1" applyFont="1" applyFill="1"/>
    <xf numFmtId="169" fontId="12" fillId="0" borderId="0" xfId="1" applyNumberFormat="1" applyFont="1" applyFill="1"/>
    <xf numFmtId="0" fontId="133" fillId="0" borderId="0" xfId="1" applyFont="1" applyFill="1"/>
    <xf numFmtId="169" fontId="133" fillId="0" borderId="0" xfId="1" applyNumberFormat="1" applyFont="1" applyFill="1"/>
    <xf numFmtId="0" fontId="133" fillId="3" borderId="0" xfId="1" applyFont="1" applyFill="1"/>
    <xf numFmtId="0" fontId="242" fillId="0" borderId="0" xfId="1" applyFont="1" applyFill="1" applyBorder="1" applyAlignment="1">
      <alignment horizontal="center"/>
    </xf>
    <xf numFmtId="169" fontId="242" fillId="0" borderId="0" xfId="1" applyNumberFormat="1" applyFont="1" applyFill="1" applyBorder="1" applyAlignment="1">
      <alignment horizontal="center"/>
    </xf>
    <xf numFmtId="244" fontId="242" fillId="0" borderId="0" xfId="1" applyNumberFormat="1" applyFont="1" applyFill="1" applyBorder="1" applyAlignment="1">
      <alignment horizontal="center"/>
    </xf>
    <xf numFmtId="10" fontId="3" fillId="0" borderId="0" xfId="1" applyNumberFormat="1" applyFont="1" applyFill="1" applyBorder="1" applyAlignment="1">
      <alignment horizontal="center"/>
    </xf>
    <xf numFmtId="0" fontId="6" fillId="0" borderId="0" xfId="1" applyFont="1" applyFill="1" applyBorder="1" applyAlignment="1">
      <alignment horizontal="center" vertical="center" wrapText="1"/>
    </xf>
    <xf numFmtId="0" fontId="3" fillId="0" borderId="0" xfId="1" applyFont="1" applyFill="1" applyAlignment="1"/>
    <xf numFmtId="0" fontId="3" fillId="0" borderId="0" xfId="1" applyFont="1" applyAlignment="1"/>
    <xf numFmtId="10" fontId="3" fillId="0" borderId="9" xfId="1" applyNumberFormat="1" applyFont="1" applyFill="1" applyBorder="1" applyAlignment="1"/>
    <xf numFmtId="10" fontId="3" fillId="0" borderId="0" xfId="1" applyNumberFormat="1" applyFont="1" applyFill="1" applyBorder="1" applyAlignment="1"/>
    <xf numFmtId="0" fontId="3" fillId="0" borderId="0" xfId="1" applyFont="1" applyAlignment="1">
      <alignment horizontal="center"/>
    </xf>
    <xf numFmtId="0" fontId="3" fillId="0" borderId="0" xfId="1" applyFont="1" applyAlignment="1">
      <alignment horizontal="center"/>
    </xf>
    <xf numFmtId="169" fontId="223" fillId="0" borderId="10" xfId="1" applyNumberFormat="1" applyFont="1" applyFill="1" applyBorder="1" applyAlignment="1">
      <alignment horizontal="center" vertical="center"/>
    </xf>
    <xf numFmtId="4" fontId="223" fillId="0" borderId="10" xfId="1" applyNumberFormat="1" applyFont="1" applyFill="1" applyBorder="1" applyAlignment="1">
      <alignment horizontal="center" vertical="center"/>
    </xf>
    <xf numFmtId="169" fontId="223" fillId="0" borderId="13" xfId="1" applyNumberFormat="1" applyFont="1" applyFill="1" applyBorder="1" applyAlignment="1">
      <alignment horizontal="center"/>
    </xf>
    <xf numFmtId="4" fontId="223" fillId="0" borderId="13" xfId="1" applyNumberFormat="1" applyFont="1" applyFill="1" applyBorder="1" applyAlignment="1">
      <alignment horizontal="center" vertical="center"/>
    </xf>
    <xf numFmtId="0" fontId="223" fillId="0" borderId="7" xfId="1" applyFont="1" applyFill="1" applyBorder="1" applyAlignment="1">
      <alignment horizontal="center"/>
    </xf>
    <xf numFmtId="169" fontId="358" fillId="0" borderId="7" xfId="1" applyNumberFormat="1" applyFont="1" applyFill="1" applyBorder="1" applyAlignment="1">
      <alignment horizontal="center" vertical="center"/>
    </xf>
    <xf numFmtId="10" fontId="223" fillId="0" borderId="7" xfId="2" applyNumberFormat="1" applyFont="1" applyFill="1" applyBorder="1" applyAlignment="1">
      <alignment horizontal="center"/>
    </xf>
    <xf numFmtId="10" fontId="223" fillId="0" borderId="11" xfId="2" applyNumberFormat="1" applyFont="1" applyFill="1" applyBorder="1" applyAlignment="1">
      <alignment horizontal="center"/>
    </xf>
    <xf numFmtId="169" fontId="223" fillId="0" borderId="10" xfId="1" applyNumberFormat="1" applyFont="1" applyFill="1" applyBorder="1" applyAlignment="1">
      <alignment horizontal="center"/>
    </xf>
    <xf numFmtId="0" fontId="358" fillId="0" borderId="7" xfId="1" applyFont="1" applyFill="1" applyBorder="1" applyAlignment="1">
      <alignment horizontal="center"/>
    </xf>
    <xf numFmtId="169" fontId="358" fillId="0" borderId="7" xfId="1" applyNumberFormat="1" applyFont="1" applyFill="1" applyBorder="1" applyAlignment="1">
      <alignment horizontal="center"/>
    </xf>
    <xf numFmtId="169" fontId="223" fillId="0" borderId="7" xfId="1" applyNumberFormat="1" applyFont="1" applyFill="1" applyBorder="1" applyAlignment="1">
      <alignment horizontal="center"/>
    </xf>
    <xf numFmtId="4" fontId="223" fillId="4" borderId="10" xfId="1" applyNumberFormat="1" applyFont="1" applyFill="1" applyBorder="1" applyAlignment="1">
      <alignment horizontal="center" vertical="center"/>
    </xf>
    <xf numFmtId="4" fontId="223" fillId="138" borderId="10" xfId="1" applyNumberFormat="1" applyFont="1" applyFill="1" applyBorder="1" applyAlignment="1">
      <alignment horizontal="center" vertical="center"/>
    </xf>
    <xf numFmtId="169" fontId="3" fillId="4" borderId="59" xfId="1" applyNumberFormat="1" applyFont="1" applyFill="1" applyBorder="1" applyAlignment="1">
      <alignment horizontal="center"/>
    </xf>
    <xf numFmtId="169" fontId="3" fillId="4" borderId="10" xfId="1" applyNumberFormat="1" applyFont="1" applyFill="1" applyBorder="1" applyAlignment="1">
      <alignment horizontal="center"/>
    </xf>
    <xf numFmtId="169" fontId="3" fillId="4" borderId="27" xfId="1" applyNumberFormat="1" applyFont="1" applyFill="1" applyBorder="1" applyAlignment="1">
      <alignment horizontal="center"/>
    </xf>
    <xf numFmtId="10" fontId="223" fillId="4" borderId="7" xfId="2" applyNumberFormat="1" applyFont="1" applyFill="1" applyBorder="1" applyAlignment="1">
      <alignment horizontal="center"/>
    </xf>
    <xf numFmtId="10" fontId="223" fillId="138" borderId="7" xfId="2" applyNumberFormat="1" applyFont="1" applyFill="1" applyBorder="1" applyAlignment="1">
      <alignment horizontal="center"/>
    </xf>
    <xf numFmtId="10" fontId="3" fillId="4" borderId="58" xfId="2" applyNumberFormat="1" applyFont="1" applyFill="1" applyBorder="1" applyAlignment="1">
      <alignment horizontal="center"/>
    </xf>
    <xf numFmtId="10" fontId="3" fillId="4" borderId="11" xfId="2" applyNumberFormat="1" applyFont="1" applyFill="1" applyBorder="1" applyAlignment="1">
      <alignment horizontal="center"/>
    </xf>
    <xf numFmtId="10" fontId="3" fillId="4" borderId="28" xfId="2" applyNumberFormat="1" applyFont="1" applyFill="1" applyBorder="1" applyAlignment="1">
      <alignment horizontal="center"/>
    </xf>
    <xf numFmtId="4" fontId="223" fillId="139" borderId="10" xfId="1" applyNumberFormat="1" applyFont="1" applyFill="1" applyBorder="1" applyAlignment="1">
      <alignment horizontal="center" vertical="center"/>
    </xf>
    <xf numFmtId="169" fontId="3" fillId="139" borderId="59" xfId="1" applyNumberFormat="1" applyFont="1" applyFill="1" applyBorder="1" applyAlignment="1">
      <alignment horizontal="center"/>
    </xf>
    <xf numFmtId="169" fontId="3" fillId="139" borderId="10" xfId="1" applyNumberFormat="1" applyFont="1" applyFill="1" applyBorder="1" applyAlignment="1">
      <alignment horizontal="center"/>
    </xf>
    <xf numFmtId="169" fontId="3" fillId="139" borderId="27" xfId="1" applyNumberFormat="1" applyFont="1" applyFill="1" applyBorder="1" applyAlignment="1">
      <alignment horizontal="center"/>
    </xf>
    <xf numFmtId="10" fontId="223" fillId="139" borderId="7" xfId="2" applyNumberFormat="1" applyFont="1" applyFill="1" applyBorder="1" applyAlignment="1">
      <alignment horizontal="center"/>
    </xf>
    <xf numFmtId="10" fontId="3" fillId="139" borderId="58" xfId="2" applyNumberFormat="1" applyFont="1" applyFill="1" applyBorder="1" applyAlignment="1">
      <alignment horizontal="center"/>
    </xf>
    <xf numFmtId="10" fontId="3" fillId="139" borderId="11" xfId="2" applyNumberFormat="1" applyFont="1" applyFill="1" applyBorder="1" applyAlignment="1">
      <alignment horizontal="center"/>
    </xf>
    <xf numFmtId="10" fontId="3" fillId="139" borderId="28" xfId="2" applyNumberFormat="1" applyFont="1" applyFill="1" applyBorder="1" applyAlignment="1">
      <alignment horizontal="center"/>
    </xf>
    <xf numFmtId="169" fontId="223" fillId="0" borderId="7" xfId="1" applyNumberFormat="1" applyFont="1" applyFill="1" applyBorder="1" applyAlignment="1">
      <alignment horizontal="center" vertical="center" wrapText="1"/>
    </xf>
    <xf numFmtId="169" fontId="223" fillId="0" borderId="1" xfId="1" applyNumberFormat="1" applyFont="1" applyFill="1" applyBorder="1" applyAlignment="1">
      <alignment horizontal="center" vertical="center"/>
    </xf>
    <xf numFmtId="169" fontId="223" fillId="0" borderId="7" xfId="1" applyNumberFormat="1" applyFont="1" applyFill="1" applyBorder="1" applyAlignment="1">
      <alignment horizontal="center" vertical="center"/>
    </xf>
    <xf numFmtId="0" fontId="223" fillId="0" borderId="0" xfId="1" applyFont="1" applyFill="1"/>
    <xf numFmtId="10" fontId="223" fillId="0" borderId="11" xfId="232" applyNumberFormat="1" applyFont="1" applyFill="1" applyBorder="1" applyAlignment="1">
      <alignment horizontal="center" vertical="center"/>
    </xf>
    <xf numFmtId="169" fontId="223" fillId="0" borderId="1" xfId="1" applyNumberFormat="1" applyFont="1" applyFill="1" applyBorder="1" applyAlignment="1">
      <alignment horizontal="center" vertical="center"/>
    </xf>
    <xf numFmtId="169" fontId="223" fillId="0" borderId="7" xfId="1" applyNumberFormat="1" applyFont="1" applyFill="1" applyBorder="1" applyAlignment="1">
      <alignment horizontal="center" vertical="center"/>
    </xf>
    <xf numFmtId="10" fontId="242" fillId="0" borderId="0" xfId="232" applyNumberFormat="1" applyFont="1" applyFill="1" applyBorder="1" applyAlignment="1">
      <alignment horizontal="center"/>
    </xf>
    <xf numFmtId="10" fontId="133" fillId="0" borderId="0" xfId="232" applyNumberFormat="1" applyFont="1" applyFill="1"/>
    <xf numFmtId="328" fontId="12" fillId="0" borderId="0" xfId="1" applyNumberFormat="1" applyFont="1" applyAlignment="1">
      <alignment horizontal="center" vertical="center"/>
    </xf>
    <xf numFmtId="10" fontId="12" fillId="0" borderId="0" xfId="1" applyNumberFormat="1" applyFont="1" applyFill="1" applyAlignment="1">
      <alignment horizontal="center" vertical="center"/>
    </xf>
    <xf numFmtId="3" fontId="241" fillId="0" borderId="5" xfId="1" applyNumberFormat="1" applyFont="1" applyFill="1" applyBorder="1" applyAlignment="1">
      <alignment horizontal="center" vertical="center"/>
    </xf>
    <xf numFmtId="3" fontId="241" fillId="0" borderId="5" xfId="1" applyNumberFormat="1" applyFont="1" applyFill="1" applyBorder="1" applyAlignment="1">
      <alignment horizontal="center" vertical="center" wrapText="1"/>
    </xf>
    <xf numFmtId="169" fontId="3" fillId="0" borderId="1" xfId="1" applyNumberFormat="1" applyFont="1" applyFill="1" applyBorder="1" applyAlignment="1">
      <alignment horizontal="center" vertical="center" wrapText="1"/>
    </xf>
    <xf numFmtId="0" fontId="241" fillId="0" borderId="7" xfId="1" applyFont="1" applyFill="1" applyBorder="1" applyAlignment="1">
      <alignment horizontal="center" vertical="center" wrapText="1"/>
    </xf>
    <xf numFmtId="169" fontId="223" fillId="0" borderId="5" xfId="1" applyNumberFormat="1" applyFont="1" applyFill="1" applyBorder="1" applyAlignment="1">
      <alignment horizontal="center" vertical="center"/>
    </xf>
    <xf numFmtId="0" fontId="241" fillId="0" borderId="6" xfId="1" applyFont="1" applyFill="1" applyBorder="1" applyAlignment="1">
      <alignment horizontal="center" vertical="center" wrapText="1"/>
    </xf>
    <xf numFmtId="3" fontId="241" fillId="0" borderId="6" xfId="1" applyNumberFormat="1" applyFont="1" applyFill="1" applyBorder="1" applyAlignment="1">
      <alignment horizontal="center" vertical="center"/>
    </xf>
    <xf numFmtId="3" fontId="241" fillId="0" borderId="6" xfId="1" applyNumberFormat="1" applyFont="1" applyFill="1" applyBorder="1" applyAlignment="1">
      <alignment horizontal="center" vertical="center" wrapText="1"/>
    </xf>
    <xf numFmtId="169" fontId="223" fillId="0" borderId="6" xfId="1" applyNumberFormat="1" applyFont="1" applyFill="1" applyBorder="1" applyAlignment="1">
      <alignment vertical="center"/>
    </xf>
    <xf numFmtId="169" fontId="223" fillId="0" borderId="6" xfId="1" applyNumberFormat="1" applyFont="1" applyFill="1" applyBorder="1" applyAlignment="1">
      <alignment horizontal="center" vertical="center" wrapText="1"/>
    </xf>
    <xf numFmtId="169" fontId="223" fillId="0" borderId="6" xfId="1" applyNumberFormat="1" applyFont="1" applyFill="1" applyBorder="1" applyAlignment="1">
      <alignment horizontal="center" vertical="center"/>
    </xf>
    <xf numFmtId="169" fontId="2" fillId="0" borderId="0" xfId="1" applyNumberFormat="1" applyFont="1" applyFill="1" applyBorder="1" applyAlignment="1"/>
    <xf numFmtId="10" fontId="2" fillId="0" borderId="0" xfId="2" applyNumberFormat="1" applyFont="1" applyFill="1" applyBorder="1" applyAlignment="1">
      <alignment horizontal="center"/>
    </xf>
    <xf numFmtId="0" fontId="2" fillId="0" borderId="0" xfId="1" applyFont="1" applyFill="1" applyBorder="1" applyAlignment="1">
      <alignment wrapText="1"/>
    </xf>
    <xf numFmtId="0" fontId="133" fillId="0" borderId="12" xfId="1" applyFont="1" applyFill="1" applyBorder="1"/>
    <xf numFmtId="247" fontId="133" fillId="0" borderId="12" xfId="230" applyNumberFormat="1" applyFont="1" applyFill="1" applyBorder="1"/>
    <xf numFmtId="247" fontId="133" fillId="0" borderId="0" xfId="230" applyNumberFormat="1" applyFont="1" applyFill="1"/>
    <xf numFmtId="169" fontId="133" fillId="0" borderId="0" xfId="1" applyNumberFormat="1" applyFont="1" applyFill="1" applyAlignment="1">
      <alignment horizontal="left" vertical="center"/>
    </xf>
    <xf numFmtId="0" fontId="133" fillId="0" borderId="12" xfId="1" applyFont="1" applyFill="1" applyBorder="1" applyAlignment="1">
      <alignment horizontal="center" vertical="center" wrapText="1"/>
    </xf>
    <xf numFmtId="0" fontId="133" fillId="0" borderId="12" xfId="1" applyFont="1" applyFill="1" applyBorder="1" applyAlignment="1">
      <alignment horizontal="center" vertical="center"/>
    </xf>
    <xf numFmtId="247" fontId="133" fillId="0" borderId="12" xfId="230" applyNumberFormat="1" applyFont="1" applyFill="1" applyBorder="1" applyAlignment="1">
      <alignment horizontal="center" vertical="center"/>
    </xf>
    <xf numFmtId="0" fontId="133" fillId="0" borderId="67" xfId="1" applyFont="1" applyFill="1" applyBorder="1"/>
    <xf numFmtId="169" fontId="133" fillId="0" borderId="66" xfId="1" applyNumberFormat="1" applyFont="1" applyFill="1" applyBorder="1" applyAlignment="1">
      <alignment horizontal="center" vertical="center" wrapText="1"/>
    </xf>
    <xf numFmtId="247" fontId="133" fillId="0" borderId="66" xfId="230" applyNumberFormat="1" applyFont="1" applyFill="1" applyBorder="1"/>
    <xf numFmtId="169" fontId="3" fillId="0" borderId="1" xfId="1" applyNumberFormat="1" applyFont="1" applyFill="1" applyBorder="1" applyAlignment="1">
      <alignment horizontal="center" vertical="center" wrapText="1"/>
    </xf>
    <xf numFmtId="169" fontId="133" fillId="0" borderId="12" xfId="1" applyNumberFormat="1" applyFont="1" applyFill="1" applyBorder="1" applyAlignment="1">
      <alignment horizontal="center" vertical="center" wrapText="1"/>
    </xf>
    <xf numFmtId="169" fontId="3" fillId="0" borderId="1" xfId="1" applyNumberFormat="1" applyFont="1" applyFill="1" applyBorder="1" applyAlignment="1">
      <alignment horizontal="center" vertical="center" wrapText="1"/>
    </xf>
    <xf numFmtId="169" fontId="223" fillId="0" borderId="1" xfId="1" applyNumberFormat="1" applyFont="1" applyFill="1" applyBorder="1" applyAlignment="1">
      <alignment horizontal="center" vertical="center"/>
    </xf>
    <xf numFmtId="169" fontId="223" fillId="0" borderId="7" xfId="1" applyNumberFormat="1" applyFont="1" applyFill="1" applyBorder="1" applyAlignment="1">
      <alignment horizontal="center" vertical="center"/>
    </xf>
    <xf numFmtId="169" fontId="223" fillId="0" borderId="7" xfId="1" applyNumberFormat="1" applyFont="1" applyFill="1" applyBorder="1" applyAlignment="1">
      <alignment horizontal="center" vertical="center" wrapText="1"/>
    </xf>
    <xf numFmtId="169" fontId="3" fillId="0" borderId="1" xfId="1" applyNumberFormat="1" applyFont="1" applyFill="1" applyBorder="1" applyAlignment="1">
      <alignment horizontal="center" vertical="center" wrapText="1"/>
    </xf>
    <xf numFmtId="169" fontId="223" fillId="0" borderId="1" xfId="1" applyNumberFormat="1" applyFont="1" applyFill="1" applyBorder="1" applyAlignment="1">
      <alignment horizontal="center" vertical="center"/>
    </xf>
    <xf numFmtId="169" fontId="223" fillId="0" borderId="7" xfId="1" applyNumberFormat="1" applyFont="1" applyFill="1" applyBorder="1" applyAlignment="1">
      <alignment horizontal="center" vertical="center"/>
    </xf>
    <xf numFmtId="169" fontId="223" fillId="0" borderId="7" xfId="1" applyNumberFormat="1" applyFont="1" applyFill="1" applyBorder="1" applyAlignment="1">
      <alignment horizontal="center" vertical="center" wrapText="1"/>
    </xf>
    <xf numFmtId="169" fontId="3" fillId="0" borderId="1" xfId="1" applyNumberFormat="1" applyFont="1" applyFill="1" applyBorder="1" applyAlignment="1">
      <alignment horizontal="center" vertical="center" wrapText="1"/>
    </xf>
    <xf numFmtId="169" fontId="3" fillId="0" borderId="1" xfId="1" applyNumberFormat="1" applyFont="1" applyFill="1" applyBorder="1" applyAlignment="1">
      <alignment horizontal="center" vertical="center" wrapText="1"/>
    </xf>
    <xf numFmtId="169" fontId="223" fillId="3" borderId="10" xfId="1" applyNumberFormat="1" applyFont="1" applyFill="1" applyBorder="1" applyAlignment="1">
      <alignment horizontal="center" vertical="center"/>
    </xf>
    <xf numFmtId="169" fontId="3" fillId="0" borderId="1" xfId="1" applyNumberFormat="1" applyFont="1" applyFill="1" applyBorder="1" applyAlignment="1">
      <alignment horizontal="center" vertical="center" wrapText="1"/>
    </xf>
    <xf numFmtId="169" fontId="223" fillId="0" borderId="1" xfId="1" applyNumberFormat="1" applyFont="1" applyFill="1" applyBorder="1" applyAlignment="1">
      <alignment horizontal="center" vertical="center"/>
    </xf>
    <xf numFmtId="169" fontId="223" fillId="0" borderId="7" xfId="1" applyNumberFormat="1" applyFont="1" applyFill="1" applyBorder="1" applyAlignment="1">
      <alignment horizontal="center" vertical="center"/>
    </xf>
    <xf numFmtId="169" fontId="223" fillId="0" borderId="7" xfId="1" applyNumberFormat="1" applyFont="1" applyFill="1" applyBorder="1" applyAlignment="1">
      <alignment horizontal="center" vertical="center" wrapText="1"/>
    </xf>
    <xf numFmtId="169" fontId="223" fillId="0" borderId="1" xfId="1" applyNumberFormat="1" applyFont="1" applyFill="1" applyBorder="1" applyAlignment="1">
      <alignment horizontal="center" vertical="center"/>
    </xf>
    <xf numFmtId="247" fontId="133" fillId="0" borderId="0" xfId="1" applyNumberFormat="1" applyFont="1" applyFill="1"/>
    <xf numFmtId="169" fontId="223" fillId="0" borderId="7" xfId="1" applyNumberFormat="1" applyFont="1" applyFill="1" applyBorder="1" applyAlignment="1">
      <alignment horizontal="center" vertical="center" wrapText="1"/>
    </xf>
    <xf numFmtId="169" fontId="223" fillId="0" borderId="1" xfId="1" applyNumberFormat="1" applyFont="1" applyFill="1" applyBorder="1" applyAlignment="1">
      <alignment horizontal="center" vertical="center"/>
    </xf>
    <xf numFmtId="169" fontId="223" fillId="0" borderId="7" xfId="1" applyNumberFormat="1" applyFont="1" applyFill="1" applyBorder="1" applyAlignment="1">
      <alignment horizontal="center" vertical="center"/>
    </xf>
    <xf numFmtId="169" fontId="3" fillId="0" borderId="1" xfId="1" applyNumberFormat="1" applyFont="1" applyFill="1" applyBorder="1" applyAlignment="1">
      <alignment horizontal="center" vertical="center" wrapText="1"/>
    </xf>
    <xf numFmtId="0" fontId="357" fillId="0" borderId="0" xfId="1" applyFont="1" applyFill="1" applyAlignment="1"/>
    <xf numFmtId="169" fontId="223" fillId="0" borderId="1" xfId="1" applyNumberFormat="1" applyFont="1" applyFill="1" applyBorder="1" applyAlignment="1">
      <alignment horizontal="center" vertical="center"/>
    </xf>
    <xf numFmtId="169" fontId="223" fillId="0" borderId="1" xfId="1" applyNumberFormat="1" applyFont="1" applyFill="1" applyBorder="1" applyAlignment="1">
      <alignment horizontal="center" vertical="center"/>
    </xf>
    <xf numFmtId="0" fontId="240" fillId="0" borderId="0" xfId="1" applyFont="1" applyFill="1" applyBorder="1" applyAlignment="1">
      <alignment vertical="center" wrapText="1"/>
    </xf>
    <xf numFmtId="169" fontId="3" fillId="0" borderId="1" xfId="1" applyNumberFormat="1" applyFont="1" applyFill="1" applyBorder="1" applyAlignment="1">
      <alignment horizontal="center" vertical="center" wrapText="1"/>
    </xf>
    <xf numFmtId="169" fontId="223" fillId="0" borderId="1" xfId="1" applyNumberFormat="1" applyFont="1" applyFill="1" applyBorder="1" applyAlignment="1">
      <alignment horizontal="center" vertical="center"/>
    </xf>
    <xf numFmtId="169" fontId="223" fillId="0" borderId="7" xfId="1" applyNumberFormat="1" applyFont="1" applyFill="1" applyBorder="1" applyAlignment="1">
      <alignment horizontal="center" vertical="center"/>
    </xf>
    <xf numFmtId="169" fontId="223" fillId="0" borderId="7" xfId="1" applyNumberFormat="1" applyFont="1" applyFill="1" applyBorder="1" applyAlignment="1">
      <alignment horizontal="center" vertical="center" wrapText="1"/>
    </xf>
    <xf numFmtId="169" fontId="3" fillId="0" borderId="1" xfId="1" applyNumberFormat="1" applyFont="1" applyFill="1" applyBorder="1" applyAlignment="1">
      <alignment horizontal="center" vertical="center" wrapText="1"/>
    </xf>
    <xf numFmtId="4" fontId="0" fillId="0" borderId="0" xfId="0" applyNumberFormat="1"/>
    <xf numFmtId="0" fontId="0" fillId="0" borderId="0" xfId="0" applyAlignment="1">
      <alignment wrapText="1"/>
    </xf>
    <xf numFmtId="169" fontId="223" fillId="0" borderId="1" xfId="1" applyNumberFormat="1" applyFont="1" applyFill="1" applyBorder="1" applyAlignment="1">
      <alignment horizontal="center" vertical="center"/>
    </xf>
    <xf numFmtId="4" fontId="241" fillId="4" borderId="10" xfId="1" applyNumberFormat="1" applyFont="1" applyFill="1" applyBorder="1" applyAlignment="1">
      <alignment horizontal="center" vertical="center"/>
    </xf>
    <xf numFmtId="169" fontId="241" fillId="4" borderId="10" xfId="1" applyNumberFormat="1" applyFont="1" applyFill="1" applyBorder="1" applyAlignment="1">
      <alignment horizontal="center"/>
    </xf>
    <xf numFmtId="10" fontId="241" fillId="4" borderId="7" xfId="2" applyNumberFormat="1" applyFont="1" applyFill="1" applyBorder="1" applyAlignment="1">
      <alignment horizontal="center"/>
    </xf>
    <xf numFmtId="10" fontId="241" fillId="4" borderId="11" xfId="2" applyNumberFormat="1" applyFont="1" applyFill="1" applyBorder="1" applyAlignment="1">
      <alignment horizontal="center"/>
    </xf>
    <xf numFmtId="4" fontId="241" fillId="139" borderId="10" xfId="1" applyNumberFormat="1" applyFont="1" applyFill="1" applyBorder="1" applyAlignment="1">
      <alignment horizontal="center" vertical="center"/>
    </xf>
    <xf numFmtId="169" fontId="241" fillId="139" borderId="10" xfId="1" applyNumberFormat="1" applyFont="1" applyFill="1" applyBorder="1" applyAlignment="1">
      <alignment horizontal="center"/>
    </xf>
    <xf numFmtId="10" fontId="241" fillId="139" borderId="7" xfId="2" applyNumberFormat="1" applyFont="1" applyFill="1" applyBorder="1" applyAlignment="1">
      <alignment horizontal="center"/>
    </xf>
    <xf numFmtId="10" fontId="241" fillId="139" borderId="11" xfId="2" applyNumberFormat="1" applyFont="1" applyFill="1" applyBorder="1" applyAlignment="1">
      <alignment horizontal="center"/>
    </xf>
    <xf numFmtId="169" fontId="223" fillId="0" borderId="1" xfId="1" applyNumberFormat="1" applyFont="1" applyFill="1" applyBorder="1" applyAlignment="1">
      <alignment horizontal="center" vertical="center"/>
    </xf>
    <xf numFmtId="169" fontId="223" fillId="0" borderId="7" xfId="1" applyNumberFormat="1" applyFont="1" applyFill="1" applyBorder="1" applyAlignment="1">
      <alignment horizontal="center" vertical="center"/>
    </xf>
    <xf numFmtId="10" fontId="12" fillId="0" borderId="0" xfId="232" applyNumberFormat="1" applyFont="1" applyFill="1"/>
    <xf numFmtId="0" fontId="6" fillId="0" borderId="0" xfId="1" applyFont="1" applyFill="1" applyBorder="1" applyAlignment="1">
      <alignment horizontal="center" vertical="center" wrapText="1"/>
    </xf>
    <xf numFmtId="14" fontId="2" fillId="0" borderId="0" xfId="1" applyNumberFormat="1" applyFill="1"/>
    <xf numFmtId="9" fontId="12" fillId="0" borderId="0" xfId="1" applyNumberFormat="1" applyFont="1" applyFill="1"/>
    <xf numFmtId="0" fontId="6" fillId="0" borderId="0" xfId="1" applyFont="1" applyFill="1" applyBorder="1" applyAlignment="1">
      <alignment horizontal="center" vertical="center" wrapText="1"/>
    </xf>
    <xf numFmtId="0" fontId="6" fillId="0" borderId="0" xfId="1" applyFont="1" applyFill="1" applyBorder="1" applyAlignment="1">
      <alignment horizontal="center" vertical="center" wrapText="1"/>
    </xf>
    <xf numFmtId="0" fontId="240" fillId="0" borderId="0" xfId="1" applyFont="1" applyFill="1" applyBorder="1" applyAlignment="1">
      <alignment horizontal="center" vertical="center" wrapText="1"/>
    </xf>
    <xf numFmtId="169" fontId="223" fillId="0" borderId="1" xfId="1" applyNumberFormat="1" applyFont="1" applyFill="1" applyBorder="1" applyAlignment="1">
      <alignment horizontal="center" vertical="center"/>
    </xf>
    <xf numFmtId="169" fontId="223" fillId="0" borderId="7" xfId="1" applyNumberFormat="1" applyFont="1" applyFill="1" applyBorder="1" applyAlignment="1">
      <alignment horizontal="center" vertical="center"/>
    </xf>
    <xf numFmtId="169" fontId="223" fillId="0" borderId="7" xfId="1" applyNumberFormat="1" applyFont="1" applyFill="1" applyBorder="1" applyAlignment="1">
      <alignment horizontal="center" vertical="center" wrapText="1"/>
    </xf>
    <xf numFmtId="247" fontId="2" fillId="0" borderId="0" xfId="1" applyNumberFormat="1" applyFill="1"/>
    <xf numFmtId="4" fontId="223" fillId="140" borderId="10" xfId="1" applyNumberFormat="1" applyFont="1" applyFill="1" applyBorder="1" applyAlignment="1">
      <alignment horizontal="center" vertical="center"/>
    </xf>
    <xf numFmtId="169" fontId="3" fillId="140" borderId="59" xfId="1" applyNumberFormat="1" applyFont="1" applyFill="1" applyBorder="1" applyAlignment="1">
      <alignment horizontal="center"/>
    </xf>
    <xf numFmtId="169" fontId="3" fillId="140" borderId="10" xfId="1" applyNumberFormat="1" applyFont="1" applyFill="1" applyBorder="1" applyAlignment="1">
      <alignment horizontal="center"/>
    </xf>
    <xf numFmtId="169" fontId="3" fillId="140" borderId="27" xfId="1" applyNumberFormat="1" applyFont="1" applyFill="1" applyBorder="1" applyAlignment="1">
      <alignment horizontal="center"/>
    </xf>
    <xf numFmtId="10" fontId="223" fillId="140" borderId="7" xfId="2" applyNumberFormat="1" applyFont="1" applyFill="1" applyBorder="1" applyAlignment="1">
      <alignment horizontal="center"/>
    </xf>
    <xf numFmtId="10" fontId="3" fillId="140" borderId="58" xfId="2" applyNumberFormat="1" applyFont="1" applyFill="1" applyBorder="1" applyAlignment="1">
      <alignment horizontal="center"/>
    </xf>
    <xf numFmtId="10" fontId="3" fillId="140" borderId="11" xfId="2" applyNumberFormat="1" applyFont="1" applyFill="1" applyBorder="1" applyAlignment="1">
      <alignment horizontal="center"/>
    </xf>
    <xf numFmtId="10" fontId="3" fillId="140" borderId="28" xfId="2" applyNumberFormat="1" applyFont="1" applyFill="1" applyBorder="1" applyAlignment="1">
      <alignment horizontal="center"/>
    </xf>
    <xf numFmtId="169" fontId="223" fillId="0" borderId="1" xfId="1" applyNumberFormat="1" applyFont="1" applyFill="1" applyBorder="1" applyAlignment="1">
      <alignment horizontal="center" vertical="center"/>
    </xf>
    <xf numFmtId="169" fontId="223" fillId="0" borderId="1" xfId="1" applyNumberFormat="1" applyFont="1" applyFill="1" applyBorder="1" applyAlignment="1">
      <alignment horizontal="center" vertical="center"/>
    </xf>
    <xf numFmtId="169" fontId="223" fillId="0" borderId="1" xfId="1" applyNumberFormat="1" applyFont="1" applyFill="1" applyBorder="1" applyAlignment="1">
      <alignment horizontal="center" vertical="center"/>
    </xf>
    <xf numFmtId="169" fontId="223" fillId="0" borderId="7" xfId="1" applyNumberFormat="1" applyFont="1" applyFill="1" applyBorder="1" applyAlignment="1">
      <alignment horizontal="center" vertical="center"/>
    </xf>
    <xf numFmtId="169" fontId="223" fillId="0" borderId="7" xfId="1" applyNumberFormat="1" applyFont="1" applyFill="1" applyBorder="1" applyAlignment="1">
      <alignment horizontal="center" vertical="center" wrapText="1"/>
    </xf>
    <xf numFmtId="169" fontId="223" fillId="0" borderId="1" xfId="1" applyNumberFormat="1" applyFont="1" applyFill="1" applyBorder="1" applyAlignment="1">
      <alignment horizontal="center" vertical="center"/>
    </xf>
    <xf numFmtId="0" fontId="7" fillId="0" borderId="0" xfId="1" applyFont="1" applyFill="1" applyBorder="1" applyAlignment="1">
      <alignment horizontal="center" vertical="center" wrapText="1"/>
    </xf>
    <xf numFmtId="0" fontId="6" fillId="0" borderId="0" xfId="1" applyFont="1" applyFill="1" applyBorder="1" applyAlignment="1">
      <alignment horizontal="center" vertical="center" wrapText="1"/>
    </xf>
    <xf numFmtId="0" fontId="240" fillId="0" borderId="0" xfId="1" applyFont="1" applyFill="1" applyBorder="1" applyAlignment="1">
      <alignment horizontal="center" vertical="center" wrapText="1"/>
    </xf>
    <xf numFmtId="169" fontId="223" fillId="0" borderId="1" xfId="1" applyNumberFormat="1" applyFont="1" applyFill="1" applyBorder="1" applyAlignment="1">
      <alignment horizontal="center" vertical="center"/>
    </xf>
    <xf numFmtId="169" fontId="223" fillId="0" borderId="7" xfId="1" applyNumberFormat="1" applyFont="1" applyFill="1" applyBorder="1" applyAlignment="1">
      <alignment horizontal="center" vertical="center"/>
    </xf>
    <xf numFmtId="169" fontId="223" fillId="0" borderId="7" xfId="1" applyNumberFormat="1" applyFont="1" applyFill="1" applyBorder="1" applyAlignment="1">
      <alignment horizontal="center" vertical="center" wrapText="1"/>
    </xf>
    <xf numFmtId="169" fontId="223" fillId="0" borderId="1" xfId="1" applyNumberFormat="1" applyFont="1" applyFill="1" applyBorder="1" applyAlignment="1">
      <alignment horizontal="center" vertical="center"/>
    </xf>
    <xf numFmtId="0" fontId="6" fillId="0" borderId="0" xfId="1" applyFont="1" applyFill="1" applyBorder="1" applyAlignment="1">
      <alignment horizontal="center" vertical="center" wrapText="1"/>
    </xf>
    <xf numFmtId="0" fontId="6" fillId="0" borderId="0" xfId="1" applyFont="1" applyFill="1" applyBorder="1" applyAlignment="1">
      <alignment horizontal="center" vertical="center" wrapText="1"/>
    </xf>
    <xf numFmtId="0" fontId="6" fillId="0" borderId="0" xfId="1" applyFont="1" applyFill="1" applyBorder="1" applyAlignment="1">
      <alignment horizontal="center" vertical="center" wrapText="1"/>
    </xf>
    <xf numFmtId="0" fontId="6" fillId="0" borderId="0" xfId="1" applyFont="1" applyFill="1" applyBorder="1" applyAlignment="1">
      <alignment horizontal="center" vertical="center" wrapText="1"/>
    </xf>
    <xf numFmtId="0" fontId="6" fillId="0" borderId="0" xfId="1" applyFont="1" applyFill="1" applyBorder="1" applyAlignment="1">
      <alignment horizontal="center" vertical="center" wrapText="1"/>
    </xf>
    <xf numFmtId="0" fontId="6" fillId="0" borderId="0" xfId="1" applyFont="1" applyFill="1" applyBorder="1" applyAlignment="1">
      <alignment horizontal="center" vertical="center" wrapText="1"/>
    </xf>
    <xf numFmtId="4" fontId="2" fillId="0" borderId="0" xfId="1" applyNumberFormat="1" applyFill="1"/>
    <xf numFmtId="0" fontId="6" fillId="0" borderId="0" xfId="1" applyFont="1" applyFill="1" applyBorder="1" applyAlignment="1">
      <alignment horizontal="center" vertical="center" wrapText="1"/>
    </xf>
    <xf numFmtId="169" fontId="12" fillId="0" borderId="1" xfId="1" applyNumberFormat="1" applyFont="1" applyFill="1" applyBorder="1" applyAlignment="1">
      <alignment horizontal="center" vertical="center"/>
    </xf>
    <xf numFmtId="0" fontId="9" fillId="0" borderId="0" xfId="1" applyFont="1" applyFill="1"/>
    <xf numFmtId="10" fontId="9" fillId="0" borderId="0" xfId="232" applyNumberFormat="1" applyFont="1" applyFill="1"/>
    <xf numFmtId="10" fontId="133" fillId="0" borderId="0" xfId="1" applyNumberFormat="1" applyFont="1" applyFill="1"/>
    <xf numFmtId="10" fontId="2" fillId="0" borderId="0" xfId="1" applyNumberFormat="1" applyFont="1" applyFill="1"/>
    <xf numFmtId="169" fontId="4" fillId="0" borderId="0" xfId="1" applyNumberFormat="1" applyFont="1" applyFill="1"/>
    <xf numFmtId="0" fontId="3" fillId="0" borderId="1" xfId="1" applyFont="1" applyFill="1" applyBorder="1" applyAlignment="1">
      <alignment horizontal="center" vertical="center" wrapText="1"/>
    </xf>
    <xf numFmtId="0" fontId="3" fillId="0" borderId="5" xfId="1" applyFont="1" applyFill="1" applyBorder="1" applyAlignment="1">
      <alignment horizontal="center" vertical="center" wrapText="1"/>
    </xf>
    <xf numFmtId="169" fontId="3" fillId="139" borderId="1" xfId="1" applyNumberFormat="1" applyFont="1" applyFill="1" applyBorder="1" applyAlignment="1">
      <alignment horizontal="center" vertical="center"/>
    </xf>
    <xf numFmtId="169" fontId="3" fillId="139" borderId="7" xfId="1" applyNumberFormat="1" applyFont="1" applyFill="1" applyBorder="1" applyAlignment="1">
      <alignment horizontal="center" vertical="center"/>
    </xf>
    <xf numFmtId="0" fontId="7" fillId="0" borderId="0" xfId="1" applyFont="1" applyFill="1" applyBorder="1" applyAlignment="1">
      <alignment horizontal="center" vertical="center" wrapText="1"/>
    </xf>
    <xf numFmtId="0" fontId="3" fillId="0" borderId="7" xfId="1" applyFont="1" applyFill="1" applyBorder="1" applyAlignment="1">
      <alignment horizontal="center" vertical="center" wrapText="1"/>
    </xf>
    <xf numFmtId="169" fontId="3" fillId="4" borderId="1" xfId="1" applyNumberFormat="1" applyFont="1" applyFill="1" applyBorder="1" applyAlignment="1">
      <alignment horizontal="center" vertical="center"/>
    </xf>
    <xf numFmtId="169" fontId="3" fillId="4" borderId="7" xfId="1" applyNumberFormat="1" applyFont="1" applyFill="1" applyBorder="1" applyAlignment="1">
      <alignment horizontal="center" vertical="center"/>
    </xf>
    <xf numFmtId="169" fontId="3" fillId="138" borderId="1" xfId="1" applyNumberFormat="1" applyFont="1" applyFill="1" applyBorder="1" applyAlignment="1">
      <alignment horizontal="center" vertical="center"/>
    </xf>
    <xf numFmtId="169" fontId="3" fillId="138" borderId="7" xfId="1" applyNumberFormat="1" applyFont="1" applyFill="1" applyBorder="1" applyAlignment="1">
      <alignment horizontal="center" vertical="center"/>
    </xf>
    <xf numFmtId="0" fontId="3" fillId="0" borderId="2" xfId="1" applyFont="1" applyFill="1" applyBorder="1" applyAlignment="1">
      <alignment horizontal="center" vertical="center"/>
    </xf>
    <xf numFmtId="0" fontId="3" fillId="0" borderId="3" xfId="1" applyFont="1" applyFill="1" applyBorder="1" applyAlignment="1">
      <alignment horizontal="center" vertical="center"/>
    </xf>
    <xf numFmtId="0" fontId="3" fillId="0" borderId="30" xfId="1" applyFont="1" applyFill="1" applyBorder="1" applyAlignment="1">
      <alignment horizontal="center" vertical="center"/>
    </xf>
    <xf numFmtId="0" fontId="3" fillId="0" borderId="2" xfId="1" applyFont="1" applyBorder="1" applyAlignment="1">
      <alignment horizontal="center" vertical="center"/>
    </xf>
    <xf numFmtId="0" fontId="3" fillId="0" borderId="3" xfId="1" applyFont="1" applyBorder="1" applyAlignment="1">
      <alignment horizontal="center" vertical="center"/>
    </xf>
    <xf numFmtId="0" fontId="3" fillId="0" borderId="30" xfId="1" applyFont="1" applyBorder="1" applyAlignment="1">
      <alignment horizontal="center" vertical="center"/>
    </xf>
    <xf numFmtId="0" fontId="3" fillId="0" borderId="2" xfId="1" applyFont="1" applyFill="1" applyBorder="1" applyAlignment="1">
      <alignment horizontal="center" vertical="center" wrapText="1"/>
    </xf>
    <xf numFmtId="0" fontId="3" fillId="0" borderId="3" xfId="1" applyFont="1" applyFill="1" applyBorder="1" applyAlignment="1">
      <alignment horizontal="center" vertical="center" wrapText="1"/>
    </xf>
    <xf numFmtId="0" fontId="3" fillId="0" borderId="30" xfId="1" applyFont="1" applyFill="1" applyBorder="1" applyAlignment="1">
      <alignment horizontal="center" vertical="center" wrapText="1"/>
    </xf>
    <xf numFmtId="0" fontId="6" fillId="0" borderId="1" xfId="1" applyFont="1" applyFill="1" applyBorder="1" applyAlignment="1">
      <alignment horizontal="center" vertical="center" wrapText="1"/>
    </xf>
    <xf numFmtId="0" fontId="6" fillId="0" borderId="5" xfId="1" applyFont="1" applyFill="1" applyBorder="1" applyAlignment="1">
      <alignment horizontal="center" vertical="center" wrapText="1"/>
    </xf>
    <xf numFmtId="0" fontId="6" fillId="0" borderId="7" xfId="1" applyFont="1" applyFill="1" applyBorder="1" applyAlignment="1">
      <alignment horizontal="center" vertical="center" wrapText="1"/>
    </xf>
    <xf numFmtId="0" fontId="3" fillId="0" borderId="0" xfId="1" applyFont="1" applyFill="1" applyAlignment="1">
      <alignment horizontal="center"/>
    </xf>
    <xf numFmtId="0" fontId="223" fillId="0" borderId="1" xfId="1" applyFont="1" applyFill="1" applyBorder="1" applyAlignment="1">
      <alignment horizontal="center" vertical="center" wrapText="1"/>
    </xf>
    <xf numFmtId="0" fontId="223" fillId="0" borderId="5" xfId="1" applyFont="1" applyFill="1" applyBorder="1" applyAlignment="1">
      <alignment horizontal="center" vertical="center" wrapText="1"/>
    </xf>
    <xf numFmtId="4" fontId="3" fillId="138" borderId="1" xfId="1" applyNumberFormat="1" applyFont="1" applyFill="1" applyBorder="1" applyAlignment="1">
      <alignment horizontal="center" vertical="center" wrapText="1"/>
    </xf>
    <xf numFmtId="4" fontId="3" fillId="138" borderId="7" xfId="1" applyNumberFormat="1" applyFont="1" applyFill="1" applyBorder="1" applyAlignment="1">
      <alignment horizontal="center" vertical="center" wrapText="1"/>
    </xf>
    <xf numFmtId="0" fontId="223" fillId="0" borderId="1" xfId="1" applyFont="1" applyFill="1" applyBorder="1" applyAlignment="1">
      <alignment horizontal="center" vertical="center"/>
    </xf>
    <xf numFmtId="0" fontId="223" fillId="0" borderId="7" xfId="1" applyFont="1" applyFill="1" applyBorder="1"/>
    <xf numFmtId="0" fontId="223" fillId="0" borderId="5" xfId="1" applyFont="1" applyFill="1" applyBorder="1" applyAlignment="1">
      <alignment horizontal="center" vertical="center"/>
    </xf>
    <xf numFmtId="0" fontId="223" fillId="0" borderId="7" xfId="1" applyFont="1" applyFill="1" applyBorder="1" applyAlignment="1">
      <alignment horizontal="center" vertical="center"/>
    </xf>
    <xf numFmtId="4" fontId="3" fillId="139" borderId="1" xfId="1" applyNumberFormat="1" applyFont="1" applyFill="1" applyBorder="1" applyAlignment="1">
      <alignment horizontal="center" vertical="center" wrapText="1"/>
    </xf>
    <xf numFmtId="4" fontId="3" fillId="139" borderId="7" xfId="1" applyNumberFormat="1" applyFont="1" applyFill="1" applyBorder="1" applyAlignment="1">
      <alignment horizontal="center" vertical="center" wrapText="1"/>
    </xf>
    <xf numFmtId="0" fontId="223" fillId="3" borderId="1" xfId="1" applyFont="1" applyFill="1" applyBorder="1" applyAlignment="1">
      <alignment horizontal="center" vertical="center"/>
    </xf>
    <xf numFmtId="0" fontId="223" fillId="3" borderId="7" xfId="1" applyFont="1" applyFill="1" applyBorder="1"/>
    <xf numFmtId="169" fontId="3" fillId="140" borderId="1" xfId="1" applyNumberFormat="1" applyFont="1" applyFill="1" applyBorder="1" applyAlignment="1">
      <alignment horizontal="center" vertical="center"/>
    </xf>
    <xf numFmtId="169" fontId="3" fillId="140" borderId="7" xfId="1" applyNumberFormat="1" applyFont="1" applyFill="1" applyBorder="1" applyAlignment="1">
      <alignment horizontal="center" vertical="center"/>
    </xf>
    <xf numFmtId="4" fontId="3" fillId="140" borderId="1" xfId="1" applyNumberFormat="1" applyFont="1" applyFill="1" applyBorder="1" applyAlignment="1">
      <alignment horizontal="center" vertical="center" wrapText="1"/>
    </xf>
    <xf numFmtId="4" fontId="3" fillId="140" borderId="7" xfId="1" applyNumberFormat="1" applyFont="1" applyFill="1" applyBorder="1" applyAlignment="1">
      <alignment horizontal="center" vertical="center" wrapText="1"/>
    </xf>
    <xf numFmtId="0" fontId="7" fillId="0" borderId="0" xfId="1" applyFont="1" applyBorder="1" applyAlignment="1">
      <alignment horizontal="center" vertical="center"/>
    </xf>
    <xf numFmtId="0" fontId="237" fillId="30" borderId="24" xfId="0" applyFont="1" applyFill="1" applyBorder="1" applyAlignment="1">
      <alignment horizontal="center"/>
    </xf>
    <xf numFmtId="0" fontId="237" fillId="30" borderId="45" xfId="0" applyFont="1" applyFill="1" applyBorder="1" applyAlignment="1">
      <alignment horizontal="center"/>
    </xf>
    <xf numFmtId="0" fontId="237" fillId="30" borderId="63" xfId="0" applyFont="1" applyFill="1" applyBorder="1" applyAlignment="1">
      <alignment horizontal="center"/>
    </xf>
    <xf numFmtId="0" fontId="54" fillId="93" borderId="2" xfId="0" applyFont="1" applyFill="1" applyBorder="1" applyAlignment="1">
      <alignment horizontal="center" vertical="center" wrapText="1"/>
    </xf>
    <xf numFmtId="0" fontId="54" fillId="93" borderId="30" xfId="0" applyFont="1" applyFill="1" applyBorder="1" applyAlignment="1">
      <alignment horizontal="center" vertical="center" wrapText="1"/>
    </xf>
    <xf numFmtId="0" fontId="54" fillId="93" borderId="1" xfId="0" applyFont="1" applyFill="1" applyBorder="1" applyAlignment="1">
      <alignment horizontal="center" vertical="center" textRotation="90" wrapText="1"/>
    </xf>
    <xf numFmtId="0" fontId="54" fillId="93" borderId="7" xfId="0" applyFont="1" applyFill="1" applyBorder="1" applyAlignment="1">
      <alignment horizontal="center" vertical="center" textRotation="90" wrapText="1"/>
    </xf>
    <xf numFmtId="0" fontId="237" fillId="94" borderId="24" xfId="0" applyFont="1" applyFill="1" applyBorder="1" applyAlignment="1">
      <alignment horizontal="center"/>
    </xf>
    <xf numFmtId="0" fontId="237" fillId="94" borderId="45" xfId="0" applyFont="1" applyFill="1" applyBorder="1" applyAlignment="1">
      <alignment horizontal="center"/>
    </xf>
    <xf numFmtId="0" fontId="237" fillId="94" borderId="63" xfId="0" applyFont="1" applyFill="1" applyBorder="1" applyAlignment="1">
      <alignment horizontal="center"/>
    </xf>
    <xf numFmtId="0" fontId="54" fillId="0" borderId="1" xfId="0" applyFont="1" applyBorder="1" applyAlignment="1">
      <alignment horizontal="center" vertical="center"/>
    </xf>
    <xf numFmtId="0" fontId="54" fillId="0" borderId="5" xfId="0" applyFont="1" applyBorder="1" applyAlignment="1">
      <alignment horizontal="center" vertical="center"/>
    </xf>
    <xf numFmtId="0" fontId="54" fillId="0" borderId="7" xfId="0" applyFont="1" applyBorder="1" applyAlignment="1">
      <alignment horizontal="center" vertical="center"/>
    </xf>
    <xf numFmtId="0" fontId="54" fillId="93" borderId="2" xfId="0" applyFont="1" applyFill="1" applyBorder="1" applyAlignment="1">
      <alignment horizontal="center" vertical="center"/>
    </xf>
    <xf numFmtId="0" fontId="54" fillId="93" borderId="3" xfId="0" applyFont="1" applyFill="1" applyBorder="1" applyAlignment="1">
      <alignment horizontal="center" vertical="center"/>
    </xf>
    <xf numFmtId="0" fontId="54" fillId="93" borderId="30" xfId="0" applyFont="1" applyFill="1" applyBorder="1" applyAlignment="1">
      <alignment horizontal="center" vertical="center"/>
    </xf>
    <xf numFmtId="0" fontId="54" fillId="93" borderId="60" xfId="0" applyFont="1" applyFill="1" applyBorder="1" applyAlignment="1">
      <alignment horizontal="center" vertical="center" textRotation="90" wrapText="1"/>
    </xf>
    <xf numFmtId="0" fontId="54" fillId="93" borderId="61" xfId="0" applyFont="1" applyFill="1" applyBorder="1" applyAlignment="1">
      <alignment horizontal="center" vertical="center" textRotation="90" wrapText="1"/>
    </xf>
    <xf numFmtId="0" fontId="54" fillId="0" borderId="60" xfId="0" applyFont="1" applyBorder="1" applyAlignment="1">
      <alignment horizontal="center" vertical="center"/>
    </xf>
    <xf numFmtId="0" fontId="54" fillId="0" borderId="62" xfId="0" applyFont="1" applyBorder="1" applyAlignment="1">
      <alignment horizontal="center" vertical="center"/>
    </xf>
    <xf numFmtId="0" fontId="54" fillId="0" borderId="61" xfId="0" applyFont="1" applyBorder="1" applyAlignment="1">
      <alignment horizontal="center" vertical="center"/>
    </xf>
    <xf numFmtId="0" fontId="54" fillId="0" borderId="8" xfId="0" applyFont="1" applyBorder="1" applyAlignment="1">
      <alignment horizontal="center" vertical="center" wrapText="1"/>
    </xf>
    <xf numFmtId="0" fontId="54" fillId="0" borderId="7" xfId="0" applyFont="1" applyBorder="1" applyAlignment="1">
      <alignment horizontal="center" vertical="center" wrapText="1"/>
    </xf>
    <xf numFmtId="0" fontId="229" fillId="94" borderId="59" xfId="0" applyFont="1" applyFill="1" applyBorder="1" applyAlignment="1">
      <alignment horizontal="center"/>
    </xf>
    <xf numFmtId="0" fontId="229" fillId="94" borderId="70" xfId="0" applyFont="1" applyFill="1" applyBorder="1" applyAlignment="1">
      <alignment horizontal="center"/>
    </xf>
    <xf numFmtId="0" fontId="229" fillId="94" borderId="26" xfId="0" applyFont="1" applyFill="1" applyBorder="1" applyAlignment="1">
      <alignment horizontal="center"/>
    </xf>
    <xf numFmtId="0" fontId="54" fillId="93" borderId="1" xfId="0" applyFont="1" applyFill="1" applyBorder="1" applyAlignment="1">
      <alignment horizontal="center" vertical="center" wrapText="1"/>
    </xf>
    <xf numFmtId="0" fontId="54" fillId="93" borderId="5" xfId="0" applyFont="1" applyFill="1" applyBorder="1" applyAlignment="1">
      <alignment horizontal="center" vertical="center" wrapText="1"/>
    </xf>
    <xf numFmtId="0" fontId="54" fillId="93" borderId="7" xfId="0" applyFont="1" applyFill="1" applyBorder="1" applyAlignment="1">
      <alignment horizontal="center" vertical="center" wrapText="1"/>
    </xf>
    <xf numFmtId="0" fontId="229" fillId="30" borderId="59" xfId="0" applyFont="1" applyFill="1" applyBorder="1" applyAlignment="1">
      <alignment horizontal="center"/>
    </xf>
    <xf numFmtId="0" fontId="229" fillId="30" borderId="70" xfId="0" applyFont="1" applyFill="1" applyBorder="1" applyAlignment="1">
      <alignment horizontal="center"/>
    </xf>
    <xf numFmtId="0" fontId="229" fillId="30" borderId="26" xfId="0" applyFont="1" applyFill="1" applyBorder="1" applyAlignment="1">
      <alignment horizontal="center"/>
    </xf>
    <xf numFmtId="0" fontId="54" fillId="0" borderId="12" xfId="0" applyFont="1" applyBorder="1" applyAlignment="1">
      <alignment horizontal="center" vertical="center"/>
    </xf>
    <xf numFmtId="189" fontId="54" fillId="0" borderId="1" xfId="0" applyNumberFormat="1" applyFont="1" applyBorder="1" applyAlignment="1">
      <alignment horizontal="center" vertical="center"/>
    </xf>
    <xf numFmtId="0" fontId="237" fillId="30" borderId="12" xfId="0" applyFont="1" applyFill="1" applyBorder="1" applyAlignment="1">
      <alignment horizontal="center"/>
    </xf>
    <xf numFmtId="0" fontId="54" fillId="0" borderId="1" xfId="0" applyFont="1" applyBorder="1" applyAlignment="1">
      <alignment vertical="center"/>
    </xf>
    <xf numFmtId="0" fontId="54" fillId="0" borderId="7" xfId="0" applyFont="1" applyBorder="1" applyAlignment="1">
      <alignment vertical="center"/>
    </xf>
    <xf numFmtId="0" fontId="54" fillId="0" borderId="1" xfId="0" applyFont="1" applyBorder="1" applyAlignment="1">
      <alignment horizontal="center" vertical="center" wrapText="1"/>
    </xf>
    <xf numFmtId="0" fontId="229" fillId="30" borderId="25" xfId="0" applyFont="1" applyFill="1" applyBorder="1" applyAlignment="1">
      <alignment horizontal="center"/>
    </xf>
    <xf numFmtId="0" fontId="229" fillId="30" borderId="66" xfId="0" applyFont="1" applyFill="1" applyBorder="1" applyAlignment="1">
      <alignment horizontal="center"/>
    </xf>
    <xf numFmtId="0" fontId="229" fillId="94" borderId="25" xfId="0" applyFont="1" applyFill="1" applyBorder="1" applyAlignment="1">
      <alignment horizontal="center"/>
    </xf>
    <xf numFmtId="0" fontId="229" fillId="94" borderId="66" xfId="0" applyFont="1" applyFill="1" applyBorder="1" applyAlignment="1">
      <alignment horizontal="center"/>
    </xf>
    <xf numFmtId="0" fontId="237" fillId="94" borderId="12" xfId="0" applyFont="1" applyFill="1" applyBorder="1" applyAlignment="1">
      <alignment horizontal="center"/>
    </xf>
  </cellXfs>
  <cellStyles count="16418">
    <cellStyle name=" 1" xfId="252"/>
    <cellStyle name="%" xfId="11762"/>
    <cellStyle name="% 2" xfId="12073"/>
    <cellStyle name="%_Inputs" xfId="11761"/>
    <cellStyle name="%_Inputs (const)" xfId="11760"/>
    <cellStyle name="%_Inputs Co" xfId="525"/>
    <cellStyle name="%_Inputs Co 2" xfId="11759"/>
    <cellStyle name="%_Денежный поток ЗАО ЭПИ-2008г.(в объемах декабря)2811  ПОСЛЕДНИЙ (Перераб. с изм. старахованием)" xfId="12074"/>
    <cellStyle name=";;;" xfId="11758"/>
    <cellStyle name="]_x000d__x000a_Zoomed=1_x000d__x000a_Row=0_x000d__x000a_Column=0_x000d__x000a_Height=0_x000d__x000a_Width=0_x000d__x000a_FontName=FoxFont_x000d__x000a_FontStyle=0_x000d__x000a_FontSize=9_x000d__x000a_PrtFontName=FoxPrin" xfId="526"/>
    <cellStyle name="ˆ’ŽƒŽ‚›‰" xfId="12075"/>
    <cellStyle name="ˆ’ŽƒŽ‚›‰ 2" xfId="12076"/>
    <cellStyle name="ˆ’ŽƒŽ‚›‰ 3" xfId="12077"/>
    <cellStyle name="ˆ’ŽƒŽ‚›‰ 4" xfId="12078"/>
    <cellStyle name="ˆ’ŽƒŽ‚›‰ 5" xfId="12079"/>
    <cellStyle name="_ ТЭЦ февраль 04г" xfId="12080"/>
    <cellStyle name="_!!! отчетные Форматы минэнерго к ИП 2011 (1.11.10)" xfId="11757"/>
    <cellStyle name="_!!! Приобретение ОС (новая форма)" xfId="12081"/>
    <cellStyle name="_!!! Энергия анализ (форма)" xfId="12082"/>
    <cellStyle name="_!!!Проект 3 кв ТОиР Красноярск" xfId="12083"/>
    <cellStyle name="___RAB__2014" xfId="11756"/>
    <cellStyle name="__БДР и БДДС 2006 г по ПМЭС согл Мазепина" xfId="12084"/>
    <cellStyle name="__БДР и БДДС 2006 г по ПМЭС утв 1 2 3 4кв 06 вер 3-2-3 ред Еремкин" xfId="12085"/>
    <cellStyle name="__ПЭПиБюджет ЕНЭС ОПМЭС 2006_34млн" xfId="12086"/>
    <cellStyle name="__ПЭПиБюджет ЕНЭС ОПМЭС 2006_34млн_15_2 1 6 1" xfId="12087"/>
    <cellStyle name="__ПЭПиБюджет ЕНЭС ОПМЭС 2006_34млн_Анализ 15_БДР и БДДС Омское 2007" xfId="12088"/>
    <cellStyle name="__ПЭПиБюджет ЕНЭС ОПМЭС 2006_34млн_БДР МСК 1кв07 от Сергея 20 04 07" xfId="12089"/>
    <cellStyle name="__ПЭПиБюджет ЕНЭС ОПМЭС 2006_34млн_БДР МСК 1кв07 от Сергея 20 04 07_БДР и БДДС сети ФСК ОП 2008" xfId="12090"/>
    <cellStyle name="__ПЭПиБюджет ЕНЭС ОПМЭС 2006_34млн_БДР МСК 1кв07 от Сергея 20 04 07_формы бюджетов к защите 2008 года" xfId="12091"/>
    <cellStyle name="__ПЭПиБюджет ЕНЭС ОПМЭС 2006_34млн_формы бюджетов к защите 2008 года" xfId="12092"/>
    <cellStyle name="__ПЭПиБюджет на 2006г том числе ПСУиС" xfId="12093"/>
    <cellStyle name="__ПЭПиБюджет на 2006г том числе ПСУиС_091105" xfId="12094"/>
    <cellStyle name="__ПЭПиБюджет на 2006г том числе ПСУиС_091105_15_2 1 6 1" xfId="12095"/>
    <cellStyle name="__ПЭПиБюджет на 2006г том числе ПСУиС_091105_Анализ 15_БДР и БДДС Омское 2007" xfId="12096"/>
    <cellStyle name="__ПЭПиБюджет на 2006г том числе ПСУиС_091105_БДР МСК 1кв07 от Сергея 20 04 07" xfId="12097"/>
    <cellStyle name="__ПЭПиБюджет на 2006г том числе ПСУиС_091105_БДР МСК 1кв07 от Сергея 20 04 07_БДР и БДДС сети ФСК ОП 2008" xfId="12098"/>
    <cellStyle name="__ПЭПиБюджет на 2006г том числе ПСУиС_091105_БДР МСК 1кв07 от Сергея 20 04 07_формы бюджетов к защите 2008 года" xfId="12099"/>
    <cellStyle name="__ПЭПиБюджет на 2006г том числе ПСУиС_091105_формы бюджетов к защите 2008 года" xfId="12100"/>
    <cellStyle name="__ПЭПиБюджет на 2006г том числе ПСУиС_15_2 1 6 1" xfId="12101"/>
    <cellStyle name="__ПЭПиБюджет на 2006г том числе ПСУиС_250106" xfId="12102"/>
    <cellStyle name="__ПЭПиБюджет на 2006г том числе ПСУиС_250106_15_2 1 6 1" xfId="12103"/>
    <cellStyle name="__ПЭПиБюджет на 2006г том числе ПСУиС_250106_формы бюджетов к защите 2008 года" xfId="12104"/>
    <cellStyle name="__ПЭПиБюджет на 2006г том числе ПСУиС_Анализ 15_БДР и БДДС Омское 2007" xfId="12105"/>
    <cellStyle name="__ПЭПиБюджет на 2006г том числе ПСУиС_БДР МСК 1кв07 от Сергея 20 04 07" xfId="12106"/>
    <cellStyle name="__ПЭПиБюджет на 2006г том числе ПСУиС_БДР МСК 1кв07 от Сергея 20 04 07_БДР и БДДС сети ФСК ОП 2008" xfId="12107"/>
    <cellStyle name="__ПЭПиБюджет на 2006г том числе ПСУиС_БДР МСК 1кв07 от Сергея 20 04 07_формы бюджетов к защите 2008 года" xfId="12108"/>
    <cellStyle name="__ПЭПиБюджет на 2006г том числе ПСУиС_формы бюджетов к защите 2008 года" xfId="12109"/>
    <cellStyle name="_~5075521" xfId="11755"/>
    <cellStyle name="_02-07-2001" xfId="11754"/>
    <cellStyle name="_05-03-2001" xfId="11753"/>
    <cellStyle name="_07. расчет тарифа 2007 от 23.08.06 для аудиторов" xfId="527"/>
    <cellStyle name="_081003 скорректир ЦПид 2008 1" xfId="12110"/>
    <cellStyle name="_081003 скорректир ЦПид 2008 1_Книга1" xfId="12111"/>
    <cellStyle name="_081003 скорректир ЦПид 2008 1_ПР ОФ на  2010-2014 01 10 2010 2011!!! для ДИиСП (2)" xfId="12112"/>
    <cellStyle name="_081003 скорректир ЦПид 2008 1_ПР ОФ на  2010-2014 коррект  26 10 2010" xfId="12113"/>
    <cellStyle name="_081003 скорректир ЦПид 2008 1_ПР ОФ на  2010-2014 коррект  26 10 2010 для ДИиСП (2)" xfId="12114"/>
    <cellStyle name="_081003 скорректир ЦПид 2008 1_ПР ОФ на  2010-2014 коррект  26 10 2010 для ДИиСП (3)" xfId="12115"/>
    <cellStyle name="_081006 прогр АТС и спец 300 млн руб (доп фин)" xfId="12116"/>
    <cellStyle name="_081006 прогр АТС и спец 300 млн руб (доп фин)_Книга1" xfId="12117"/>
    <cellStyle name="_081006 прогр АТС и спец 300 млн руб (доп фин)_ПР ОФ на  2010-2014 01 10 2010 2011!!! для ДИиСП (2)" xfId="12118"/>
    <cellStyle name="_081006 прогр АТС и спец 300 млн руб (доп фин)_ПР ОФ на  2010-2014 коррект  26 10 2010" xfId="12119"/>
    <cellStyle name="_081006 прогр АТС и спец 300 млн руб (доп фин)_ПР ОФ на  2010-2014 коррект  26 10 2010 для ДИиСП (2)" xfId="12120"/>
    <cellStyle name="_081006 прогр АТС и спец 300 млн руб (доп фин)_ПР ОФ на  2010-2014 коррект  26 10 2010 для ДИиСП (3)" xfId="12121"/>
    <cellStyle name="_08-11-2000" xfId="11752"/>
    <cellStyle name="_08-11-2000_1" xfId="11751"/>
    <cellStyle name="_09-04-2001" xfId="11750"/>
    <cellStyle name="_1 Книга1" xfId="12122"/>
    <cellStyle name="_1 Конвертер в новую форму" xfId="12123"/>
    <cellStyle name="_1 прил 1" xfId="12124"/>
    <cellStyle name="_1 прил 1 к письму о защите 2006г" xfId="12125"/>
    <cellStyle name="_1 прил 1 к письму о защите 4кв 05г" xfId="12126"/>
    <cellStyle name="_1 Приложение 1" xfId="12127"/>
    <cellStyle name="_11_02.08.02.01" xfId="12128"/>
    <cellStyle name="_13-12-2000" xfId="11749"/>
    <cellStyle name="_1ПЭПиБюджет на 2006г" xfId="12129"/>
    <cellStyle name="_1Форма БДР и БДДС на 2кв 2006" xfId="12130"/>
    <cellStyle name="_2 1Расшифровки к ПЭП 2006г" xfId="12131"/>
    <cellStyle name="_2 Анализ ст Топливо на 2кв 2006 Забайкальское" xfId="12132"/>
    <cellStyle name="_2 ЗСП" xfId="12133"/>
    <cellStyle name="_2006.06.26_в командировку(edit 23.06.06)_Балансы и макеты" xfId="11748"/>
    <cellStyle name="_2008_2010 06022008" xfId="12134"/>
    <cellStyle name="_2008_2010 06022008_Книга1" xfId="12135"/>
    <cellStyle name="_2008_2010 06022008_ПР ОФ на  2010-2014 01 10 2010 2011!!! для ДИиСП (2)" xfId="12136"/>
    <cellStyle name="_2008_2010 06022008_ПР ОФ на  2010-2014 коррект  26 10 2010" xfId="12137"/>
    <cellStyle name="_2008_2010 06022008_ПР ОФ на  2010-2014 коррект  26 10 2010 для ДИиСП (2)" xfId="12138"/>
    <cellStyle name="_2008_2010 06022008_ПР ОФ на  2010-2014 коррект  26 10 2010 для ДИиСП (3)" xfId="12139"/>
    <cellStyle name="_2010 ПО, потери" xfId="11747"/>
    <cellStyle name="_2011 ПО, потери" xfId="11746"/>
    <cellStyle name="_2011 ПО, потери 2" xfId="15932"/>
    <cellStyle name="_206B52E0" xfId="12140"/>
    <cellStyle name="_23-10-2000" xfId="11745"/>
    <cellStyle name="_24 05 06_MGTS_Draft_ Model" xfId="12141"/>
    <cellStyle name="_25-06-2001" xfId="11744"/>
    <cellStyle name="_25-12-2000" xfId="11743"/>
    <cellStyle name="_2приложение1 форма расчета по Спецодежде ПМЭС1" xfId="12142"/>
    <cellStyle name="_3 Анализ отклонений по топливу" xfId="12143"/>
    <cellStyle name="_3 БДР по кварталам" xfId="12144"/>
    <cellStyle name="_30-10-2000" xfId="11742"/>
    <cellStyle name="_31 декабря 2010" xfId="12145"/>
    <cellStyle name="_3Расчет аморт.отчислений квартальный" xfId="12146"/>
    <cellStyle name="_4 Анализ ГСМ 2006 Кузбасс" xfId="12147"/>
    <cellStyle name="_5 Анализ ГСМ и энергии" xfId="12148"/>
    <cellStyle name="_5 Проект согласованного плана Омского ПМЭС на 06г" xfId="12149"/>
    <cellStyle name="_57B6AB88" xfId="12150"/>
    <cellStyle name="_7-3 17-03-05" xfId="12151"/>
    <cellStyle name="_Comma" xfId="12152"/>
    <cellStyle name="_Comps_Valuation Dec 2005" xfId="12153"/>
    <cellStyle name="_Condition" xfId="12154"/>
    <cellStyle name="_Condition-2020" xfId="12155"/>
    <cellStyle name="_Currency" xfId="12156"/>
    <cellStyle name="_CurrencySpace" xfId="12157"/>
    <cellStyle name="_Generation Model_1" xfId="12158"/>
    <cellStyle name="_Heading_16 Detail of Key Metrics_mario marco" xfId="12159"/>
    <cellStyle name="_Highlight" xfId="12160"/>
    <cellStyle name="_IBM PC" xfId="11741"/>
    <cellStyle name="_IP - v30_1-куратор (081006)" xfId="12161"/>
    <cellStyle name="_IP - v31_0 (081010)" xfId="12162"/>
    <cellStyle name="_macro 2020" xfId="12163"/>
    <cellStyle name="_macro-1 ут" xfId="12164"/>
    <cellStyle name="_macro-2 ут" xfId="12165"/>
    <cellStyle name="_Model_RAB Мой" xfId="11740"/>
    <cellStyle name="_Model_RAB Мой 2" xfId="15933"/>
    <cellStyle name="_Model_RAB_MRSK_svod" xfId="528"/>
    <cellStyle name="_Model_RAB_MRSK_svod 2" xfId="11739"/>
    <cellStyle name="_Model_RAB_MRSK_svod 2 2" xfId="15934"/>
    <cellStyle name="_Multiple" xfId="12166"/>
    <cellStyle name="_MultipleSpace" xfId="12167"/>
    <cellStyle name="_NF3x00" xfId="11738"/>
    <cellStyle name="_NF7x-5x00" xfId="11737"/>
    <cellStyle name="_Percent" xfId="12168"/>
    <cellStyle name="_PercentSpace" xfId="12169"/>
    <cellStyle name="_Price Lanit 300501" xfId="11736"/>
    <cellStyle name="_RAB Астрахань послед. 26.03.10" xfId="11735"/>
    <cellStyle name="_Rombo 130801" xfId="11734"/>
    <cellStyle name="_stock_1306m1" xfId="11733"/>
    <cellStyle name="_SubHeading_16 Detail of Key Metrics_mario marco" xfId="12170"/>
    <cellStyle name="_TableHead" xfId="12171"/>
    <cellStyle name="_TableHead 2" xfId="12172"/>
    <cellStyle name="_TableHead 3" xfId="12173"/>
    <cellStyle name="_TableHead_16 Detail of Key Metrics_mario marco" xfId="12174"/>
    <cellStyle name="_TableHead_16 Detail of Key Metrics_mario marco 2" xfId="12175"/>
    <cellStyle name="_TableHead_16 Detail of Key Metrics_mario marco 3" xfId="12176"/>
    <cellStyle name="_TableHead_16 Detail of Key Metrics_mario marco_План ФХД котельной (ТЭЦ) от 22.01.08 последняя версия А3" xfId="12177"/>
    <cellStyle name="_TableHead_16 Detail of Key Metrics_mario marco_План ФХД котельной (ТЭЦ) от 22.01.08 последняя версия А3 2" xfId="12178"/>
    <cellStyle name="_TableHead_16 Detail of Key Metrics_mario marco_План ФХД котельной (ТЭЦ) от 22.01.08 последняя версия А3 3" xfId="12179"/>
    <cellStyle name="_TableHead_План ФХД котельной (ТЭЦ) от 22.01.08 последняя версия А3" xfId="12180"/>
    <cellStyle name="_TableHead_План ФХД котельной (ТЭЦ) от 22.01.08 последняя версия А3 2" xfId="12181"/>
    <cellStyle name="_TableHead_План ФХД котельной (ТЭЦ) от 22.01.08 последняя версия А3 3" xfId="12182"/>
    <cellStyle name="_TableRowHead" xfId="12183"/>
    <cellStyle name="_TableSuperHead_Water, IntGas and Other" xfId="12184"/>
    <cellStyle name="_tipogr_end" xfId="529"/>
    <cellStyle name="_tipogr_end 2" xfId="11732"/>
    <cellStyle name="_TP" xfId="11731"/>
    <cellStyle name="_TPopt" xfId="11730"/>
    <cellStyle name="_Transmission Model final - 22-03-2005" xfId="12185"/>
    <cellStyle name="_UBS Flame valuation model v53 - FINAL" xfId="12186"/>
    <cellStyle name="_Автотранспорт услуги+аренда расшифровка" xfId="12187"/>
    <cellStyle name="_АГ" xfId="373"/>
    <cellStyle name="_Агафонов ЛИЗИНГ 19 сентября" xfId="530"/>
    <cellStyle name="_Акт№166_векс_ДЗ_ ФСК фин ГХ (визовый)" xfId="253"/>
    <cellStyle name="_Альбом  от 25.08.06 недействующая редакция" xfId="531"/>
    <cellStyle name="_Альбом бюджетных форм   от 23.08.05" xfId="532"/>
    <cellStyle name="_Альбом бюджетных форм   от 25.08.05" xfId="533"/>
    <cellStyle name="_Альбом бюджетных форм от 18.07.06" xfId="534"/>
    <cellStyle name="_Аморт 3 кв + год ФСК" xfId="12188"/>
    <cellStyle name="_Амортизация 3 кв 2006 г" xfId="12189"/>
    <cellStyle name="_Анализ Забайкальского по Охране за 6 мес 05г" xfId="12190"/>
    <cellStyle name="_Анализ командировочных расходов за 6мес" xfId="12191"/>
    <cellStyle name="_анализ коррект БП 3-4 кварт последний" xfId="11770"/>
    <cellStyle name="_Анализ ОС 2006 ФСК МСК" xfId="12192"/>
    <cellStyle name="_Анализ откл ПЭП и Б" xfId="12193"/>
    <cellStyle name="_Анализ ПЭП Красноярского на 2005г" xfId="12194"/>
    <cellStyle name="_Анализ ПЭП Кузбасского ПМЭС на 2006г" xfId="12195"/>
    <cellStyle name="_Анализ ПЭП Омского ПМЭС на 2005г" xfId="12196"/>
    <cellStyle name="_Анализ ПЭП Омского ПМЭС на 4 кв.2005г" xfId="12197"/>
    <cellStyle name="_Анализ СИБИРЬ 2006 исп Финоченко" xfId="12198"/>
    <cellStyle name="_Анализ_231207-3 (2)" xfId="535"/>
    <cellStyle name="_АРМ_БП_РСК_V6.1.unprotec" xfId="536"/>
    <cellStyle name="_банки" xfId="12199"/>
    <cellStyle name="_ББюджетные формы.Инвестиции" xfId="537"/>
    <cellStyle name="_ББюджетные формы.Расходы" xfId="538"/>
    <cellStyle name="_БДДС 1 КВ СВЕРКА" xfId="12200"/>
    <cellStyle name="_БДР 2 кв  2007 03 04" xfId="539"/>
    <cellStyle name="_БДР 4кв и 2006год от Миши 20 12 06" xfId="12201"/>
    <cellStyle name="_БДР и БДДС ЕНЭС ТПМЭС на  2006 (план 4 кв-расчет) МСК" xfId="12202"/>
    <cellStyle name="_БДР и БДДС нов 2кв 2006" xfId="12203"/>
    <cellStyle name="_БДР и БДДС сети ФСК ОП 2007" xfId="12204"/>
    <cellStyle name="_БДР и БДДС ТОиР на 4кв 2006ММСК лимит" xfId="12205"/>
    <cellStyle name="_БДР_БДДС_4кв06 РАБОЧИЙ-ОН!!!!!!!!!!!!!" xfId="12206"/>
    <cellStyle name="_БДРиБДДС на 2кв.2006г" xfId="12207"/>
    <cellStyle name="_БДС,БДР Бурятия 4 кв-л ТОиР1" xfId="12208"/>
    <cellStyle name="_бюдж" xfId="12209"/>
    <cellStyle name="_Бюджетные формы. Закупки" xfId="540"/>
    <cellStyle name="_Бюджетные формы.Доходы" xfId="541"/>
    <cellStyle name="_Бюджетные формы.Расходы v.3.1" xfId="542"/>
    <cellStyle name="_Бюджетные формы.Расходы_19.10.07" xfId="543"/>
    <cellStyle name="_Бюджетные формы.Финансы" xfId="544"/>
    <cellStyle name="_Бюджетные формы.ФинБюджеты" xfId="545"/>
    <cellStyle name="_в отчет" xfId="546"/>
    <cellStyle name="_в отчет 2" xfId="11729"/>
    <cellStyle name="_вар 3 Выгрузка из АРМа БДР 12мес по ФСК от 11_12_06 исп Финоченко" xfId="12210"/>
    <cellStyle name="_Ввод" xfId="12211"/>
    <cellStyle name="_ВМТ" xfId="12212"/>
    <cellStyle name="_ВМТ_Книга1" xfId="12213"/>
    <cellStyle name="_ВМТ_ПР ОФ на  2010-2014 01 10 2010 2011!!! для ДИиСП (2)" xfId="12214"/>
    <cellStyle name="_ВМТ_ПР ОФ на  2010-2014 коррект  26 10 2010" xfId="12215"/>
    <cellStyle name="_ВМТ_ПР ОФ на  2010-2014 коррект  26 10 2010 для ДИиСП (2)" xfId="12216"/>
    <cellStyle name="_ВМТ_ПР ОФ на  2010-2014 коррект  26 10 2010 для ДИиСП (3)" xfId="12217"/>
    <cellStyle name="_Волгоград" xfId="11728"/>
    <cellStyle name="_Волгоград Модель_RAB  ( опер.утв.2009, со сглаж.6,2%)" xfId="11727"/>
    <cellStyle name="_Волгоград Модель_RAB  ( опер.утв.2009, со сглаж.6,2%) 2" xfId="15935"/>
    <cellStyle name="_Волгоград Модель_RAB ( опер.утв.2009) 6,2 БС" xfId="11726"/>
    <cellStyle name="_Волгоград Модель_RAB ( опер.утв.2009) 6,2 БС 2" xfId="15936"/>
    <cellStyle name="_Вопросы 14 07" xfId="12218"/>
    <cellStyle name="_Выгрузка из АРМа БДР 9 мес по ФСК от 04_10_06 исп Финоченко" xfId="12219"/>
    <cellStyle name="_Выгрузка из АРМа БДР 9 мес по ФСК от 26_09_06 исп Финоченко" xfId="12220"/>
    <cellStyle name="_Выгрузка из АРМа БДР и БДДС 6 мес по ФСК от Михи по электр 03 07 06" xfId="12221"/>
    <cellStyle name="_выпадающие доходы от снижения ПО (1)" xfId="11725"/>
    <cellStyle name="_Выполнение инв  программ в 2006 г 03 02 07" xfId="547"/>
    <cellStyle name="_выручка по присоединениям2" xfId="548"/>
    <cellStyle name="_ВЭС" xfId="549"/>
    <cellStyle name="_ДДП-ГП_РАО_05042" xfId="12222"/>
    <cellStyle name="_Деп.взаимод.с клиентами и рынком (РАО)" xfId="254"/>
    <cellStyle name="_Дефицит Выручки-2010" xfId="11724"/>
    <cellStyle name="_Доп вопросы" xfId="12223"/>
    <cellStyle name="_Доп вопросы 01 07" xfId="12224"/>
    <cellStyle name="_Доп вопросы 08 07" xfId="12225"/>
    <cellStyle name="_Доп вопросы 27 06" xfId="12226"/>
    <cellStyle name="_Доходник1" xfId="12227"/>
    <cellStyle name="_Доходы, финансовые бюджеты" xfId="550"/>
    <cellStyle name="_доходы-расходы от реализации 2009 расш 2" xfId="11771"/>
    <cellStyle name="_ЕИАС" xfId="11723"/>
    <cellStyle name="_ЕИАС 2" xfId="15937"/>
    <cellStyle name="_ЕНЭС ТОиР 2кв 06г ОП" xfId="12228"/>
    <cellStyle name="_ЕНЭС ТОиР 2кв 06г ОП_15_2 1 6 1" xfId="12229"/>
    <cellStyle name="_ЕНЭС ТОиР 2кв 06г ОП_Анализ 15_БДР и БДДС Омское 2007" xfId="12230"/>
    <cellStyle name="_ЕНЭС ТОиР 2кв 06г ОП_БДР МСК 1кв07 от Сергея 20 04 07" xfId="12231"/>
    <cellStyle name="_ЕНЭС ТОиР 2кв 06г ОП_БДР МСК 1кв07 от Сергея 20 04 07_БДР и БДДС сети ФСК ОП 2008" xfId="12232"/>
    <cellStyle name="_ЕНЭС ТОиР 2кв 06г ОП_БДР МСК 1кв07 от Сергея 20 04 07_формы бюджетов к защите 2008 года" xfId="12233"/>
    <cellStyle name="_ЕНЭС ТОиР 2кв 06г ОП_формы бюджетов к защите 2008 года" xfId="12234"/>
    <cellStyle name="_Замечания по формам" xfId="12235"/>
    <cellStyle name="_Затратный_.." xfId="12236"/>
    <cellStyle name="_Затратный_МЗ_Сводный" xfId="12237"/>
    <cellStyle name="_Затратный_СУЭК" xfId="12238"/>
    <cellStyle name="_Заявка Тестова  СКОРРЕКТИРОВАННАЯ" xfId="551"/>
    <cellStyle name="_ЗБП МСК Бурятия  БДР, БДДС 4 кв 2006 г ДЛН" xfId="12239"/>
    <cellStyle name="_ЗБП МСК Бурятия  БДР, БДДС 4 кв 2006 г зак с УС (3)" xfId="12240"/>
    <cellStyle name="_ЗБП МСК Бурятия Корр по функц бюджетам 3 и 4 кв 2007 год 25 07 07" xfId="12241"/>
    <cellStyle name="_ЗБП ФСК  БДР, БДДС на 4 кв 2006 (заказчик)" xfId="12242"/>
    <cellStyle name="_ЗБП ФСК  БДР, БДДС на 4 кв 2006 г" xfId="12243"/>
    <cellStyle name="_ЗБП ФСК Корр по функц бюджетам 3 и 4 кв 2007 год 25 07 07" xfId="12244"/>
    <cellStyle name="_из АРМ расчет БДДС и БДР 12мес 06г" xfId="12245"/>
    <cellStyle name="_из АРМ расчет БДДС и БДР 9мес 06г" xfId="12246"/>
    <cellStyle name="_Из АРМа БДР 6 мес по ФСК (МСК) от Михи к отчету 03 07 06" xfId="12247"/>
    <cellStyle name="_Инвест программа" xfId="552"/>
    <cellStyle name="_Инвест ТЗ" xfId="553"/>
    <cellStyle name="_Инвест ТЗ АВТОМАТИЗАЦИЯ  1.06.06   Ф" xfId="554"/>
    <cellStyle name="_Инвест ТЗ АВТОМАТИЗАЦИЯ  31.05.06   Ф нов" xfId="555"/>
    <cellStyle name="_Инвестпрограмма на 2007г " xfId="556"/>
    <cellStyle name="_Инструменты`2004" xfId="12248"/>
    <cellStyle name="_ИНФОРМАЦИЯ ПО ДОГОВОРАМ ЛИЗИНГА" xfId="557"/>
    <cellStyle name="_ИНФОРМАЦИЯ ПО ДОГОВОРАМ ЛИЗИНГА 19 мая" xfId="558"/>
    <cellStyle name="_ИНФОРМАЦИЯ ПО ДОГОВОРАМ ЛИЗИНГА 27.04.071" xfId="559"/>
    <cellStyle name="_ИНФОРМАЦИЯ ПО ДОГОВОРАМ ЛИЗИНГА1" xfId="560"/>
    <cellStyle name="_ИП на 04 10 07 без 20071" xfId="12249"/>
    <cellStyle name="_ИП на 04 10 07 без 20071_Книга1" xfId="12250"/>
    <cellStyle name="_ИП на 04 10 07 без 20071_ПР ОФ на  2010-2014 01 10 2010 2011!!! для ДИиСП (2)" xfId="12251"/>
    <cellStyle name="_ИП на 04 10 07 без 20071_ПР ОФ на  2010-2014 коррект  26 10 2010" xfId="12252"/>
    <cellStyle name="_ИП на 04 10 07 без 20071_ПР ОФ на  2010-2014 коррект  26 10 2010 для ДИиСП (2)" xfId="12253"/>
    <cellStyle name="_ИП на 04 10 07 без 20071_ПР ОФ на  2010-2014 коррект  26 10 2010 для ДИиСП (3)" xfId="12254"/>
    <cellStyle name="_ИП на 04 10 07 после ЧАН" xfId="12255"/>
    <cellStyle name="_ИП на 04 10 07 после ЧАН_Книга1" xfId="12256"/>
    <cellStyle name="_ИП на 04 10 07 после ЧАН_ПР ОФ на  2010-2014 01 10 2010 2011!!! для ДИиСП (2)" xfId="12257"/>
    <cellStyle name="_ИП на 04 10 07 после ЧАН_ПР ОФ на  2010-2014 коррект  26 10 2010" xfId="12258"/>
    <cellStyle name="_ИП на 04 10 07 после ЧАН_ПР ОФ на  2010-2014 коррект  26 10 2010 для ДИиСП (2)" xfId="12259"/>
    <cellStyle name="_ИП на 04 10 07 после ЧАН_ПР ОФ на  2010-2014 коррект  26 10 2010 для ДИиСП (3)" xfId="12260"/>
    <cellStyle name="_ИП на 05.10.07" xfId="12261"/>
    <cellStyle name="_ИП на 05.10.07_Книга1" xfId="12262"/>
    <cellStyle name="_ИП на 05.10.07_ПР ОФ на  2010-2014 01 10 2010 2011!!! для ДИиСП (2)" xfId="12263"/>
    <cellStyle name="_ИП на 05.10.07_ПР ОФ на  2010-2014 коррект  26 10 2010" xfId="12264"/>
    <cellStyle name="_ИП на 05.10.07_ПР ОФ на  2010-2014 коррект  26 10 2010 для ДИиСП (2)" xfId="12265"/>
    <cellStyle name="_ИП на 05.10.07_ПР ОФ на  2010-2014 коррект  26 10 2010 для ДИиСП (3)" xfId="12266"/>
    <cellStyle name="_ИП ФСК 2007-2010" xfId="12267"/>
    <cellStyle name="_ИП ФСК 2007-2010 (2)" xfId="12268"/>
    <cellStyle name="_ИП ФСК 2007-2010_ИП ФСК 2007-2010 (2)" xfId="12269"/>
    <cellStyle name="_ИП ФСК 2007-2010_Лист1" xfId="12270"/>
    <cellStyle name="_ИП ФСК 2007-2010_Лист1_1" xfId="12271"/>
    <cellStyle name="_ИП ФСК 2007-2010_Свод подрядчиков общий" xfId="12272"/>
    <cellStyle name="_исп плана по приобр 2к" xfId="12273"/>
    <cellStyle name="_Исполнение  за 9 месяцев 2006 г для совещания 13.10." xfId="561"/>
    <cellStyle name="_Исходные данные для модели" xfId="11722"/>
    <cellStyle name="_итоговый файл 1" xfId="562"/>
    <cellStyle name="_к ПЭП Забайкальского ПМЭС на 2кв 05г" xfId="12274"/>
    <cellStyle name="_калмыкия 2010" xfId="11721"/>
    <cellStyle name="_калмыкия 2010 2" xfId="15938"/>
    <cellStyle name="_Кап.вложения - табл 6.2.5" xfId="11720"/>
    <cellStyle name="_капитализация 2006 _4аа" xfId="563"/>
    <cellStyle name="_Классификаторы" xfId="564"/>
    <cellStyle name="_классификаторы УБМ (изменения)" xfId="565"/>
    <cellStyle name="_Книга1" xfId="234"/>
    <cellStyle name="_Книга1 2" xfId="566"/>
    <cellStyle name="_Книга1 3" xfId="12275"/>
    <cellStyle name="_Книга1 4" xfId="14878"/>
    <cellStyle name="_Книга1_10 Оплата труда" xfId="11772"/>
    <cellStyle name="_Книга1_Копия АРМ_БП_РСК_V10 0_20100213" xfId="235"/>
    <cellStyle name="_Книга1_Копия АРМ_БП_РСК_V10 0_20100213 2" xfId="567"/>
    <cellStyle name="_Книга1_Копия АРМ_БП_РСК_V10 0_20100213 3" xfId="12276"/>
    <cellStyle name="_Книга1_Копия АРМ_БП_РСК_V10 0_20100213 4" xfId="14879"/>
    <cellStyle name="_Книга1_Копия АРМ_БП_РСК_V10 0_20100213_10 Оплата труда" xfId="11773"/>
    <cellStyle name="_Книга12 (3)" xfId="568"/>
    <cellStyle name="_Книга2" xfId="11719"/>
    <cellStyle name="_Книга2 2" xfId="12277"/>
    <cellStyle name="_Книга2_1" xfId="12278"/>
    <cellStyle name="_Книга3" xfId="12279"/>
    <cellStyle name="_Книга3 (8)" xfId="569"/>
    <cellStyle name="_Книга3 (9)" xfId="570"/>
    <cellStyle name="_Книга4" xfId="11718"/>
    <cellStyle name="_Книга5" xfId="571"/>
    <cellStyle name="_Книга6" xfId="12280"/>
    <cellStyle name="_Командировочные расходы 2006" xfId="12281"/>
    <cellStyle name="_Комплексная по всем затратам ПСУИС" xfId="12282"/>
    <cellStyle name="_комплексный" xfId="12283"/>
    <cellStyle name="_комплексный1" xfId="12284"/>
    <cellStyle name="_Конечный вариант КАП ВЛОЖ на ПРИС по 4 филиалам (741 829 из 11 000 руб) без 1 и 2 кв и впу 14_06 на общую 2 772 млрд" xfId="11717"/>
    <cellStyle name="_Копия 3кв_1" xfId="12285"/>
    <cellStyle name="_Копия RAB_КЭ_с тарифными решениями 2010 (2) (2)" xfId="11716"/>
    <cellStyle name="_Копия RAB_КЭ_с тарифными решениями 2010 (2) (2) 2" xfId="15939"/>
    <cellStyle name="_Копия ЗБП МСК  Чита БДР, БДДС 4 кв 06 ТоиР 26 07 06" xfId="12286"/>
    <cellStyle name="_Копия капвлож_бизнес-план25 05_1" xfId="12287"/>
    <cellStyle name="_Копия Модель_RAB_Калмэнерго_рост10 (опер на уровне утв 2009 со сглаж )" xfId="11715"/>
    <cellStyle name="_Копия Модель_RAB_Калмэнерго_рост10 (опер на уровне утв 2009 со сглаж ) 2" xfId="15940"/>
    <cellStyle name="_Копия Образец Предложения по корректировке ИП МЭС С-З_3" xfId="12288"/>
    <cellStyle name="_Копия Образец Предложения по корректировке ИП МЭС С-З_3_Книга1" xfId="12289"/>
    <cellStyle name="_Копия Образец Предложения по корректировке ИП МЭС С-З_3_ПР ОФ на  2010-2014 01 10 2010 2011!!! для ДИиСП (2)" xfId="12290"/>
    <cellStyle name="_Копия Образец Предложения по корректировке ИП МЭС С-З_3_ПР ОФ на  2010-2014 коррект  26 10 2010" xfId="12291"/>
    <cellStyle name="_Копия Образец Предложения по корректировке ИП МЭС С-З_3_ПР ОФ на  2010-2014 коррект  26 10 2010 для ДИиСП (2)" xfId="12292"/>
    <cellStyle name="_Копия Образец Предложения по корректировке ИП МЭС С-З_3_ПР ОФ на  2010-2014 коррект  26 10 2010 для ДИиСП (3)" xfId="12293"/>
    <cellStyle name="_Копия ПР ОФ 2010-2014 (исправ версия)" xfId="12294"/>
    <cellStyle name="_Копия ПР ОФ 2010-2014 (исправ версия)_Книга1" xfId="12295"/>
    <cellStyle name="_Копия ПР ОФ 2010-2014 (исправ версия)_ПР ОФ на  2010-2014 01 10 2010 2011!!! для ДИиСП (2)" xfId="12296"/>
    <cellStyle name="_Копия ПР ОФ 2010-2014 (исправ версия)_ПР ОФ на  2010-2014 коррект  26 10 2010" xfId="12297"/>
    <cellStyle name="_Копия ПР ОФ 2010-2014 (исправ версия)_ПР ОФ на  2010-2014 коррект  26 10 2010 для ДИиСП (2)" xfId="12298"/>
    <cellStyle name="_Копия ПР ОФ 2010-2014 (исправ версия)_ПР ОФ на  2010-2014 коррект  26 10 2010 для ДИиСП (3)" xfId="12299"/>
    <cellStyle name="_Копия Программа первоочередных мер_(правка 18 05 06 Усаров_2А_3)" xfId="572"/>
    <cellStyle name="_Копия Свод все сети+" xfId="573"/>
    <cellStyle name="_Копия тех.-экон. и фин. показатели" xfId="12300"/>
    <cellStyle name="_Копия Форма Корректировки плана ремонта электросетевых объектов ОАО ФСК ЕЭС и МСК на 2007" xfId="12301"/>
    <cellStyle name="_Копия Форматы УУ15" xfId="574"/>
    <cellStyle name="_Копия формы для ФСК" xfId="575"/>
    <cellStyle name="_Коррект 2009 формула16" xfId="11714"/>
    <cellStyle name="_Коррект 4кв06 31 10 06" xfId="12302"/>
    <cellStyle name="_Корректировка ИП для Боброва" xfId="12303"/>
    <cellStyle name="_корректировка КПМЭС 4кв" xfId="12304"/>
    <cellStyle name="_корректировка КПМЭС 4кв ФСК 07 11 (2)" xfId="12305"/>
    <cellStyle name="_корректировка КПМЭС ТОиР" xfId="12306"/>
    <cellStyle name="_Корректировка НВВ 2011 АЭ" xfId="11713"/>
    <cellStyle name="_Корректировка НВВ 2011 АЭ 2" xfId="15941"/>
    <cellStyle name="_корректировка_КПМЭС 4кв" xfId="12307"/>
    <cellStyle name="_Краткий анализ 2006г НОВЫЙ" xfId="12308"/>
    <cellStyle name="_Кубань НВВ (2)" xfId="11712"/>
    <cellStyle name="_ЛИЗИНГ" xfId="576"/>
    <cellStyle name="_ЛИЗИНГ Агафонов 15.01.08" xfId="577"/>
    <cellStyle name="_Лизинг справка по забалансу 3 апрель" xfId="578"/>
    <cellStyle name="_Лимит 4 кв 06г. (Согл год - утверж 9 мес)" xfId="12325"/>
    <cellStyle name="_Лист в ТЭЦ март 04г" xfId="12326"/>
    <cellStyle name="_Лист1" xfId="12327"/>
    <cellStyle name="_Лист1_1" xfId="12328"/>
    <cellStyle name="_Лист4" xfId="11711"/>
    <cellStyle name="_Макет_Итоговый лист по анализу ИПР" xfId="579"/>
    <cellStyle name="_Материалы на эксплуатацию для Г А " xfId="580"/>
    <cellStyle name="_меню по ТП (2)" xfId="11710"/>
    <cellStyle name="_МОДЕЛЬ_1 (2)" xfId="11709"/>
    <cellStyle name="_МОДЕЛЬ_1 (2) 2" xfId="15942"/>
    <cellStyle name="_Модель_RAB (формат 08032009)" xfId="11708"/>
    <cellStyle name="_Модель_RAB (формат 08032009) 2" xfId="15943"/>
    <cellStyle name="_МОЭСК" xfId="581"/>
    <cellStyle name="_мтр 2006 год по месяцам" xfId="12329"/>
    <cellStyle name="_МЭС Волги ЦПИД 2008-2010гг" xfId="12330"/>
    <cellStyle name="_МЭС Волги ЦПИД 2008-2010гг_Книга1" xfId="12331"/>
    <cellStyle name="_МЭС Волги ЦПИД 2008-2010гг_ПР ОФ на  2010-2014 01 10 2010 2011!!! для ДИиСП (2)" xfId="12332"/>
    <cellStyle name="_МЭС Волги ЦПИД 2008-2010гг_ПР ОФ на  2010-2014 коррект  26 10 2010" xfId="12333"/>
    <cellStyle name="_МЭС Волги ЦПИД 2008-2010гг_ПР ОФ на  2010-2014 коррект  26 10 2010 для ДИиСП (2)" xfId="12334"/>
    <cellStyle name="_МЭС Волги ЦПИД 2008-2010гг_ПР ОФ на  2010-2014 коррект  26 10 2010 для ДИиСП (3)" xfId="12335"/>
    <cellStyle name="_НВВ 2009 постатейно свод по филиалам_09_02_09" xfId="11707"/>
    <cellStyle name="_НВВ 2009 постатейно свод по филиалам_для Валентина" xfId="11706"/>
    <cellStyle name="_некомплекс 2009-2011" xfId="12336"/>
    <cellStyle name="_некомплекс 2009-2011_Книга1" xfId="12337"/>
    <cellStyle name="_некомплекс 2009-2011_ПР ОФ на  2010-2014 01 10 2010 2011!!! для ДИиСП (2)" xfId="12338"/>
    <cellStyle name="_некомплекс 2009-2011_ПР ОФ на  2010-2014 коррект  26 10 2010" xfId="12339"/>
    <cellStyle name="_некомплекс 2009-2011_ПР ОФ на  2010-2014 коррект  26 10 2010 для ДИиСП (2)" xfId="12340"/>
    <cellStyle name="_некомплекс 2009-2011_ПР ОФ на  2010-2014 коррект  26 10 2010 для ДИиСП (3)" xfId="12341"/>
    <cellStyle name="_Новый_КС2_Элпитание в МЭС Юга 5-7-1" xfId="12342"/>
    <cellStyle name="_Новый_КС2_Элпитание в МЭС Юга 5-7-1_КПЭ ВВоды ИП 2010 (отправка)" xfId="12343"/>
    <cellStyle name="_Новый_КС2_Элпитание в МЭС Юга 5-7-1_КПЭ ВВоды ИП 2010 (посл вар  26 05 11)" xfId="12344"/>
    <cellStyle name="_Новый_КС2_Элпитание в МЭС Юга 5-7-1_КПЭ ВВоды ИП 2010 (посл вар  26 05 11) (3)" xfId="12345"/>
    <cellStyle name="_Новый_КС2_Элпитание в МЭС Юга 5-7-1_ремонт" xfId="12346"/>
    <cellStyle name="_Общий свод 4 декабрь, ноябрь, октябрь" xfId="12347"/>
    <cellStyle name="_ОКС - программа кап.стройки" xfId="582"/>
    <cellStyle name="_Омск" xfId="11705"/>
    <cellStyle name="_Описание объектов" xfId="12348"/>
    <cellStyle name="_Описание объектов_Книга1" xfId="12349"/>
    <cellStyle name="_Описание объектов_ПР ОФ на  2010-2014 01 10 2010 2011!!! для ДИиСП (2)" xfId="12350"/>
    <cellStyle name="_Описание объектов_ПР ОФ на  2010-2014 коррект  26 10 2010" xfId="12351"/>
    <cellStyle name="_Описание объектов_ПР ОФ на  2010-2014 коррект  26 10 2010 для ДИиСП (2)" xfId="12352"/>
    <cellStyle name="_Описание объектов_ПР ОФ на  2010-2014 коррект  26 10 2010 для ДИиСП (3)" xfId="12353"/>
    <cellStyle name="_Оплата труда в тарифе 2007 для ПЭО" xfId="11704"/>
    <cellStyle name="_оплата труда в тарифе 2007 для ПЭО (финплан)" xfId="11703"/>
    <cellStyle name="_ОПМЭС 2004 статья 1_1_1_2" xfId="12354"/>
    <cellStyle name="_Осн Форма 2_1_ОП 13 05(1)" xfId="12355"/>
    <cellStyle name="_остаток векселей_01_07" xfId="12356"/>
    <cellStyle name="_Отчет 2006 _П 15 01" xfId="12357"/>
    <cellStyle name="_П 1.3, 1.4, 1.5." xfId="11702"/>
    <cellStyle name="_п.1.6_2007_гран_4%" xfId="11701"/>
    <cellStyle name="_П1.16.3_2008-2011 (1)" xfId="11700"/>
    <cellStyle name="_Передача 2005_отпр в РЭК_сентябрь2005" xfId="11699"/>
    <cellStyle name="_план 2006 Тюменьэнерго ОФ" xfId="11698"/>
    <cellStyle name="_план 2007 Тюменьэнерго" xfId="11697"/>
    <cellStyle name="_План ДПН на 3 кв  2008 г  Белгородэнерго (2)" xfId="583"/>
    <cellStyle name="_Плановая выручка 2010-по  двум  договорам" xfId="11696"/>
    <cellStyle name="_Подряд 4кв 06 КМС" xfId="12358"/>
    <cellStyle name="_поквартальная разбивка реновации 2009" xfId="12359"/>
    <cellStyle name="_Последний ПЭП и Бюджет 2006 КузбПМЭС" xfId="12360"/>
    <cellStyle name="_Потери на 4кв. 2007г." xfId="584"/>
    <cellStyle name="_пр 5 тариф RAB" xfId="11695"/>
    <cellStyle name="_пр 5 тариф RAB 2" xfId="15944"/>
    <cellStyle name="_ПР ОФ 2010-2012 для ФСТ" xfId="12361"/>
    <cellStyle name="_ПР ОФ 2010-2012 для ФСТ_Книга1" xfId="12362"/>
    <cellStyle name="_ПР ОФ 2010-2012 для ФСТ_ПР ОФ на  2010-2014 01 10 2010 2011!!! для ДИиСП (2)" xfId="12363"/>
    <cellStyle name="_ПР ОФ 2010-2012 для ФСТ_ПР ОФ на  2010-2014 коррект  26 10 2010" xfId="12364"/>
    <cellStyle name="_ПР ОФ 2010-2012 для ФСТ_ПР ОФ на  2010-2014 коррект  26 10 2010 для ДИиСП (2)" xfId="12365"/>
    <cellStyle name="_ПР ОФ 2010-2012 для ФСТ_ПР ОФ на  2010-2014 коррект  26 10 2010 для ДИиСП (3)" xfId="12366"/>
    <cellStyle name="_ПР ОФ 2010-2014" xfId="12367"/>
    <cellStyle name="_ПР ОФ 2010-2014_Книга1" xfId="12368"/>
    <cellStyle name="_ПР ОФ 2010-2014_ПР ОФ на  2010-2014 01 10 2010 2011!!! для ДИиСП (2)" xfId="12369"/>
    <cellStyle name="_ПР ОФ 2010-2014_ПР ОФ на  2010-2014 коррект  26 10 2010" xfId="12370"/>
    <cellStyle name="_ПР ОФ 2010-2014_ПР ОФ на  2010-2014 коррект  26 10 2010 для ДИиСП (2)" xfId="12371"/>
    <cellStyle name="_ПР ОФ 2010-2014_ПР ОФ на  2010-2014 коррект  26 10 2010 для ДИиСП (3)" xfId="12372"/>
    <cellStyle name="_ПР ОФ на  2010-2014 01 10 2010 2011!!! для ДИиСП (2)" xfId="12373"/>
    <cellStyle name="_ПР ОФ на  2010-2014 коррект  26 10 2010" xfId="12374"/>
    <cellStyle name="_ПР ОФ на  2010-2014 коррект  26 10 2010 для ДИиСП (2)" xfId="12375"/>
    <cellStyle name="_ПР ОФ на  2010-2014 коррект  26 10 2010 для ДИиСП (3)" xfId="12376"/>
    <cellStyle name="_Предложения по корректировке программы реновации (с учетом реновации за счет аморт)" xfId="12377"/>
    <cellStyle name="_Предложения по реновации 2008-2012" xfId="12378"/>
    <cellStyle name="_Предложения по реновации 2008-2012_Книга1" xfId="12379"/>
    <cellStyle name="_Предложения по реновации 2008-2012_ПР ОФ на  2010-2014 01 10 2010 2011!!! для ДИиСП (2)" xfId="12380"/>
    <cellStyle name="_Предложения по реновации 2008-2012_ПР ОФ на  2010-2014 коррект  26 10 2010" xfId="12381"/>
    <cellStyle name="_Предложения по реновации 2008-2012_ПР ОФ на  2010-2014 коррект  26 10 2010 для ДИиСП (2)" xfId="12382"/>
    <cellStyle name="_Предложения по реновации 2008-2012_ПР ОФ на  2010-2014 коррект  26 10 2010 для ДИиСП (3)" xfId="12383"/>
    <cellStyle name="_Предожение _ДБП_2009 г ( согласованные БП)  (2)" xfId="11694"/>
    <cellStyle name="_Предполагаем везти" xfId="11693"/>
    <cellStyle name="_Приведенная НВВ 2011" xfId="11692"/>
    <cellStyle name="_Прил 1 Расчет транспортный налог" xfId="12384"/>
    <cellStyle name="_Прил 3-3.2 Статьи сметы затрат и расход из приб КЭН" xfId="11691"/>
    <cellStyle name="_Прил 4_Формат-РСК_29.11.06_new finalприм" xfId="585"/>
    <cellStyle name="_ПРИЛ. 2003_ЧТЭ" xfId="374"/>
    <cellStyle name="_прил090724 - Реновация поквартально v9 - отправ" xfId="12385"/>
    <cellStyle name="_Приложение 2,3-3.2" xfId="11690"/>
    <cellStyle name="_Приложение 2,3-3.2 2" xfId="15945"/>
    <cellStyle name="_Приложение к протоколу Правления 070607с Чечней" xfId="12386"/>
    <cellStyle name="_Приложение к протоколу Правления 070607с Чечней_Книга1" xfId="12387"/>
    <cellStyle name="_Приложение к протоколу Правления 070607с Чечней_ПР ОФ на  2010-2014 01 10 2010 2011!!! для ДИиСП (2)" xfId="12388"/>
    <cellStyle name="_Приложение к протоколу Правления 070607с Чечней_ПР ОФ на  2010-2014 коррект  26 10 2010" xfId="12389"/>
    <cellStyle name="_Приложение к протоколу Правления 070607с Чечней_ПР ОФ на  2010-2014 коррект  26 10 2010 для ДИиСП (2)" xfId="12390"/>
    <cellStyle name="_Приложение к протоколу Правления 070607с Чечней_ПР ОФ на  2010-2014 коррект  26 10 2010 для ДИиСП (3)" xfId="12391"/>
    <cellStyle name="_Приложение МТС-3-КС" xfId="586"/>
    <cellStyle name="_Приложение-МТС--2-1" xfId="587"/>
    <cellStyle name="_Приложения 1_4кприказу_филиала_31_03_11" xfId="11689"/>
    <cellStyle name="_Приложения 1_4кприказу_филиала_31_03_11 2" xfId="15946"/>
    <cellStyle name="_Приобретение ОС 3кв.5.04.06г.(1)" xfId="12392"/>
    <cellStyle name="_Приобретение ОС Упр 2007" xfId="12393"/>
    <cellStyle name="_Прогноз 6мес06 ОП ФСК 19 06" xfId="12394"/>
    <cellStyle name="_программа замены оборудования ФСК на 2008 коррект" xfId="12395"/>
    <cellStyle name="_программа замены оборудования ФСК на 2008 коррект_Книга1" xfId="12396"/>
    <cellStyle name="_программа замены оборудования ФСК на 2008 коррект_ПР ОФ на  2010-2014 01 10 2010 2011!!! для ДИиСП (2)" xfId="12397"/>
    <cellStyle name="_программа замены оборудования ФСК на 2008 коррект_ПР ОФ на  2010-2014 коррект  26 10 2010" xfId="12398"/>
    <cellStyle name="_программа замены оборудования ФСК на 2008 коррект_ПР ОФ на  2010-2014 коррект  26 10 2010 для ДИиСП (2)" xfId="12399"/>
    <cellStyle name="_программа замены оборудования ФСК на 2008 коррект_ПР ОФ на  2010-2014 коррект  26 10 2010 для ДИиСП (3)" xfId="12400"/>
    <cellStyle name="_Программы  замены ВЗУ и АБ ФСК и  МСК, ВМТ на 2008г" xfId="12401"/>
    <cellStyle name="_Программы  замены ВЗУ и АБ ФСК и  МСК, ВМТ на 2008г_Книга1" xfId="12402"/>
    <cellStyle name="_Программы  замены ВЗУ и АБ ФСК и  МСК, ВМТ на 2008г_ПР ОФ на  2010-2014 01 10 2010 2011!!! для ДИиСП (2)" xfId="12403"/>
    <cellStyle name="_Программы  замены ВЗУ и АБ ФСК и  МСК, ВМТ на 2008г_ПР ОФ на  2010-2014 коррект  26 10 2010" xfId="12404"/>
    <cellStyle name="_Программы  замены ВЗУ и АБ ФСК и  МСК, ВМТ на 2008г_ПР ОФ на  2010-2014 коррект  26 10 2010 для ДИиСП (2)" xfId="12405"/>
    <cellStyle name="_Программы  замены ВЗУ и АБ ФСК и  МСК, ВМТ на 2008г_ПР ОФ на  2010-2014 коррект  26 10 2010 для ДИиСП (3)" xfId="12406"/>
    <cellStyle name="_Проект 3 кв ТОиР  ХМК " xfId="12407"/>
    <cellStyle name="_Проект 3 кв ТОиР Красноярск" xfId="12408"/>
    <cellStyle name="_Проект плана по ремонту 3 кв ЗБП МСК ОАО Читаэнерго" xfId="12409"/>
    <cellStyle name="_Проект плана по ремонту 3 кв. ЗБП МСК ОАО Бурятэнерго" xfId="12410"/>
    <cellStyle name="_Проект подряд ремонт 3кв 06г ОП" xfId="12411"/>
    <cellStyle name="_Проект программы 2010_2014 20082009" xfId="12412"/>
    <cellStyle name="_Проект сметы ОП ТОиР МСК 4кв 06г" xfId="12413"/>
    <cellStyle name="_ПСУИС" xfId="12414"/>
    <cellStyle name="_ПТОиР  БДР и БДДС 4кв 2006 КЭ" xfId="12415"/>
    <cellStyle name="_ПТОиР  БДР и БДДС 4кв 2006 ХП" xfId="12416"/>
    <cellStyle name="_ПТОиР  БДР и БДДС 4кв 2006 ХЭ" xfId="12417"/>
    <cellStyle name="_ПЭП и Б на  2006 УпрМЭС 07.11.05" xfId="12426"/>
    <cellStyle name="_ПЭП и Б на  2006 УпрМЭС утвержденный" xfId="12427"/>
    <cellStyle name="_ПЭП и Бюджет 2005г 2-3 уровни" xfId="12428"/>
    <cellStyle name="_ПЭП и Бюджет Кузбасского ПМЭС" xfId="12429"/>
    <cellStyle name="_ПЭП и Бюджет на 2005г УправленияМЭС" xfId="12430"/>
    <cellStyle name="_ПЭП и Бюджет на 4кв04г УправленияМЭС" xfId="12431"/>
    <cellStyle name="_ПЭП на 3 кв 2006 г ЗБП МЭС" xfId="12432"/>
    <cellStyle name="_ПЭПиБюджет на 2006гММСКмин" xfId="12433"/>
    <cellStyle name="_ПЭПиБюджет на 2кв 2006гММСК" xfId="12434"/>
    <cellStyle name="_ПЭПиБюджет на 2кв.2005г" xfId="12435"/>
    <cellStyle name="_Р-5 02.01.06.06.02.03 Ответств" xfId="12436"/>
    <cellStyle name="_РаппопортРАСЧЕТ ФОТ  на 9 мес 2008  " xfId="12437"/>
    <cellStyle name="_Расходы" xfId="588"/>
    <cellStyle name="_Расчет 0,4 кВ" xfId="589"/>
    <cellStyle name="_Расчет 0,4 кВ 2" xfId="11688"/>
    <cellStyle name="_Расчет RAB_22072008" xfId="11687"/>
    <cellStyle name="_Расчет RAB_22072008 2" xfId="15947"/>
    <cellStyle name="_Расчет RAB_Лен и МОЭСК_с 2010 года_14.04.2009_со сглаж_version 3.0_без ФСК" xfId="11686"/>
    <cellStyle name="_Расчет RAB_Лен и МОЭСК_с 2010 года_14.04.2009_со сглаж_version 3.0_без ФСК 2" xfId="15948"/>
    <cellStyle name="_расчет аморт.2006 ОП в МЭС" xfId="12438"/>
    <cellStyle name="_Расчет амортизации-ОТПРАВКА" xfId="590"/>
    <cellStyle name="_Расчет по RAB корректировка НВВ 2011 АЭ" xfId="11685"/>
    <cellStyle name="_Расчет под  Заключение-Самара" xfId="11684"/>
    <cellStyle name="_Расчет_конечные тарифы_2010г " xfId="11683"/>
    <cellStyle name="_Расчеты для плана   2006г" xfId="12439"/>
    <cellStyle name="_Расчеты ЕНЭС   2006г" xfId="12440"/>
    <cellStyle name="_расшифровка активов_27.06.05" xfId="12441"/>
    <cellStyle name="_расшифровки" xfId="11682"/>
    <cellStyle name="_расшифровки 2" xfId="15949"/>
    <cellStyle name="_реестр" xfId="11681"/>
    <cellStyle name="_Реестр Корректировок на ПМЭС 09 06г" xfId="12442"/>
    <cellStyle name="_Резервная копия Выгрузка из АРМа БДР 9 мес по ФСК от Миши 11 09 06" xfId="12443"/>
    <cellStyle name="_Резервная копия Резервная копия Выгрузка из АРМа БДР 9 мес по ФСК от Миши 11 09 06" xfId="12444"/>
    <cellStyle name="_реконстр согл МЭС" xfId="12445"/>
    <cellStyle name="_реконстр согл МЭС_Книга1" xfId="12446"/>
    <cellStyle name="_реконстр согл МЭС_ПР ОФ на  2010-2014 01 10 2010 2011!!! для ДИиСП (2)" xfId="12447"/>
    <cellStyle name="_реконстр согл МЭС_ПР ОФ на  2010-2014 коррект  26 10 2010" xfId="12448"/>
    <cellStyle name="_реконстр согл МЭС_ПР ОФ на  2010-2014 коррект  26 10 2010 для ДИиСП (2)" xfId="12449"/>
    <cellStyle name="_реконстр согл МЭС_ПР ОФ на  2010-2014 коррект  26 10 2010 для ДИиСП (3)" xfId="12450"/>
    <cellStyle name="_ренновация ОФ ФСК 2008-2010 предл МЭС" xfId="12451"/>
    <cellStyle name="_ренновация ОФ ФСК 2008-2010 предл МЭС_Книга1" xfId="12452"/>
    <cellStyle name="_ренновация ОФ ФСК 2008-2010 предл МЭС_ПР ОФ на  2010-2014 01 10 2010 2011!!! для ДИиСП (2)" xfId="12453"/>
    <cellStyle name="_ренновация ОФ ФСК 2008-2010 предл МЭС_ПР ОФ на  2010-2014 коррект  26 10 2010" xfId="12454"/>
    <cellStyle name="_ренновация ОФ ФСК 2008-2010 предл МЭС_ПР ОФ на  2010-2014 коррект  26 10 2010 для ДИиСП (2)" xfId="12455"/>
    <cellStyle name="_ренновация ОФ ФСК 2008-2010 предл МЭС_ПР ОФ на  2010-2014 коррект  26 10 2010 для ДИиСП (3)" xfId="12456"/>
    <cellStyle name="_Реновация ОФ ФСК и МСК на 2009_2013 свод (2)" xfId="12457"/>
    <cellStyle name="_Реновация ОФ ФСК и МСК на 2009_2013 свод (2)_Книга1" xfId="12458"/>
    <cellStyle name="_Реновация ОФ ФСК и МСК на 2009_2013 свод (2)_ПР ОФ на  2010-2014 01 10 2010 2011!!! для ДИиСП (2)" xfId="12459"/>
    <cellStyle name="_Реновация ОФ ФСК и МСК на 2009_2013 свод (2)_ПР ОФ на  2010-2014 коррект  26 10 2010" xfId="12460"/>
    <cellStyle name="_Реновация ОФ ФСК и МСК на 2009_2013 свод (2)_ПР ОФ на  2010-2014 коррект  26 10 2010 для ДИиСП (2)" xfId="12461"/>
    <cellStyle name="_Реновация ОФ ФСК и МСК на 2009_2013 свод (2)_ПР ОФ на  2010-2014 коррект  26 10 2010 для ДИиСП (3)" xfId="12462"/>
    <cellStyle name="_Реновация ОФ ФСК и МСК на 2009_2015 (ПМЭС) испр 24.06.08" xfId="12463"/>
    <cellStyle name="_Реновация ОФ ФСК и МСК на 2009_2015 (ПМЭС) испр 24.06.08_Книга1" xfId="12464"/>
    <cellStyle name="_Реновация ОФ ФСК и МСК на 2009_2015 (ПМЭС) испр 24.06.08_ПР ОФ на  2010-2014 01 10 2010 2011!!! для ДИиСП (2)" xfId="12465"/>
    <cellStyle name="_Реновация ОФ ФСК и МСК на 2009_2015 (ПМЭС) испр 24.06.08_ПР ОФ на  2010-2014 коррект  26 10 2010" xfId="12466"/>
    <cellStyle name="_Реновация ОФ ФСК и МСК на 2009_2015 (ПМЭС) испр 24.06.08_ПР ОФ на  2010-2014 коррект  26 10 2010 для ДИиСП (2)" xfId="12467"/>
    <cellStyle name="_Реновация ОФ ФСК и МСК на 2009_2015 (ПМЭС) испр 24.06.08_ПР ОФ на  2010-2014 коррект  26 10 2010 для ДИиСП (3)" xfId="12468"/>
    <cellStyle name="_Ростов НВВ на 2010-2014" xfId="11680"/>
    <cellStyle name="_РЭ_RAB_продление_28_09_10 _новаяИПР" xfId="11679"/>
    <cellStyle name="_РЭ_RAB_продление_28_09_10 _новаяИПР 2" xfId="15950"/>
    <cellStyle name="_С учетом погашения задолженности_Векселя" xfId="12469"/>
    <cellStyle name="_Сведения о расходах на 2004г" xfId="12470"/>
    <cellStyle name="_Свод" xfId="12471"/>
    <cellStyle name="_Свод Март 2009" xfId="12472"/>
    <cellStyle name="_Свод по ИПР (2)" xfId="11678"/>
    <cellStyle name="_Свод подрядчиков общий" xfId="12473"/>
    <cellStyle name="_СВОД прогноз БДДС 1пг 2007 07 06 07" xfId="12474"/>
    <cellStyle name="_СВОД прогноз БДДС 1пг 2007 18 06 07 мах" xfId="12475"/>
    <cellStyle name="_Свод Февраль 2009г." xfId="12476"/>
    <cellStyle name="_Свод ЦИУС  2008 БДР защищенный" xfId="12477"/>
    <cellStyle name="_Сводная инвестпрограмма 2007-1" xfId="591"/>
    <cellStyle name="_Сибирь-84чел." xfId="12478"/>
    <cellStyle name="_Склад к рассылке 22082000" xfId="11677"/>
    <cellStyle name="_СМЕТА ОКС 2 кв." xfId="12479"/>
    <cellStyle name="_смета расходов по версии ФСТ от 26.09.06 - Звержанская" xfId="592"/>
    <cellStyle name="_СМЕТЫ 2005 2006 2007" xfId="593"/>
    <cellStyle name="_Снижение ТМЦ  Z (2) (2)" xfId="594"/>
    <cellStyle name="_Согласования_0810_final" xfId="11676"/>
    <cellStyle name="_Согласованный бюджет 2006 г" xfId="12480"/>
    <cellStyle name="_согласованный ФСК ФОТ ОП ЕНЭС" xfId="12481"/>
    <cellStyle name="_Спецодежда" xfId="12482"/>
    <cellStyle name="_спецодежда отправ в МЭС" xfId="12483"/>
    <cellStyle name="_СПП  Правление 09102007" xfId="12484"/>
    <cellStyle name="_СПП  Правление 09102007_Книга1" xfId="12485"/>
    <cellStyle name="_СПП  Правление 09102007_ПР ОФ на  2010-2014 01 10 2010 2011!!! для ДИиСП (2)" xfId="12486"/>
    <cellStyle name="_СПП  Правление 09102007_ПР ОФ на  2010-2014 коррект  26 10 2010" xfId="12487"/>
    <cellStyle name="_СПП  Правление 09102007_ПР ОФ на  2010-2014 коррект  26 10 2010 для ДИиСП (2)" xfId="12488"/>
    <cellStyle name="_СПП  Правление 09102007_ПР ОФ на  2010-2014 коррект  26 10 2010 для ДИиСП (3)" xfId="12489"/>
    <cellStyle name="_Справка по забалансу по лизингу" xfId="595"/>
    <cellStyle name="_Сравнительный_Мотовилиха" xfId="12490"/>
    <cellStyle name="_Ст.1.1.1.1 Сырье и материалы 2004" xfId="12491"/>
    <cellStyle name="_Страхование свод 2006 (испр)" xfId="12492"/>
    <cellStyle name="_счета 2008 оплаченные в 2007г " xfId="596"/>
    <cellStyle name="_таблицы  к 2006г" xfId="12493"/>
    <cellStyle name="_таблицы для расчетов28-04-08_2006-2009_прибыль корр_по ИА" xfId="11675"/>
    <cellStyle name="_таблицы для расчетов28-04-08_2006-2009с ИА" xfId="11674"/>
    <cellStyle name="_ТОиРУпр  БДР и БДДС на 4 кв 06" xfId="12494"/>
    <cellStyle name="_ТПиР сетей ФСК на 2008г" xfId="12495"/>
    <cellStyle name="_ТПиР сетей ФСК на 2008г_Книга1" xfId="12496"/>
    <cellStyle name="_ТПиР сетей ФСК на 2008г_ПР ОФ на  2010-2014 01 10 2010 2011!!! для ДИиСП (2)" xfId="12497"/>
    <cellStyle name="_ТПиР сетей ФСК на 2008г_ПР ОФ на  2010-2014 коррект  26 10 2010" xfId="12498"/>
    <cellStyle name="_ТПиР сетей ФСК на 2008г_ПР ОФ на  2010-2014 коррект  26 10 2010 для ДИиСП (2)" xfId="12499"/>
    <cellStyle name="_ТПиР сетей ФСК на 2008г_ПР ОФ на  2010-2014 коррект  26 10 2010 для ДИиСП (3)" xfId="12500"/>
    <cellStyle name="_ТЭП по планированию доходов на передачу ээ" xfId="597"/>
    <cellStyle name="_Упр Ар имущ 2 кв 2006 07 02оконч" xfId="12501"/>
    <cellStyle name="_Управление МЭС ОС за1кв04г" xfId="12502"/>
    <cellStyle name="_ФЗП ТАРИФ 2006 в РЭК 2 216" xfId="11673"/>
    <cellStyle name="_Фина план на 2007 год (ФО)" xfId="598"/>
    <cellStyle name="_Форма 6  РТК.xls(отчет по Адр пр. ЛО)" xfId="599"/>
    <cellStyle name="_Форма БДР и БДДС на 4 кв 2006Кузбассэнерго МСК" xfId="12503"/>
    <cellStyle name="_Форма БДР и БДДС на 4 кв 2006ФСК" xfId="12504"/>
    <cellStyle name="_Форма БДР и БДДС на 4кв 2006 МСК" xfId="12505"/>
    <cellStyle name="_Форма БДР и БДДС на 4кв 2006 ФСК" xfId="12506"/>
    <cellStyle name="_Форма БДР, БДДС 4кв 06г ТОиР ФСК" xfId="12507"/>
    <cellStyle name="_Форма на приобретение ОС  3 кв" xfId="12508"/>
    <cellStyle name="_форма П1.30 для УРТ" xfId="11672"/>
    <cellStyle name="_Форма ПЭП и Бюджет на 2кв 2005г ОПМЭС" xfId="12509"/>
    <cellStyle name="_Форма ПЭП и Бюджет на 4кв 2005г ОПМЭС" xfId="12510"/>
    <cellStyle name="_форма расчета по Спецодежде ПМЭС 2005 год 4 кв 05" xfId="12511"/>
    <cellStyle name="_ФОРМАТ БДР  новый  BDR 151208" xfId="600"/>
    <cellStyle name="_Формат ДПН (предложения ФСК) 01.02.08г. Сравнение" xfId="601"/>
    <cellStyle name="_ФОРМАТ ПЛАНА ИД НА  2009 год" xfId="602"/>
    <cellStyle name="_Формат разбивки по МРСК_РСК" xfId="11671"/>
    <cellStyle name="_Формат_для Согласования" xfId="11670"/>
    <cellStyle name="_Формат_Сводный для согласования" xfId="11669"/>
    <cellStyle name="_Формат-РСК_2007_12 02 06_м" xfId="603"/>
    <cellStyle name="_Форматы УУ_12 _1_1_1_1" xfId="604"/>
    <cellStyle name="_Форматы УУ_резерв" xfId="605"/>
    <cellStyle name="_формы Ленэнерго -изменения2" xfId="606"/>
    <cellStyle name="_ФОТ 80чел.2008" xfId="12512"/>
    <cellStyle name="_ФП К" xfId="607"/>
    <cellStyle name="_ФП К_к ФСТ" xfId="608"/>
    <cellStyle name="_фск, выручка, потери" xfId="609"/>
    <cellStyle name="_ФСТ-2007-отправка-сентябрь ИСТОЧНИКИ" xfId="610"/>
    <cellStyle name="_ХПМЭС Приобретение ОС 2006" xfId="12513"/>
    <cellStyle name="_Чек" xfId="12514"/>
    <cellStyle name="_Январь 2009" xfId="12515"/>
    <cellStyle name="”ˆŠ‘ˆŽ‚€›‰" xfId="12516"/>
    <cellStyle name="”ˆ€‘Ž‚›‰" xfId="12517"/>
    <cellStyle name="”€ќђќ‘ћ‚›‰" xfId="11668"/>
    <cellStyle name="”€Љ‘€ђЋ‚ЂЌЌ›‰" xfId="11667"/>
    <cellStyle name="”ќђќ‘ћ‚›‰" xfId="255"/>
    <cellStyle name="”ќђќ‘ћ‚›‰ 2" xfId="11665"/>
    <cellStyle name="”ќђќ‘ћ‚›‰ 2 2" xfId="11664"/>
    <cellStyle name="”ќђќ‘ћ‚›‰ 3" xfId="11663"/>
    <cellStyle name="”ќђќ‘ћ‚›‰ 4" xfId="11662"/>
    <cellStyle name="”ќђќ‘ћ‚›‰ 5" xfId="11666"/>
    <cellStyle name="”ќђќ‘ћ‚›‰ 6" xfId="11886"/>
    <cellStyle name="”ќђќ‘ћ‚›‰ 7" xfId="16197"/>
    <cellStyle name="”љ‘ђћ‚ђќќ›‰" xfId="256"/>
    <cellStyle name="”љ‘ђћ‚ђќќ›‰ 2" xfId="11660"/>
    <cellStyle name="”љ‘ђћ‚ђќќ›‰ 2 2" xfId="11659"/>
    <cellStyle name="”љ‘ђћ‚ђќќ›‰ 3" xfId="11658"/>
    <cellStyle name="”љ‘ђћ‚ђќќ›‰ 4" xfId="11657"/>
    <cellStyle name="”љ‘ђћ‚ђќќ›‰ 5" xfId="11661"/>
    <cellStyle name="”љ‘ђћ‚ђќќ›‰ 6" xfId="11887"/>
    <cellStyle name="”љ‘ђћ‚ђќќ›‰ 7" xfId="16198"/>
    <cellStyle name="„€’€" xfId="12519"/>
    <cellStyle name="„…ќ…†ќ›‰" xfId="257"/>
    <cellStyle name="„…ќ…†ќ›‰ 2" xfId="11655"/>
    <cellStyle name="„…ќ…†ќ›‰ 2 2" xfId="11654"/>
    <cellStyle name="„…ќ…†ќ›‰ 3" xfId="11653"/>
    <cellStyle name="„…ќ…†ќ›‰ 4" xfId="11652"/>
    <cellStyle name="„…ќ…†ќ›‰ 5" xfId="11656"/>
    <cellStyle name="„…ќ…†ќ›‰ 6" xfId="11888"/>
    <cellStyle name="„…ќ…†ќ›‰ 7" xfId="16199"/>
    <cellStyle name="„……†›‰" xfId="12518"/>
    <cellStyle name="„ђ’ђ" xfId="11651"/>
    <cellStyle name="£ BP" xfId="12520"/>
    <cellStyle name="¥ JY" xfId="12521"/>
    <cellStyle name="€’ћѓћ‚›‰" xfId="11650"/>
    <cellStyle name="€’ЋѓЋ‚›‰ 2" xfId="12526"/>
    <cellStyle name="€’ЋѓЋ‚›‰ 3" xfId="12527"/>
    <cellStyle name="€’ЋѓЋ‚›‰ 4" xfId="12528"/>
    <cellStyle name="€’ЋѓЋ‚›‰ 5" xfId="12529"/>
    <cellStyle name="€’ЋѓЋ‚›‰ 6" xfId="12525"/>
    <cellStyle name="‡€ƒŽ‹Ž‚ŽŠ1" xfId="12522"/>
    <cellStyle name="‡€ƒŽ‹Ž‚ŽŠ2" xfId="12523"/>
    <cellStyle name="‡ђѓћ‹ћ‚ћљ1" xfId="258"/>
    <cellStyle name="‡ђѓћ‹ћ‚ћљ1 2" xfId="11648"/>
    <cellStyle name="‡ђѓћ‹ћ‚ћљ1 3" xfId="11647"/>
    <cellStyle name="‡ђѓћ‹ћ‚ћљ1 4" xfId="11646"/>
    <cellStyle name="‡ђѓћ‹ћ‚ћљ1 5" xfId="11649"/>
    <cellStyle name="‡ђѓћ‹ћ‚ћљ1 6" xfId="11889"/>
    <cellStyle name="‡ђѓћ‹ћ‚ћљ1 7" xfId="16200"/>
    <cellStyle name="‡ђѓћ‹ћ‚ћљ2" xfId="259"/>
    <cellStyle name="‡ђѓћ‹ћ‚ћљ2 2" xfId="11644"/>
    <cellStyle name="‡ђѓћ‹ћ‚ћљ2 3" xfId="11643"/>
    <cellStyle name="‡ђѓћ‹ћ‚ћљ2 4" xfId="11642"/>
    <cellStyle name="‡ђѓћ‹ћ‚ћљ2 5" xfId="11645"/>
    <cellStyle name="‡ђѓћ‹ћ‚ћљ2 6" xfId="11890"/>
    <cellStyle name="‡ђѓћ‹ћ‚ћљ2 7" xfId="16201"/>
    <cellStyle name="•W€_GE 3 MINIMUM" xfId="12524"/>
    <cellStyle name="’ћѓћ‚›‰" xfId="260"/>
    <cellStyle name="’ћѓћ‚›‰ 2" xfId="11640"/>
    <cellStyle name="’ћѓћ‚›‰ 3" xfId="11639"/>
    <cellStyle name="’ћѓћ‚›‰ 4" xfId="11638"/>
    <cellStyle name="’ћѓћ‚›‰ 5" xfId="11641"/>
    <cellStyle name="’ћѓћ‚›‰ 6" xfId="11891"/>
    <cellStyle name="’ћѓћ‚›‰ 7" xfId="16202"/>
    <cellStyle name="" xfId="12072"/>
    <cellStyle name="" xfId="11637"/>
    <cellStyle name="" xfId="11636"/>
    <cellStyle name=" 10" xfId="15628"/>
    <cellStyle name=" 10" xfId="15629"/>
    <cellStyle name=" 11" xfId="15632"/>
    <cellStyle name=" 11" xfId="15633"/>
    <cellStyle name=" 2" xfId="15636"/>
    <cellStyle name=" 2" xfId="15637"/>
    <cellStyle name=" 3" xfId="15641"/>
    <cellStyle name=" 3" xfId="15642"/>
    <cellStyle name=" 4" xfId="15646"/>
    <cellStyle name=" 4" xfId="15647"/>
    <cellStyle name=" 5" xfId="15651"/>
    <cellStyle name=" 5" xfId="15652"/>
    <cellStyle name=" 6" xfId="15656"/>
    <cellStyle name=" 6" xfId="15657"/>
    <cellStyle name=" 7" xfId="15661"/>
    <cellStyle name=" 7" xfId="15662"/>
    <cellStyle name=" 8" xfId="15666"/>
    <cellStyle name=" 8" xfId="15667"/>
    <cellStyle name=" 9" xfId="15670"/>
    <cellStyle name=" 9" xfId="15671"/>
    <cellStyle name="_U1" xfId="11635"/>
    <cellStyle name="_U1" xfId="11634"/>
    <cellStyle name="_лизинг и страхование" xfId="12309"/>
    <cellStyle name="_лизинг и страхование" xfId="12310"/>
    <cellStyle name="_лизинг и страхование_Денежный поток ЗАО ЭПИ-2008г.(в объемах декабря)2811  ПОСЛЕДНИЙ (Перераб. с изм. старахованием)" xfId="12313"/>
    <cellStyle name="_лизинг и страхование_Денежный поток ЗАО ЭПИ-2008г.(в объемах декабря)2811  ПОСЛЕДНИЙ (Перераб. с изм. старахованием)" xfId="12314"/>
    <cellStyle name="_ЛИЗИНГовый КАЛЕНДАРЬ" xfId="12317"/>
    <cellStyle name="_ЛИЗИНГовый КАЛЕНДАРЬ" xfId="12318"/>
    <cellStyle name="_ЛИЗИНГовый КАЛЕНДАРЬ_Денежный поток ЗАО ЭПИ-2008г.(в объемах декабря)2811  ПОСЛЕДНИЙ (Перераб. с изм. старахованием)" xfId="12321"/>
    <cellStyle name="_ЛИЗИНГовый КАЛЕНДАРЬ_Денежный поток ЗАО ЭПИ-2008г.(в объемах декабря)2811  ПОСЛЕДНИЙ (Перераб. с изм. старахованием)" xfId="12322"/>
    <cellStyle name="_Прилож.4  28 ЭС-Степь" xfId="15674"/>
    <cellStyle name="_Прилож.4  28 ЭС-Степь" xfId="15675"/>
    <cellStyle name="_ПУШКИНО ( прир.ГАЗ  2009-2014 проектная мощность вар1" xfId="12418"/>
    <cellStyle name="_ПУШКИНО ( прир.ГАЗ  2009-2014 проектная мощность вар1" xfId="12419"/>
    <cellStyle name="_ПУШКИНО ( прир.ГАЗ  2009-2014 проектная мощность вар1_Денежный поток ЗАО ЭПИ-2008г.(в объемах декабря)2811  ПОСЛЕДНИЙ (Перераб. с изм. старахованием)" xfId="12422"/>
    <cellStyle name="_ПУШКИНО ( прир.ГАЗ  2009-2014 проектная мощность вар1_Денежный поток ЗАО ЭПИ-2008г.(в объемах декабря)2811  ПОСЛЕДНИЙ (Перераб. с изм. старахованием)" xfId="12423"/>
    <cellStyle name="" xfId="11633"/>
    <cellStyle name="" xfId="11632"/>
    <cellStyle name=" 10" xfId="15630"/>
    <cellStyle name=" 10" xfId="15631"/>
    <cellStyle name=" 11" xfId="15634"/>
    <cellStyle name=" 11" xfId="15635"/>
    <cellStyle name=" 2" xfId="15638"/>
    <cellStyle name=" 2" xfId="15640"/>
    <cellStyle name=" 3" xfId="15643"/>
    <cellStyle name=" 3" xfId="15645"/>
    <cellStyle name=" 4" xfId="15648"/>
    <cellStyle name=" 4" xfId="15650"/>
    <cellStyle name=" 5" xfId="15653"/>
    <cellStyle name=" 5" xfId="15655"/>
    <cellStyle name=" 6" xfId="15658"/>
    <cellStyle name=" 6" xfId="15660"/>
    <cellStyle name=" 7" xfId="15663"/>
    <cellStyle name=" 7" xfId="15665"/>
    <cellStyle name=" 8" xfId="15668"/>
    <cellStyle name=" 8" xfId="15669"/>
    <cellStyle name=" 9" xfId="15672"/>
    <cellStyle name=" 9" xfId="15673"/>
    <cellStyle name="_U1" xfId="11631"/>
    <cellStyle name="_U1" xfId="11630"/>
    <cellStyle name="_лизинг и страхование" xfId="12311"/>
    <cellStyle name="_лизинг и страхование" xfId="12312"/>
    <cellStyle name="_лизинг и страхование_Денежный поток ЗАО ЭПИ-2008г.(в объемах декабря)2811  ПОСЛЕДНИЙ (Перераб. с изм. старахованием)" xfId="12315"/>
    <cellStyle name="_лизинг и страхование_Денежный поток ЗАО ЭПИ-2008г.(в объемах декабря)2811  ПОСЛЕДНИЙ (Перераб. с изм. старахованием)" xfId="12316"/>
    <cellStyle name="_ЛИЗИНГовый КАЛЕНДАРЬ" xfId="12319"/>
    <cellStyle name="_ЛИЗИНГовый КАЛЕНДАРЬ" xfId="12320"/>
    <cellStyle name="_ЛИЗИНГовый КАЛЕНДАРЬ_Денежный поток ЗАО ЭПИ-2008г.(в объемах декабря)2811  ПОСЛЕДНИЙ (Перераб. с изм. старахованием)" xfId="12323"/>
    <cellStyle name="_ЛИЗИНГовый КАЛЕНДАРЬ_Денежный поток ЗАО ЭПИ-2008г.(в объемах декабря)2811  ПОСЛЕДНИЙ (Перераб. с изм. старахованием)" xfId="12324"/>
    <cellStyle name="_Прилож.4  28 ЭС-Степь" xfId="15676"/>
    <cellStyle name="_Прилож.4  28 ЭС-Степь" xfId="15677"/>
    <cellStyle name="_ПУШКИНО ( прир.ГАЗ  2009-2014 проектная мощность вар1" xfId="12420"/>
    <cellStyle name="_ПУШКИНО ( прир.ГАЗ  2009-2014 проектная мощность вар1" xfId="12421"/>
    <cellStyle name="_ПУШКИНО ( прир.ГАЗ  2009-2014 проектная мощность вар1_Денежный поток ЗАО ЭПИ-2008г.(в объемах декабря)2811  ПОСЛЕДНИЙ (Перераб. с изм. старахованием)" xfId="12424"/>
    <cellStyle name="_ПУШКИНО ( прир.ГАЗ  2009-2014 проектная мощность вар1_Денежный поток ЗАО ЭПИ-2008г.(в объемах декабря)2811  ПОСЛЕДНИЙ (Перераб. с изм. старахованием)" xfId="12425"/>
    <cellStyle name="" xfId="11629"/>
    <cellStyle name=" 2" xfId="15639"/>
    <cellStyle name=" 3" xfId="15644"/>
    <cellStyle name=" 4" xfId="15649"/>
    <cellStyle name=" 5" xfId="15654"/>
    <cellStyle name=" 6" xfId="15659"/>
    <cellStyle name=" 7" xfId="15664"/>
    <cellStyle name="1" xfId="11628"/>
    <cellStyle name="1 2" xfId="15679"/>
    <cellStyle name="2" xfId="11627"/>
    <cellStyle name="2 2" xfId="15680"/>
    <cellStyle name="0,00;0;" xfId="12530"/>
    <cellStyle name="0.0" xfId="12531"/>
    <cellStyle name="1decimal" xfId="12532"/>
    <cellStyle name="1Normal" xfId="611"/>
    <cellStyle name="1Outputbox1" xfId="11626"/>
    <cellStyle name="1Outputbox1 10" xfId="12533"/>
    <cellStyle name="1Outputbox1 11" xfId="12534"/>
    <cellStyle name="1Outputbox1 12" xfId="12535"/>
    <cellStyle name="1Outputbox1 13" xfId="12536"/>
    <cellStyle name="1Outputbox1 2" xfId="12537"/>
    <cellStyle name="1Outputbox1 3" xfId="12538"/>
    <cellStyle name="1Outputbox1 4" xfId="12539"/>
    <cellStyle name="1Outputbox1 5" xfId="12540"/>
    <cellStyle name="1Outputbox1 6" xfId="12541"/>
    <cellStyle name="1Outputbox1 7" xfId="12542"/>
    <cellStyle name="1Outputbox1 8" xfId="12543"/>
    <cellStyle name="1Outputbox1 9" xfId="12544"/>
    <cellStyle name="1Outputbox2" xfId="11625"/>
    <cellStyle name="1Outputheader" xfId="11624"/>
    <cellStyle name="1Outputheader 10" xfId="12545"/>
    <cellStyle name="1Outputheader 11" xfId="12546"/>
    <cellStyle name="1Outputheader 12" xfId="12547"/>
    <cellStyle name="1Outputheader 13" xfId="12548"/>
    <cellStyle name="1Outputheader 2" xfId="12549"/>
    <cellStyle name="1Outputheader 3" xfId="12550"/>
    <cellStyle name="1Outputheader 4" xfId="12551"/>
    <cellStyle name="1Outputheader 5" xfId="12552"/>
    <cellStyle name="1Outputheader 6" xfId="12553"/>
    <cellStyle name="1Outputheader 7" xfId="12554"/>
    <cellStyle name="1Outputheader 8" xfId="12555"/>
    <cellStyle name="1Outputheader 9" xfId="12556"/>
    <cellStyle name="1Outputheader2" xfId="11623"/>
    <cellStyle name="1Outputsubtitle" xfId="11622"/>
    <cellStyle name="1Outputtitle" xfId="11621"/>
    <cellStyle name="1Outputtitle 2" xfId="12557"/>
    <cellStyle name="1Outputtitle 3" xfId="12558"/>
    <cellStyle name="1Profileheader" xfId="11620"/>
    <cellStyle name="1Profilelowerbox" xfId="11619"/>
    <cellStyle name="1Profilesubheader" xfId="11618"/>
    <cellStyle name="1Profilesubheader 2" xfId="12559"/>
    <cellStyle name="1Profilesubheader 3" xfId="12560"/>
    <cellStyle name="1Profilesubheader 4" xfId="12561"/>
    <cellStyle name="1Profilesubheader 5" xfId="12562"/>
    <cellStyle name="1Profilesubheader 6" xfId="12563"/>
    <cellStyle name="1Profilesubheader 7" xfId="12564"/>
    <cellStyle name="1Profilesubheader 8" xfId="12565"/>
    <cellStyle name="1Profiletitle" xfId="11617"/>
    <cellStyle name="1Profiletitle 2" xfId="12566"/>
    <cellStyle name="1Profiletitle 3" xfId="12567"/>
    <cellStyle name="1Profiletopbox" xfId="11616"/>
    <cellStyle name="20% - Accent1" xfId="3"/>
    <cellStyle name="20% - Accent1 10" xfId="612"/>
    <cellStyle name="20% - Accent1 11" xfId="613"/>
    <cellStyle name="20% - Accent1 12" xfId="614"/>
    <cellStyle name="20% - Accent1 13" xfId="615"/>
    <cellStyle name="20% - Accent1 2" xfId="616"/>
    <cellStyle name="20% - Accent1 3" xfId="617"/>
    <cellStyle name="20% - Accent1 3 2" xfId="12568"/>
    <cellStyle name="20% - Accent1 4" xfId="618"/>
    <cellStyle name="20% - Accent1 5" xfId="619"/>
    <cellStyle name="20% - Accent1 6" xfId="620"/>
    <cellStyle name="20% - Accent1 7" xfId="621"/>
    <cellStyle name="20% - Accent1 8" xfId="622"/>
    <cellStyle name="20% - Accent1 9" xfId="623"/>
    <cellStyle name="20% - Accent1_Xl0001803" xfId="624"/>
    <cellStyle name="20% - Accent2" xfId="4"/>
    <cellStyle name="20% - Accent2 10" xfId="625"/>
    <cellStyle name="20% - Accent2 11" xfId="626"/>
    <cellStyle name="20% - Accent2 12" xfId="627"/>
    <cellStyle name="20% - Accent2 13" xfId="628"/>
    <cellStyle name="20% - Accent2 2" xfId="629"/>
    <cellStyle name="20% - Accent2 3" xfId="630"/>
    <cellStyle name="20% - Accent2 3 2" xfId="12569"/>
    <cellStyle name="20% - Accent2 4" xfId="631"/>
    <cellStyle name="20% - Accent2 5" xfId="632"/>
    <cellStyle name="20% - Accent2 6" xfId="633"/>
    <cellStyle name="20% - Accent2 7" xfId="634"/>
    <cellStyle name="20% - Accent2 8" xfId="635"/>
    <cellStyle name="20% - Accent2 9" xfId="636"/>
    <cellStyle name="20% - Accent2_Xl0001803" xfId="637"/>
    <cellStyle name="20% - Accent3" xfId="5"/>
    <cellStyle name="20% - Accent3 10" xfId="638"/>
    <cellStyle name="20% - Accent3 11" xfId="639"/>
    <cellStyle name="20% - Accent3 12" xfId="640"/>
    <cellStyle name="20% - Accent3 13" xfId="641"/>
    <cellStyle name="20% - Accent3 2" xfId="642"/>
    <cellStyle name="20% - Accent3 3" xfId="643"/>
    <cellStyle name="20% - Accent3 3 2" xfId="12570"/>
    <cellStyle name="20% - Accent3 4" xfId="644"/>
    <cellStyle name="20% - Accent3 5" xfId="645"/>
    <cellStyle name="20% - Accent3 6" xfId="646"/>
    <cellStyle name="20% - Accent3 7" xfId="647"/>
    <cellStyle name="20% - Accent3 8" xfId="648"/>
    <cellStyle name="20% - Accent3 9" xfId="649"/>
    <cellStyle name="20% - Accent3_Xl0001803" xfId="650"/>
    <cellStyle name="20% - Accent4" xfId="6"/>
    <cellStyle name="20% - Accent4 10" xfId="651"/>
    <cellStyle name="20% - Accent4 11" xfId="652"/>
    <cellStyle name="20% - Accent4 12" xfId="653"/>
    <cellStyle name="20% - Accent4 13" xfId="654"/>
    <cellStyle name="20% - Accent4 2" xfId="655"/>
    <cellStyle name="20% - Accent4 3" xfId="656"/>
    <cellStyle name="20% - Accent4 3 2" xfId="12571"/>
    <cellStyle name="20% - Accent4 4" xfId="657"/>
    <cellStyle name="20% - Accent4 5" xfId="658"/>
    <cellStyle name="20% - Accent4 6" xfId="659"/>
    <cellStyle name="20% - Accent4 7" xfId="660"/>
    <cellStyle name="20% - Accent4 8" xfId="661"/>
    <cellStyle name="20% - Accent4 9" xfId="662"/>
    <cellStyle name="20% - Accent4_Xl0001803" xfId="663"/>
    <cellStyle name="20% - Accent5" xfId="7"/>
    <cellStyle name="20% - Accent5 10" xfId="664"/>
    <cellStyle name="20% - Accent5 11" xfId="665"/>
    <cellStyle name="20% - Accent5 12" xfId="666"/>
    <cellStyle name="20% - Accent5 13" xfId="667"/>
    <cellStyle name="20% - Accent5 2" xfId="668"/>
    <cellStyle name="20% - Accent5 3" xfId="669"/>
    <cellStyle name="20% - Accent5 3 2" xfId="12572"/>
    <cellStyle name="20% - Accent5 4" xfId="670"/>
    <cellStyle name="20% - Accent5 5" xfId="671"/>
    <cellStyle name="20% - Accent5 6" xfId="672"/>
    <cellStyle name="20% - Accent5 7" xfId="673"/>
    <cellStyle name="20% - Accent5 8" xfId="674"/>
    <cellStyle name="20% - Accent5 9" xfId="675"/>
    <cellStyle name="20% - Accent5_Xl0001803" xfId="676"/>
    <cellStyle name="20% - Accent6" xfId="8"/>
    <cellStyle name="20% - Accent6 10" xfId="677"/>
    <cellStyle name="20% - Accent6 11" xfId="678"/>
    <cellStyle name="20% - Accent6 12" xfId="679"/>
    <cellStyle name="20% - Accent6 13" xfId="680"/>
    <cellStyle name="20% - Accent6 2" xfId="681"/>
    <cellStyle name="20% - Accent6 3" xfId="682"/>
    <cellStyle name="20% - Accent6 3 2" xfId="12573"/>
    <cellStyle name="20% - Accent6 4" xfId="683"/>
    <cellStyle name="20% - Accent6 5" xfId="684"/>
    <cellStyle name="20% - Accent6 6" xfId="685"/>
    <cellStyle name="20% - Accent6 7" xfId="686"/>
    <cellStyle name="20% - Accent6 8" xfId="687"/>
    <cellStyle name="20% - Accent6 9" xfId="688"/>
    <cellStyle name="20% - Accent6_Xl0001803" xfId="689"/>
    <cellStyle name="20% - Акцент1 10" xfId="690"/>
    <cellStyle name="20% - Акцент1 10 2" xfId="691"/>
    <cellStyle name="20% - Акцент1 10 3" xfId="692"/>
    <cellStyle name="20% - Акцент1 10 4" xfId="693"/>
    <cellStyle name="20% - Акцент1 10 5" xfId="694"/>
    <cellStyle name="20% - Акцент1 11" xfId="695"/>
    <cellStyle name="20% - Акцент1 11 2" xfId="696"/>
    <cellStyle name="20% - Акцент1 11 3" xfId="697"/>
    <cellStyle name="20% - Акцент1 11 4" xfId="698"/>
    <cellStyle name="20% - Акцент1 11 5" xfId="699"/>
    <cellStyle name="20% - Акцент1 12" xfId="700"/>
    <cellStyle name="20% - Акцент1 12 2" xfId="701"/>
    <cellStyle name="20% - Акцент1 12 3" xfId="702"/>
    <cellStyle name="20% - Акцент1 12 4" xfId="703"/>
    <cellStyle name="20% - Акцент1 12 5" xfId="704"/>
    <cellStyle name="20% - Акцент1 13" xfId="705"/>
    <cellStyle name="20% - Акцент1 13 2" xfId="706"/>
    <cellStyle name="20% - Акцент1 13 3" xfId="707"/>
    <cellStyle name="20% - Акцент1 13 4" xfId="708"/>
    <cellStyle name="20% - Акцент1 13 5" xfId="709"/>
    <cellStyle name="20% - Акцент1 14" xfId="710"/>
    <cellStyle name="20% - Акцент1 14 2" xfId="711"/>
    <cellStyle name="20% - Акцент1 14 3" xfId="712"/>
    <cellStyle name="20% - Акцент1 14 4" xfId="713"/>
    <cellStyle name="20% - Акцент1 14 5" xfId="714"/>
    <cellStyle name="20% - Акцент1 15" xfId="715"/>
    <cellStyle name="20% - Акцент1 15 2" xfId="716"/>
    <cellStyle name="20% - Акцент1 15 3" xfId="717"/>
    <cellStyle name="20% - Акцент1 15 4" xfId="718"/>
    <cellStyle name="20% - Акцент1 15 5" xfId="719"/>
    <cellStyle name="20% - Акцент1 16" xfId="720"/>
    <cellStyle name="20% - Акцент1 16 2" xfId="721"/>
    <cellStyle name="20% - Акцент1 17" xfId="722"/>
    <cellStyle name="20% - Акцент1 18" xfId="723"/>
    <cellStyle name="20% - Акцент1 19" xfId="724"/>
    <cellStyle name="20% - Акцент1 2" xfId="9"/>
    <cellStyle name="20% - Акцент1 2 10" xfId="725"/>
    <cellStyle name="20% - Акцент1 2 11" xfId="726"/>
    <cellStyle name="20% - Акцент1 2 2" xfId="727"/>
    <cellStyle name="20% - Акцент1 2 2 2" xfId="14881"/>
    <cellStyle name="20% - Акцент1 2 2 2 2" xfId="15681"/>
    <cellStyle name="20% - Акцент1 2 2 3" xfId="14880"/>
    <cellStyle name="20% - Акцент1 2 3" xfId="728"/>
    <cellStyle name="20% - Акцент1 2 3 2" xfId="14883"/>
    <cellStyle name="20% - Акцент1 2 3 3" xfId="14882"/>
    <cellStyle name="20% - Акцент1 2 4" xfId="729"/>
    <cellStyle name="20% - Акцент1 2 5" xfId="730"/>
    <cellStyle name="20% - Акцент1 2 6" xfId="731"/>
    <cellStyle name="20% - Акцент1 2 6 2" xfId="15203"/>
    <cellStyle name="20% - Акцент1 2 7" xfId="732"/>
    <cellStyle name="20% - Акцент1 2 8" xfId="733"/>
    <cellStyle name="20% - Акцент1 2 9" xfId="734"/>
    <cellStyle name="20% - Акцент1 2_Xl0001803" xfId="735"/>
    <cellStyle name="20% - Акцент1 20" xfId="15326"/>
    <cellStyle name="20% - Акцент1 21" xfId="15327"/>
    <cellStyle name="20% - Акцент1 22" xfId="15328"/>
    <cellStyle name="20% - Акцент1 23" xfId="15329"/>
    <cellStyle name="20% - Акцент1 24" xfId="15330"/>
    <cellStyle name="20% - Акцент1 25" xfId="15325"/>
    <cellStyle name="20% - Акцент1 3" xfId="736"/>
    <cellStyle name="20% - Акцент1 3 2" xfId="737"/>
    <cellStyle name="20% - Акцент1 3 2 2" xfId="15682"/>
    <cellStyle name="20% - Акцент1 3 3" xfId="738"/>
    <cellStyle name="20% - Акцент1 3 4" xfId="739"/>
    <cellStyle name="20% - Акцент1 3 5" xfId="740"/>
    <cellStyle name="20% - Акцент1 3 6" xfId="11796"/>
    <cellStyle name="20% - Акцент1 4" xfId="741"/>
    <cellStyle name="20% - Акцент1 4 2" xfId="742"/>
    <cellStyle name="20% - Акцент1 4 3" xfId="743"/>
    <cellStyle name="20% - Акцент1 4 4" xfId="744"/>
    <cellStyle name="20% - Акцент1 4 5" xfId="745"/>
    <cellStyle name="20% - Акцент1 5" xfId="746"/>
    <cellStyle name="20% - Акцент1 5 2" xfId="747"/>
    <cellStyle name="20% - Акцент1 5 3" xfId="748"/>
    <cellStyle name="20% - Акцент1 5 4" xfId="749"/>
    <cellStyle name="20% - Акцент1 5 5" xfId="750"/>
    <cellStyle name="20% - Акцент1 6" xfId="751"/>
    <cellStyle name="20% - Акцент1 6 2" xfId="752"/>
    <cellStyle name="20% - Акцент1 6 3" xfId="753"/>
    <cellStyle name="20% - Акцент1 6 4" xfId="754"/>
    <cellStyle name="20% - Акцент1 6 5" xfId="755"/>
    <cellStyle name="20% - Акцент1 7" xfId="756"/>
    <cellStyle name="20% - Акцент1 7 2" xfId="757"/>
    <cellStyle name="20% - Акцент1 7 3" xfId="758"/>
    <cellStyle name="20% - Акцент1 7 4" xfId="759"/>
    <cellStyle name="20% - Акцент1 7 5" xfId="760"/>
    <cellStyle name="20% - Акцент1 8" xfId="761"/>
    <cellStyle name="20% - Акцент1 8 2" xfId="762"/>
    <cellStyle name="20% - Акцент1 8 3" xfId="763"/>
    <cellStyle name="20% - Акцент1 8 4" xfId="764"/>
    <cellStyle name="20% - Акцент1 8 5" xfId="765"/>
    <cellStyle name="20% - Акцент1 9" xfId="766"/>
    <cellStyle name="20% - Акцент1 9 2" xfId="767"/>
    <cellStyle name="20% - Акцент1 9 3" xfId="768"/>
    <cellStyle name="20% - Акцент1 9 4" xfId="769"/>
    <cellStyle name="20% - Акцент1 9 5" xfId="770"/>
    <cellStyle name="20% - Акцент2 10" xfId="771"/>
    <cellStyle name="20% - Акцент2 10 2" xfId="772"/>
    <cellStyle name="20% - Акцент2 10 3" xfId="773"/>
    <cellStyle name="20% - Акцент2 10 4" xfId="774"/>
    <cellStyle name="20% - Акцент2 10 5" xfId="775"/>
    <cellStyle name="20% - Акцент2 11" xfId="776"/>
    <cellStyle name="20% - Акцент2 11 2" xfId="777"/>
    <cellStyle name="20% - Акцент2 11 3" xfId="778"/>
    <cellStyle name="20% - Акцент2 11 4" xfId="779"/>
    <cellStyle name="20% - Акцент2 11 5" xfId="780"/>
    <cellStyle name="20% - Акцент2 12" xfId="781"/>
    <cellStyle name="20% - Акцент2 12 2" xfId="782"/>
    <cellStyle name="20% - Акцент2 12 3" xfId="783"/>
    <cellStyle name="20% - Акцент2 12 4" xfId="784"/>
    <cellStyle name="20% - Акцент2 12 5" xfId="785"/>
    <cellStyle name="20% - Акцент2 13" xfId="786"/>
    <cellStyle name="20% - Акцент2 13 2" xfId="787"/>
    <cellStyle name="20% - Акцент2 13 3" xfId="788"/>
    <cellStyle name="20% - Акцент2 13 4" xfId="789"/>
    <cellStyle name="20% - Акцент2 13 5" xfId="790"/>
    <cellStyle name="20% - Акцент2 14" xfId="791"/>
    <cellStyle name="20% - Акцент2 14 2" xfId="792"/>
    <cellStyle name="20% - Акцент2 14 3" xfId="793"/>
    <cellStyle name="20% - Акцент2 14 4" xfId="794"/>
    <cellStyle name="20% - Акцент2 14 5" xfId="795"/>
    <cellStyle name="20% - Акцент2 15" xfId="796"/>
    <cellStyle name="20% - Акцент2 15 2" xfId="797"/>
    <cellStyle name="20% - Акцент2 15 3" xfId="798"/>
    <cellStyle name="20% - Акцент2 15 4" xfId="799"/>
    <cellStyle name="20% - Акцент2 15 5" xfId="800"/>
    <cellStyle name="20% - Акцент2 16" xfId="801"/>
    <cellStyle name="20% - Акцент2 16 2" xfId="802"/>
    <cellStyle name="20% - Акцент2 17" xfId="803"/>
    <cellStyle name="20% - Акцент2 18" xfId="804"/>
    <cellStyle name="20% - Акцент2 19" xfId="805"/>
    <cellStyle name="20% - Акцент2 2" xfId="10"/>
    <cellStyle name="20% - Акцент2 2 10" xfId="806"/>
    <cellStyle name="20% - Акцент2 2 11" xfId="807"/>
    <cellStyle name="20% - Акцент2 2 2" xfId="808"/>
    <cellStyle name="20% - Акцент2 2 2 2" xfId="14885"/>
    <cellStyle name="20% - Акцент2 2 2 2 2" xfId="15683"/>
    <cellStyle name="20% - Акцент2 2 2 3" xfId="14884"/>
    <cellStyle name="20% - Акцент2 2 3" xfId="809"/>
    <cellStyle name="20% - Акцент2 2 3 2" xfId="14887"/>
    <cellStyle name="20% - Акцент2 2 3 3" xfId="14886"/>
    <cellStyle name="20% - Акцент2 2 4" xfId="810"/>
    <cellStyle name="20% - Акцент2 2 5" xfId="811"/>
    <cellStyle name="20% - Акцент2 2 6" xfId="812"/>
    <cellStyle name="20% - Акцент2 2 6 2" xfId="15204"/>
    <cellStyle name="20% - Акцент2 2 7" xfId="813"/>
    <cellStyle name="20% - Акцент2 2 8" xfId="814"/>
    <cellStyle name="20% - Акцент2 2 9" xfId="815"/>
    <cellStyle name="20% - Акцент2 2_Xl0001803" xfId="816"/>
    <cellStyle name="20% - Акцент2 20" xfId="15332"/>
    <cellStyle name="20% - Акцент2 21" xfId="15333"/>
    <cellStyle name="20% - Акцент2 22" xfId="15334"/>
    <cellStyle name="20% - Акцент2 23" xfId="15335"/>
    <cellStyle name="20% - Акцент2 24" xfId="15336"/>
    <cellStyle name="20% - Акцент2 25" xfId="15331"/>
    <cellStyle name="20% - Акцент2 3" xfId="817"/>
    <cellStyle name="20% - Акцент2 3 2" xfId="818"/>
    <cellStyle name="20% - Акцент2 3 2 2" xfId="15684"/>
    <cellStyle name="20% - Акцент2 3 3" xfId="819"/>
    <cellStyle name="20% - Акцент2 3 4" xfId="820"/>
    <cellStyle name="20% - Акцент2 3 5" xfId="821"/>
    <cellStyle name="20% - Акцент2 3 6" xfId="11797"/>
    <cellStyle name="20% - Акцент2 4" xfId="822"/>
    <cellStyle name="20% - Акцент2 4 2" xfId="823"/>
    <cellStyle name="20% - Акцент2 4 3" xfId="824"/>
    <cellStyle name="20% - Акцент2 4 4" xfId="825"/>
    <cellStyle name="20% - Акцент2 4 5" xfId="826"/>
    <cellStyle name="20% - Акцент2 5" xfId="827"/>
    <cellStyle name="20% - Акцент2 5 2" xfId="828"/>
    <cellStyle name="20% - Акцент2 5 3" xfId="829"/>
    <cellStyle name="20% - Акцент2 5 4" xfId="830"/>
    <cellStyle name="20% - Акцент2 5 5" xfId="831"/>
    <cellStyle name="20% - Акцент2 6" xfId="832"/>
    <cellStyle name="20% - Акцент2 6 2" xfId="833"/>
    <cellStyle name="20% - Акцент2 6 3" xfId="834"/>
    <cellStyle name="20% - Акцент2 6 4" xfId="835"/>
    <cellStyle name="20% - Акцент2 6 5" xfId="836"/>
    <cellStyle name="20% - Акцент2 7" xfId="837"/>
    <cellStyle name="20% - Акцент2 7 2" xfId="838"/>
    <cellStyle name="20% - Акцент2 7 3" xfId="839"/>
    <cellStyle name="20% - Акцент2 7 4" xfId="840"/>
    <cellStyle name="20% - Акцент2 7 5" xfId="841"/>
    <cellStyle name="20% - Акцент2 8" xfId="842"/>
    <cellStyle name="20% - Акцент2 8 2" xfId="843"/>
    <cellStyle name="20% - Акцент2 8 3" xfId="844"/>
    <cellStyle name="20% - Акцент2 8 4" xfId="845"/>
    <cellStyle name="20% - Акцент2 8 5" xfId="846"/>
    <cellStyle name="20% - Акцент2 9" xfId="847"/>
    <cellStyle name="20% - Акцент2 9 2" xfId="848"/>
    <cellStyle name="20% - Акцент2 9 3" xfId="849"/>
    <cellStyle name="20% - Акцент2 9 4" xfId="850"/>
    <cellStyle name="20% - Акцент2 9 5" xfId="851"/>
    <cellStyle name="20% - Акцент3 10" xfId="852"/>
    <cellStyle name="20% - Акцент3 10 2" xfId="853"/>
    <cellStyle name="20% - Акцент3 10 3" xfId="854"/>
    <cellStyle name="20% - Акцент3 10 4" xfId="855"/>
    <cellStyle name="20% - Акцент3 10 5" xfId="856"/>
    <cellStyle name="20% - Акцент3 11" xfId="857"/>
    <cellStyle name="20% - Акцент3 11 2" xfId="858"/>
    <cellStyle name="20% - Акцент3 11 3" xfId="859"/>
    <cellStyle name="20% - Акцент3 11 4" xfId="860"/>
    <cellStyle name="20% - Акцент3 11 5" xfId="861"/>
    <cellStyle name="20% - Акцент3 12" xfId="862"/>
    <cellStyle name="20% - Акцент3 12 2" xfId="863"/>
    <cellStyle name="20% - Акцент3 12 3" xfId="864"/>
    <cellStyle name="20% - Акцент3 12 4" xfId="865"/>
    <cellStyle name="20% - Акцент3 12 5" xfId="866"/>
    <cellStyle name="20% - Акцент3 13" xfId="867"/>
    <cellStyle name="20% - Акцент3 13 2" xfId="868"/>
    <cellStyle name="20% - Акцент3 13 3" xfId="869"/>
    <cellStyle name="20% - Акцент3 13 4" xfId="870"/>
    <cellStyle name="20% - Акцент3 13 5" xfId="871"/>
    <cellStyle name="20% - Акцент3 14" xfId="872"/>
    <cellStyle name="20% - Акцент3 14 2" xfId="873"/>
    <cellStyle name="20% - Акцент3 14 3" xfId="874"/>
    <cellStyle name="20% - Акцент3 14 4" xfId="875"/>
    <cellStyle name="20% - Акцент3 14 5" xfId="876"/>
    <cellStyle name="20% - Акцент3 15" xfId="877"/>
    <cellStyle name="20% - Акцент3 15 2" xfId="878"/>
    <cellStyle name="20% - Акцент3 15 3" xfId="879"/>
    <cellStyle name="20% - Акцент3 15 4" xfId="880"/>
    <cellStyle name="20% - Акцент3 15 5" xfId="881"/>
    <cellStyle name="20% - Акцент3 16" xfId="882"/>
    <cellStyle name="20% - Акцент3 16 2" xfId="883"/>
    <cellStyle name="20% - Акцент3 17" xfId="884"/>
    <cellStyle name="20% - Акцент3 18" xfId="885"/>
    <cellStyle name="20% - Акцент3 19" xfId="886"/>
    <cellStyle name="20% - Акцент3 2" xfId="11"/>
    <cellStyle name="20% - Акцент3 2 10" xfId="887"/>
    <cellStyle name="20% - Акцент3 2 11" xfId="888"/>
    <cellStyle name="20% - Акцент3 2 2" xfId="889"/>
    <cellStyle name="20% - Акцент3 2 2 2" xfId="14889"/>
    <cellStyle name="20% - Акцент3 2 2 2 2" xfId="15685"/>
    <cellStyle name="20% - Акцент3 2 2 3" xfId="14888"/>
    <cellStyle name="20% - Акцент3 2 3" xfId="890"/>
    <cellStyle name="20% - Акцент3 2 3 2" xfId="14891"/>
    <cellStyle name="20% - Акцент3 2 3 3" xfId="14890"/>
    <cellStyle name="20% - Акцент3 2 4" xfId="891"/>
    <cellStyle name="20% - Акцент3 2 5" xfId="892"/>
    <cellStyle name="20% - Акцент3 2 6" xfId="893"/>
    <cellStyle name="20% - Акцент3 2 6 2" xfId="15205"/>
    <cellStyle name="20% - Акцент3 2 7" xfId="894"/>
    <cellStyle name="20% - Акцент3 2 8" xfId="895"/>
    <cellStyle name="20% - Акцент3 2 9" xfId="896"/>
    <cellStyle name="20% - Акцент3 2_Xl0001803" xfId="897"/>
    <cellStyle name="20% - Акцент3 20" xfId="15338"/>
    <cellStyle name="20% - Акцент3 21" xfId="15339"/>
    <cellStyle name="20% - Акцент3 22" xfId="15340"/>
    <cellStyle name="20% - Акцент3 23" xfId="15341"/>
    <cellStyle name="20% - Акцент3 24" xfId="15342"/>
    <cellStyle name="20% - Акцент3 25" xfId="15337"/>
    <cellStyle name="20% - Акцент3 3" xfId="898"/>
    <cellStyle name="20% - Акцент3 3 2" xfId="899"/>
    <cellStyle name="20% - Акцент3 3 2 2" xfId="15686"/>
    <cellStyle name="20% - Акцент3 3 3" xfId="900"/>
    <cellStyle name="20% - Акцент3 3 4" xfId="901"/>
    <cellStyle name="20% - Акцент3 3 5" xfId="902"/>
    <cellStyle name="20% - Акцент3 3 6" xfId="11798"/>
    <cellStyle name="20% - Акцент3 4" xfId="903"/>
    <cellStyle name="20% - Акцент3 4 2" xfId="904"/>
    <cellStyle name="20% - Акцент3 4 3" xfId="905"/>
    <cellStyle name="20% - Акцент3 4 4" xfId="906"/>
    <cellStyle name="20% - Акцент3 4 5" xfId="907"/>
    <cellStyle name="20% - Акцент3 5" xfId="908"/>
    <cellStyle name="20% - Акцент3 5 2" xfId="909"/>
    <cellStyle name="20% - Акцент3 5 3" xfId="910"/>
    <cellStyle name="20% - Акцент3 5 4" xfId="911"/>
    <cellStyle name="20% - Акцент3 5 5" xfId="912"/>
    <cellStyle name="20% - Акцент3 6" xfId="913"/>
    <cellStyle name="20% - Акцент3 6 2" xfId="914"/>
    <cellStyle name="20% - Акцент3 6 3" xfId="915"/>
    <cellStyle name="20% - Акцент3 6 4" xfId="916"/>
    <cellStyle name="20% - Акцент3 6 5" xfId="917"/>
    <cellStyle name="20% - Акцент3 7" xfId="918"/>
    <cellStyle name="20% - Акцент3 7 2" xfId="919"/>
    <cellStyle name="20% - Акцент3 7 3" xfId="920"/>
    <cellStyle name="20% - Акцент3 7 4" xfId="921"/>
    <cellStyle name="20% - Акцент3 7 5" xfId="922"/>
    <cellStyle name="20% - Акцент3 8" xfId="923"/>
    <cellStyle name="20% - Акцент3 8 2" xfId="924"/>
    <cellStyle name="20% - Акцент3 8 3" xfId="925"/>
    <cellStyle name="20% - Акцент3 8 4" xfId="926"/>
    <cellStyle name="20% - Акцент3 8 5" xfId="927"/>
    <cellStyle name="20% - Акцент3 9" xfId="928"/>
    <cellStyle name="20% - Акцент3 9 2" xfId="929"/>
    <cellStyle name="20% - Акцент3 9 3" xfId="930"/>
    <cellStyle name="20% - Акцент3 9 4" xfId="931"/>
    <cellStyle name="20% - Акцент3 9 5" xfId="932"/>
    <cellStyle name="20% - Акцент4 10" xfId="933"/>
    <cellStyle name="20% - Акцент4 10 2" xfId="934"/>
    <cellStyle name="20% - Акцент4 10 3" xfId="935"/>
    <cellStyle name="20% - Акцент4 10 4" xfId="936"/>
    <cellStyle name="20% - Акцент4 10 5" xfId="937"/>
    <cellStyle name="20% - Акцент4 11" xfId="938"/>
    <cellStyle name="20% - Акцент4 11 2" xfId="939"/>
    <cellStyle name="20% - Акцент4 11 3" xfId="940"/>
    <cellStyle name="20% - Акцент4 11 4" xfId="941"/>
    <cellStyle name="20% - Акцент4 11 5" xfId="942"/>
    <cellStyle name="20% - Акцент4 12" xfId="943"/>
    <cellStyle name="20% - Акцент4 12 2" xfId="944"/>
    <cellStyle name="20% - Акцент4 12 3" xfId="945"/>
    <cellStyle name="20% - Акцент4 12 4" xfId="946"/>
    <cellStyle name="20% - Акцент4 12 5" xfId="947"/>
    <cellStyle name="20% - Акцент4 13" xfId="948"/>
    <cellStyle name="20% - Акцент4 13 2" xfId="949"/>
    <cellStyle name="20% - Акцент4 13 3" xfId="950"/>
    <cellStyle name="20% - Акцент4 13 4" xfId="951"/>
    <cellStyle name="20% - Акцент4 13 5" xfId="952"/>
    <cellStyle name="20% - Акцент4 14" xfId="953"/>
    <cellStyle name="20% - Акцент4 14 2" xfId="954"/>
    <cellStyle name="20% - Акцент4 14 3" xfId="955"/>
    <cellStyle name="20% - Акцент4 14 4" xfId="956"/>
    <cellStyle name="20% - Акцент4 14 5" xfId="957"/>
    <cellStyle name="20% - Акцент4 15" xfId="958"/>
    <cellStyle name="20% - Акцент4 15 2" xfId="959"/>
    <cellStyle name="20% - Акцент4 15 3" xfId="960"/>
    <cellStyle name="20% - Акцент4 15 4" xfId="961"/>
    <cellStyle name="20% - Акцент4 15 5" xfId="962"/>
    <cellStyle name="20% - Акцент4 16" xfId="963"/>
    <cellStyle name="20% - Акцент4 16 2" xfId="964"/>
    <cellStyle name="20% - Акцент4 17" xfId="965"/>
    <cellStyle name="20% - Акцент4 18" xfId="966"/>
    <cellStyle name="20% - Акцент4 19" xfId="967"/>
    <cellStyle name="20% - Акцент4 2" xfId="12"/>
    <cellStyle name="20% - Акцент4 2 10" xfId="968"/>
    <cellStyle name="20% - Акцент4 2 11" xfId="969"/>
    <cellStyle name="20% - Акцент4 2 2" xfId="970"/>
    <cellStyle name="20% - Акцент4 2 2 2" xfId="14893"/>
    <cellStyle name="20% - Акцент4 2 2 2 2" xfId="15687"/>
    <cellStyle name="20% - Акцент4 2 2 3" xfId="14892"/>
    <cellStyle name="20% - Акцент4 2 3" xfId="971"/>
    <cellStyle name="20% - Акцент4 2 3 2" xfId="14895"/>
    <cellStyle name="20% - Акцент4 2 3 3" xfId="14894"/>
    <cellStyle name="20% - Акцент4 2 4" xfId="972"/>
    <cellStyle name="20% - Акцент4 2 5" xfId="973"/>
    <cellStyle name="20% - Акцент4 2 6" xfId="974"/>
    <cellStyle name="20% - Акцент4 2 6 2" xfId="15206"/>
    <cellStyle name="20% - Акцент4 2 7" xfId="975"/>
    <cellStyle name="20% - Акцент4 2 8" xfId="976"/>
    <cellStyle name="20% - Акцент4 2 9" xfId="977"/>
    <cellStyle name="20% - Акцент4 2_Xl0001803" xfId="978"/>
    <cellStyle name="20% - Акцент4 20" xfId="15344"/>
    <cellStyle name="20% - Акцент4 21" xfId="15345"/>
    <cellStyle name="20% - Акцент4 22" xfId="15346"/>
    <cellStyle name="20% - Акцент4 23" xfId="15347"/>
    <cellStyle name="20% - Акцент4 24" xfId="15348"/>
    <cellStyle name="20% - Акцент4 25" xfId="15343"/>
    <cellStyle name="20% - Акцент4 3" xfId="979"/>
    <cellStyle name="20% - Акцент4 3 2" xfId="980"/>
    <cellStyle name="20% - Акцент4 3 2 2" xfId="15689"/>
    <cellStyle name="20% - Акцент4 3 3" xfId="981"/>
    <cellStyle name="20% - Акцент4 3 3 2" xfId="15688"/>
    <cellStyle name="20% - Акцент4 3 4" xfId="982"/>
    <cellStyle name="20% - Акцент4 3 5" xfId="983"/>
    <cellStyle name="20% - Акцент4 3 6" xfId="11799"/>
    <cellStyle name="20% - Акцент4 4" xfId="984"/>
    <cellStyle name="20% - Акцент4 4 2" xfId="985"/>
    <cellStyle name="20% - Акцент4 4 3" xfId="986"/>
    <cellStyle name="20% - Акцент4 4 4" xfId="987"/>
    <cellStyle name="20% - Акцент4 4 5" xfId="988"/>
    <cellStyle name="20% - Акцент4 5" xfId="989"/>
    <cellStyle name="20% - Акцент4 5 2" xfId="990"/>
    <cellStyle name="20% - Акцент4 5 3" xfId="991"/>
    <cellStyle name="20% - Акцент4 5 4" xfId="992"/>
    <cellStyle name="20% - Акцент4 5 5" xfId="993"/>
    <cellStyle name="20% - Акцент4 6" xfId="994"/>
    <cellStyle name="20% - Акцент4 6 2" xfId="995"/>
    <cellStyle name="20% - Акцент4 6 3" xfId="996"/>
    <cellStyle name="20% - Акцент4 6 4" xfId="997"/>
    <cellStyle name="20% - Акцент4 6 5" xfId="998"/>
    <cellStyle name="20% - Акцент4 7" xfId="999"/>
    <cellStyle name="20% - Акцент4 7 2" xfId="1000"/>
    <cellStyle name="20% - Акцент4 7 3" xfId="1001"/>
    <cellStyle name="20% - Акцент4 7 4" xfId="1002"/>
    <cellStyle name="20% - Акцент4 7 5" xfId="1003"/>
    <cellStyle name="20% - Акцент4 8" xfId="1004"/>
    <cellStyle name="20% - Акцент4 8 2" xfId="1005"/>
    <cellStyle name="20% - Акцент4 8 3" xfId="1006"/>
    <cellStyle name="20% - Акцент4 8 4" xfId="1007"/>
    <cellStyle name="20% - Акцент4 8 5" xfId="1008"/>
    <cellStyle name="20% - Акцент4 9" xfId="1009"/>
    <cellStyle name="20% - Акцент4 9 2" xfId="1010"/>
    <cellStyle name="20% - Акцент4 9 3" xfId="1011"/>
    <cellStyle name="20% - Акцент4 9 4" xfId="1012"/>
    <cellStyle name="20% - Акцент4 9 5" xfId="1013"/>
    <cellStyle name="20% - Акцент5 10" xfId="1014"/>
    <cellStyle name="20% - Акцент5 10 2" xfId="1015"/>
    <cellStyle name="20% - Акцент5 10 3" xfId="1016"/>
    <cellStyle name="20% - Акцент5 10 4" xfId="1017"/>
    <cellStyle name="20% - Акцент5 10 5" xfId="1018"/>
    <cellStyle name="20% - Акцент5 11" xfId="1019"/>
    <cellStyle name="20% - Акцент5 11 2" xfId="1020"/>
    <cellStyle name="20% - Акцент5 11 3" xfId="1021"/>
    <cellStyle name="20% - Акцент5 11 4" xfId="1022"/>
    <cellStyle name="20% - Акцент5 11 5" xfId="1023"/>
    <cellStyle name="20% - Акцент5 12" xfId="1024"/>
    <cellStyle name="20% - Акцент5 12 2" xfId="1025"/>
    <cellStyle name="20% - Акцент5 12 3" xfId="1026"/>
    <cellStyle name="20% - Акцент5 12 4" xfId="1027"/>
    <cellStyle name="20% - Акцент5 12 5" xfId="1028"/>
    <cellStyle name="20% - Акцент5 13" xfId="1029"/>
    <cellStyle name="20% - Акцент5 13 2" xfId="1030"/>
    <cellStyle name="20% - Акцент5 13 3" xfId="1031"/>
    <cellStyle name="20% - Акцент5 13 4" xfId="1032"/>
    <cellStyle name="20% - Акцент5 13 5" xfId="1033"/>
    <cellStyle name="20% - Акцент5 14" xfId="1034"/>
    <cellStyle name="20% - Акцент5 14 2" xfId="1035"/>
    <cellStyle name="20% - Акцент5 14 3" xfId="1036"/>
    <cellStyle name="20% - Акцент5 14 4" xfId="1037"/>
    <cellStyle name="20% - Акцент5 14 5" xfId="1038"/>
    <cellStyle name="20% - Акцент5 15" xfId="1039"/>
    <cellStyle name="20% - Акцент5 15 2" xfId="1040"/>
    <cellStyle name="20% - Акцент5 15 3" xfId="1041"/>
    <cellStyle name="20% - Акцент5 15 4" xfId="1042"/>
    <cellStyle name="20% - Акцент5 15 5" xfId="1043"/>
    <cellStyle name="20% - Акцент5 16" xfId="1044"/>
    <cellStyle name="20% - Акцент5 16 2" xfId="1045"/>
    <cellStyle name="20% - Акцент5 17" xfId="1046"/>
    <cellStyle name="20% - Акцент5 18" xfId="1047"/>
    <cellStyle name="20% - Акцент5 19" xfId="1048"/>
    <cellStyle name="20% - Акцент5 2" xfId="13"/>
    <cellStyle name="20% - Акцент5 2 10" xfId="1049"/>
    <cellStyle name="20% - Акцент5 2 11" xfId="1050"/>
    <cellStyle name="20% - Акцент5 2 2" xfId="1051"/>
    <cellStyle name="20% - Акцент5 2 2 2" xfId="14897"/>
    <cellStyle name="20% - Акцент5 2 2 3" xfId="14896"/>
    <cellStyle name="20% - Акцент5 2 3" xfId="1052"/>
    <cellStyle name="20% - Акцент5 2 3 2" xfId="14899"/>
    <cellStyle name="20% - Акцент5 2 3 3" xfId="14898"/>
    <cellStyle name="20% - Акцент5 2 4" xfId="1053"/>
    <cellStyle name="20% - Акцент5 2 5" xfId="1054"/>
    <cellStyle name="20% - Акцент5 2 6" xfId="1055"/>
    <cellStyle name="20% - Акцент5 2 7" xfId="1056"/>
    <cellStyle name="20% - Акцент5 2 8" xfId="1057"/>
    <cellStyle name="20% - Акцент5 2 9" xfId="1058"/>
    <cellStyle name="20% - Акцент5 2_Xl0001803" xfId="1059"/>
    <cellStyle name="20% - Акцент5 20" xfId="15350"/>
    <cellStyle name="20% - Акцент5 21" xfId="15351"/>
    <cellStyle name="20% - Акцент5 22" xfId="15352"/>
    <cellStyle name="20% - Акцент5 23" xfId="15353"/>
    <cellStyle name="20% - Акцент5 24" xfId="15354"/>
    <cellStyle name="20% - Акцент5 25" xfId="15349"/>
    <cellStyle name="20% - Акцент5 3" xfId="1060"/>
    <cellStyle name="20% - Акцент5 3 2" xfId="1061"/>
    <cellStyle name="20% - Акцент5 3 2 2" xfId="15690"/>
    <cellStyle name="20% - Акцент5 3 3" xfId="1062"/>
    <cellStyle name="20% - Акцент5 3 4" xfId="1063"/>
    <cellStyle name="20% - Акцент5 3 5" xfId="1064"/>
    <cellStyle name="20% - Акцент5 3 6" xfId="11800"/>
    <cellStyle name="20% - Акцент5 4" xfId="1065"/>
    <cellStyle name="20% - Акцент5 4 2" xfId="1066"/>
    <cellStyle name="20% - Акцент5 4 3" xfId="1067"/>
    <cellStyle name="20% - Акцент5 4 4" xfId="1068"/>
    <cellStyle name="20% - Акцент5 4 5" xfId="1069"/>
    <cellStyle name="20% - Акцент5 5" xfId="1070"/>
    <cellStyle name="20% - Акцент5 5 2" xfId="1071"/>
    <cellStyle name="20% - Акцент5 5 3" xfId="1072"/>
    <cellStyle name="20% - Акцент5 5 4" xfId="1073"/>
    <cellStyle name="20% - Акцент5 5 5" xfId="1074"/>
    <cellStyle name="20% - Акцент5 6" xfId="1075"/>
    <cellStyle name="20% - Акцент5 6 2" xfId="1076"/>
    <cellStyle name="20% - Акцент5 6 3" xfId="1077"/>
    <cellStyle name="20% - Акцент5 6 4" xfId="1078"/>
    <cellStyle name="20% - Акцент5 6 5" xfId="1079"/>
    <cellStyle name="20% - Акцент5 7" xfId="1080"/>
    <cellStyle name="20% - Акцент5 7 2" xfId="1081"/>
    <cellStyle name="20% - Акцент5 7 3" xfId="1082"/>
    <cellStyle name="20% - Акцент5 7 4" xfId="1083"/>
    <cellStyle name="20% - Акцент5 7 5" xfId="1084"/>
    <cellStyle name="20% - Акцент5 8" xfId="1085"/>
    <cellStyle name="20% - Акцент5 8 2" xfId="1086"/>
    <cellStyle name="20% - Акцент5 8 3" xfId="1087"/>
    <cellStyle name="20% - Акцент5 8 4" xfId="1088"/>
    <cellStyle name="20% - Акцент5 8 5" xfId="1089"/>
    <cellStyle name="20% - Акцент5 9" xfId="1090"/>
    <cellStyle name="20% - Акцент5 9 2" xfId="1091"/>
    <cellStyle name="20% - Акцент5 9 3" xfId="1092"/>
    <cellStyle name="20% - Акцент5 9 4" xfId="1093"/>
    <cellStyle name="20% - Акцент5 9 5" xfId="1094"/>
    <cellStyle name="20% - Акцент6 10" xfId="1095"/>
    <cellStyle name="20% - Акцент6 10 2" xfId="1096"/>
    <cellStyle name="20% - Акцент6 10 3" xfId="1097"/>
    <cellStyle name="20% - Акцент6 10 4" xfId="1098"/>
    <cellStyle name="20% - Акцент6 10 5" xfId="1099"/>
    <cellStyle name="20% - Акцент6 11" xfId="1100"/>
    <cellStyle name="20% - Акцент6 11 2" xfId="1101"/>
    <cellStyle name="20% - Акцент6 11 3" xfId="1102"/>
    <cellStyle name="20% - Акцент6 11 4" xfId="1103"/>
    <cellStyle name="20% - Акцент6 11 5" xfId="1104"/>
    <cellStyle name="20% - Акцент6 12" xfId="1105"/>
    <cellStyle name="20% - Акцент6 12 2" xfId="1106"/>
    <cellStyle name="20% - Акцент6 12 3" xfId="1107"/>
    <cellStyle name="20% - Акцент6 12 4" xfId="1108"/>
    <cellStyle name="20% - Акцент6 12 5" xfId="1109"/>
    <cellStyle name="20% - Акцент6 13" xfId="1110"/>
    <cellStyle name="20% - Акцент6 13 2" xfId="1111"/>
    <cellStyle name="20% - Акцент6 13 3" xfId="1112"/>
    <cellStyle name="20% - Акцент6 13 4" xfId="1113"/>
    <cellStyle name="20% - Акцент6 13 5" xfId="1114"/>
    <cellStyle name="20% - Акцент6 14" xfId="1115"/>
    <cellStyle name="20% - Акцент6 14 2" xfId="1116"/>
    <cellStyle name="20% - Акцент6 14 3" xfId="1117"/>
    <cellStyle name="20% - Акцент6 14 4" xfId="1118"/>
    <cellStyle name="20% - Акцент6 14 5" xfId="1119"/>
    <cellStyle name="20% - Акцент6 15" xfId="1120"/>
    <cellStyle name="20% - Акцент6 15 2" xfId="1121"/>
    <cellStyle name="20% - Акцент6 15 3" xfId="1122"/>
    <cellStyle name="20% - Акцент6 15 4" xfId="1123"/>
    <cellStyle name="20% - Акцент6 15 5" xfId="1124"/>
    <cellStyle name="20% - Акцент6 16" xfId="1125"/>
    <cellStyle name="20% - Акцент6 16 2" xfId="1126"/>
    <cellStyle name="20% - Акцент6 17" xfId="1127"/>
    <cellStyle name="20% - Акцент6 18" xfId="1128"/>
    <cellStyle name="20% - Акцент6 19" xfId="1129"/>
    <cellStyle name="20% - Акцент6 2" xfId="14"/>
    <cellStyle name="20% - Акцент6 2 10" xfId="1130"/>
    <cellStyle name="20% - Акцент6 2 11" xfId="1131"/>
    <cellStyle name="20% - Акцент6 2 2" xfId="1132"/>
    <cellStyle name="20% - Акцент6 2 2 2" xfId="14901"/>
    <cellStyle name="20% - Акцент6 2 2 2 2" xfId="15691"/>
    <cellStyle name="20% - Акцент6 2 2 3" xfId="14900"/>
    <cellStyle name="20% - Акцент6 2 3" xfId="1133"/>
    <cellStyle name="20% - Акцент6 2 3 2" xfId="14903"/>
    <cellStyle name="20% - Акцент6 2 3 3" xfId="14902"/>
    <cellStyle name="20% - Акцент6 2 4" xfId="1134"/>
    <cellStyle name="20% - Акцент6 2 5" xfId="1135"/>
    <cellStyle name="20% - Акцент6 2 6" xfId="1136"/>
    <cellStyle name="20% - Акцент6 2 6 2" xfId="15207"/>
    <cellStyle name="20% - Акцент6 2 7" xfId="1137"/>
    <cellStyle name="20% - Акцент6 2 8" xfId="1138"/>
    <cellStyle name="20% - Акцент6 2 9" xfId="1139"/>
    <cellStyle name="20% - Акцент6 2_Xl0001803" xfId="1140"/>
    <cellStyle name="20% - Акцент6 20" xfId="15356"/>
    <cellStyle name="20% - Акцент6 21" xfId="15357"/>
    <cellStyle name="20% - Акцент6 22" xfId="15358"/>
    <cellStyle name="20% - Акцент6 23" xfId="15359"/>
    <cellStyle name="20% - Акцент6 24" xfId="15360"/>
    <cellStyle name="20% - Акцент6 25" xfId="15355"/>
    <cellStyle name="20% - Акцент6 26" xfId="15615"/>
    <cellStyle name="20% - Акцент6 3" xfId="1141"/>
    <cellStyle name="20% - Акцент6 3 2" xfId="1142"/>
    <cellStyle name="20% - Акцент6 3 2 2" xfId="15692"/>
    <cellStyle name="20% - Акцент6 3 3" xfId="1143"/>
    <cellStyle name="20% - Акцент6 3 4" xfId="1144"/>
    <cellStyle name="20% - Акцент6 3 5" xfId="1145"/>
    <cellStyle name="20% - Акцент6 3 6" xfId="11801"/>
    <cellStyle name="20% - Акцент6 4" xfId="1146"/>
    <cellStyle name="20% - Акцент6 4 2" xfId="1147"/>
    <cellStyle name="20% - Акцент6 4 3" xfId="1148"/>
    <cellStyle name="20% - Акцент6 4 4" xfId="1149"/>
    <cellStyle name="20% - Акцент6 4 5" xfId="1150"/>
    <cellStyle name="20% - Акцент6 5" xfId="1151"/>
    <cellStyle name="20% - Акцент6 5 2" xfId="1152"/>
    <cellStyle name="20% - Акцент6 5 3" xfId="1153"/>
    <cellStyle name="20% - Акцент6 5 4" xfId="1154"/>
    <cellStyle name="20% - Акцент6 5 5" xfId="1155"/>
    <cellStyle name="20% - Акцент6 6" xfId="1156"/>
    <cellStyle name="20% - Акцент6 6 2" xfId="1157"/>
    <cellStyle name="20% - Акцент6 6 3" xfId="1158"/>
    <cellStyle name="20% - Акцент6 6 4" xfId="1159"/>
    <cellStyle name="20% - Акцент6 6 5" xfId="1160"/>
    <cellStyle name="20% - Акцент6 7" xfId="1161"/>
    <cellStyle name="20% - Акцент6 7 2" xfId="1162"/>
    <cellStyle name="20% - Акцент6 7 3" xfId="1163"/>
    <cellStyle name="20% - Акцент6 7 4" xfId="1164"/>
    <cellStyle name="20% - Акцент6 7 5" xfId="1165"/>
    <cellStyle name="20% - Акцент6 8" xfId="1166"/>
    <cellStyle name="20% - Акцент6 8 2" xfId="1167"/>
    <cellStyle name="20% - Акцент6 8 3" xfId="1168"/>
    <cellStyle name="20% - Акцент6 8 4" xfId="1169"/>
    <cellStyle name="20% - Акцент6 8 5" xfId="1170"/>
    <cellStyle name="20% - Акцент6 9" xfId="1171"/>
    <cellStyle name="20% - Акцент6 9 2" xfId="1172"/>
    <cellStyle name="20% - Акцент6 9 3" xfId="1173"/>
    <cellStyle name="20% - Акцент6 9 4" xfId="1174"/>
    <cellStyle name="20% - Акцент6 9 5" xfId="1175"/>
    <cellStyle name="2decimal" xfId="12574"/>
    <cellStyle name="40% - Accent1" xfId="15"/>
    <cellStyle name="40% - Accent1 10" xfId="1176"/>
    <cellStyle name="40% - Accent1 11" xfId="1177"/>
    <cellStyle name="40% - Accent1 12" xfId="1178"/>
    <cellStyle name="40% - Accent1 13" xfId="1179"/>
    <cellStyle name="40% - Accent1 2" xfId="1180"/>
    <cellStyle name="40% - Accent1 3" xfId="1181"/>
    <cellStyle name="40% - Accent1 3 2" xfId="12575"/>
    <cellStyle name="40% - Accent1 4" xfId="1182"/>
    <cellStyle name="40% - Accent1 5" xfId="1183"/>
    <cellStyle name="40% - Accent1 6" xfId="1184"/>
    <cellStyle name="40% - Accent1 7" xfId="1185"/>
    <cellStyle name="40% - Accent1 8" xfId="1186"/>
    <cellStyle name="40% - Accent1 9" xfId="1187"/>
    <cellStyle name="40% - Accent1_Xl0001803" xfId="1188"/>
    <cellStyle name="40% - Accent2" xfId="16"/>
    <cellStyle name="40% - Accent2 10" xfId="1189"/>
    <cellStyle name="40% - Accent2 11" xfId="1190"/>
    <cellStyle name="40% - Accent2 12" xfId="1191"/>
    <cellStyle name="40% - Accent2 13" xfId="1192"/>
    <cellStyle name="40% - Accent2 2" xfId="1193"/>
    <cellStyle name="40% - Accent2 3" xfId="1194"/>
    <cellStyle name="40% - Accent2 3 2" xfId="12576"/>
    <cellStyle name="40% - Accent2 4" xfId="1195"/>
    <cellStyle name="40% - Accent2 5" xfId="1196"/>
    <cellStyle name="40% - Accent2 6" xfId="1197"/>
    <cellStyle name="40% - Accent2 7" xfId="1198"/>
    <cellStyle name="40% - Accent2 8" xfId="1199"/>
    <cellStyle name="40% - Accent2 9" xfId="1200"/>
    <cellStyle name="40% - Accent2_Xl0001803" xfId="1201"/>
    <cellStyle name="40% - Accent3" xfId="17"/>
    <cellStyle name="40% - Accent3 10" xfId="1202"/>
    <cellStyle name="40% - Accent3 11" xfId="1203"/>
    <cellStyle name="40% - Accent3 12" xfId="1204"/>
    <cellStyle name="40% - Accent3 13" xfId="1205"/>
    <cellStyle name="40% - Accent3 2" xfId="1206"/>
    <cellStyle name="40% - Accent3 3" xfId="1207"/>
    <cellStyle name="40% - Accent3 3 2" xfId="12577"/>
    <cellStyle name="40% - Accent3 4" xfId="1208"/>
    <cellStyle name="40% - Accent3 5" xfId="1209"/>
    <cellStyle name="40% - Accent3 6" xfId="1210"/>
    <cellStyle name="40% - Accent3 7" xfId="1211"/>
    <cellStyle name="40% - Accent3 8" xfId="1212"/>
    <cellStyle name="40% - Accent3 9" xfId="1213"/>
    <cellStyle name="40% - Accent3_Xl0001803" xfId="1214"/>
    <cellStyle name="40% - Accent4" xfId="18"/>
    <cellStyle name="40% - Accent4 10" xfId="1215"/>
    <cellStyle name="40% - Accent4 11" xfId="1216"/>
    <cellStyle name="40% - Accent4 12" xfId="1217"/>
    <cellStyle name="40% - Accent4 13" xfId="1218"/>
    <cellStyle name="40% - Accent4 2" xfId="1219"/>
    <cellStyle name="40% - Accent4 3" xfId="1220"/>
    <cellStyle name="40% - Accent4 3 2" xfId="12578"/>
    <cellStyle name="40% - Accent4 4" xfId="1221"/>
    <cellStyle name="40% - Accent4 5" xfId="1222"/>
    <cellStyle name="40% - Accent4 6" xfId="1223"/>
    <cellStyle name="40% - Accent4 7" xfId="1224"/>
    <cellStyle name="40% - Accent4 8" xfId="1225"/>
    <cellStyle name="40% - Accent4 9" xfId="1226"/>
    <cellStyle name="40% - Accent4_Xl0001803" xfId="1227"/>
    <cellStyle name="40% - Accent5" xfId="19"/>
    <cellStyle name="40% - Accent5 10" xfId="1228"/>
    <cellStyle name="40% - Accent5 11" xfId="1229"/>
    <cellStyle name="40% - Accent5 12" xfId="1230"/>
    <cellStyle name="40% - Accent5 13" xfId="1231"/>
    <cellStyle name="40% - Accent5 2" xfId="1232"/>
    <cellStyle name="40% - Accent5 3" xfId="1233"/>
    <cellStyle name="40% - Accent5 3 2" xfId="12579"/>
    <cellStyle name="40% - Accent5 4" xfId="1234"/>
    <cellStyle name="40% - Accent5 5" xfId="1235"/>
    <cellStyle name="40% - Accent5 6" xfId="1236"/>
    <cellStyle name="40% - Accent5 7" xfId="1237"/>
    <cellStyle name="40% - Accent5 8" xfId="1238"/>
    <cellStyle name="40% - Accent5 9" xfId="1239"/>
    <cellStyle name="40% - Accent5_Xl0001803" xfId="1240"/>
    <cellStyle name="40% - Accent6" xfId="20"/>
    <cellStyle name="40% - Accent6 10" xfId="1241"/>
    <cellStyle name="40% - Accent6 11" xfId="1242"/>
    <cellStyle name="40% - Accent6 12" xfId="1243"/>
    <cellStyle name="40% - Accent6 13" xfId="1244"/>
    <cellStyle name="40% - Accent6 2" xfId="1245"/>
    <cellStyle name="40% - Accent6 3" xfId="1246"/>
    <cellStyle name="40% - Accent6 3 2" xfId="12580"/>
    <cellStyle name="40% - Accent6 4" xfId="1247"/>
    <cellStyle name="40% - Accent6 5" xfId="1248"/>
    <cellStyle name="40% - Accent6 6" xfId="1249"/>
    <cellStyle name="40% - Accent6 7" xfId="1250"/>
    <cellStyle name="40% - Accent6 8" xfId="1251"/>
    <cellStyle name="40% - Accent6 9" xfId="1252"/>
    <cellStyle name="40% - Accent6_Xl0001803" xfId="1253"/>
    <cellStyle name="40% - Акцент1 10" xfId="1254"/>
    <cellStyle name="40% - Акцент1 10 2" xfId="1255"/>
    <cellStyle name="40% - Акцент1 10 3" xfId="1256"/>
    <cellStyle name="40% - Акцент1 10 4" xfId="1257"/>
    <cellStyle name="40% - Акцент1 10 5" xfId="1258"/>
    <cellStyle name="40% - Акцент1 11" xfId="1259"/>
    <cellStyle name="40% - Акцент1 11 2" xfId="1260"/>
    <cellStyle name="40% - Акцент1 11 3" xfId="1261"/>
    <cellStyle name="40% - Акцент1 11 4" xfId="1262"/>
    <cellStyle name="40% - Акцент1 11 5" xfId="1263"/>
    <cellStyle name="40% - Акцент1 12" xfId="1264"/>
    <cellStyle name="40% - Акцент1 12 2" xfId="1265"/>
    <cellStyle name="40% - Акцент1 12 3" xfId="1266"/>
    <cellStyle name="40% - Акцент1 12 4" xfId="1267"/>
    <cellStyle name="40% - Акцент1 12 5" xfId="1268"/>
    <cellStyle name="40% - Акцент1 13" xfId="1269"/>
    <cellStyle name="40% - Акцент1 13 2" xfId="1270"/>
    <cellStyle name="40% - Акцент1 13 3" xfId="1271"/>
    <cellStyle name="40% - Акцент1 13 4" xfId="1272"/>
    <cellStyle name="40% - Акцент1 13 5" xfId="1273"/>
    <cellStyle name="40% - Акцент1 14" xfId="1274"/>
    <cellStyle name="40% - Акцент1 14 2" xfId="1275"/>
    <cellStyle name="40% - Акцент1 14 3" xfId="1276"/>
    <cellStyle name="40% - Акцент1 14 4" xfId="1277"/>
    <cellStyle name="40% - Акцент1 14 5" xfId="1278"/>
    <cellStyle name="40% - Акцент1 15" xfId="1279"/>
    <cellStyle name="40% - Акцент1 15 2" xfId="1280"/>
    <cellStyle name="40% - Акцент1 15 3" xfId="1281"/>
    <cellStyle name="40% - Акцент1 15 4" xfId="1282"/>
    <cellStyle name="40% - Акцент1 15 5" xfId="1283"/>
    <cellStyle name="40% - Акцент1 16" xfId="1284"/>
    <cellStyle name="40% - Акцент1 16 2" xfId="1285"/>
    <cellStyle name="40% - Акцент1 17" xfId="1286"/>
    <cellStyle name="40% - Акцент1 18" xfId="1287"/>
    <cellStyle name="40% - Акцент1 19" xfId="1288"/>
    <cellStyle name="40% - Акцент1 2" xfId="21"/>
    <cellStyle name="40% - Акцент1 2 10" xfId="1289"/>
    <cellStyle name="40% - Акцент1 2 11" xfId="1290"/>
    <cellStyle name="40% - Акцент1 2 2" xfId="1291"/>
    <cellStyle name="40% - Акцент1 2 2 2" xfId="14905"/>
    <cellStyle name="40% - Акцент1 2 2 2 2" xfId="15693"/>
    <cellStyle name="40% - Акцент1 2 2 3" xfId="14904"/>
    <cellStyle name="40% - Акцент1 2 3" xfId="1292"/>
    <cellStyle name="40% - Акцент1 2 3 2" xfId="14907"/>
    <cellStyle name="40% - Акцент1 2 3 3" xfId="14906"/>
    <cellStyle name="40% - Акцент1 2 4" xfId="1293"/>
    <cellStyle name="40% - Акцент1 2 5" xfId="1294"/>
    <cellStyle name="40% - Акцент1 2 6" xfId="1295"/>
    <cellStyle name="40% - Акцент1 2 6 2" xfId="15208"/>
    <cellStyle name="40% - Акцент1 2 7" xfId="1296"/>
    <cellStyle name="40% - Акцент1 2 8" xfId="1297"/>
    <cellStyle name="40% - Акцент1 2 9" xfId="1298"/>
    <cellStyle name="40% - Акцент1 2_Xl0001803" xfId="1299"/>
    <cellStyle name="40% - Акцент1 20" xfId="15362"/>
    <cellStyle name="40% - Акцент1 21" xfId="15363"/>
    <cellStyle name="40% - Акцент1 22" xfId="15364"/>
    <cellStyle name="40% - Акцент1 23" xfId="15365"/>
    <cellStyle name="40% - Акцент1 24" xfId="15366"/>
    <cellStyle name="40% - Акцент1 25" xfId="15361"/>
    <cellStyle name="40% - Акцент1 3" xfId="1300"/>
    <cellStyle name="40% - Акцент1 3 2" xfId="1301"/>
    <cellStyle name="40% - Акцент1 3 2 2" xfId="15694"/>
    <cellStyle name="40% - Акцент1 3 3" xfId="1302"/>
    <cellStyle name="40% - Акцент1 3 4" xfId="1303"/>
    <cellStyle name="40% - Акцент1 3 5" xfId="1304"/>
    <cellStyle name="40% - Акцент1 3 6" xfId="11802"/>
    <cellStyle name="40% - Акцент1 4" xfId="1305"/>
    <cellStyle name="40% - Акцент1 4 2" xfId="1306"/>
    <cellStyle name="40% - Акцент1 4 3" xfId="1307"/>
    <cellStyle name="40% - Акцент1 4 4" xfId="1308"/>
    <cellStyle name="40% - Акцент1 4 5" xfId="1309"/>
    <cellStyle name="40% - Акцент1 5" xfId="1310"/>
    <cellStyle name="40% - Акцент1 5 2" xfId="1311"/>
    <cellStyle name="40% - Акцент1 5 3" xfId="1312"/>
    <cellStyle name="40% - Акцент1 5 4" xfId="1313"/>
    <cellStyle name="40% - Акцент1 5 5" xfId="1314"/>
    <cellStyle name="40% - Акцент1 6" xfId="1315"/>
    <cellStyle name="40% - Акцент1 6 2" xfId="1316"/>
    <cellStyle name="40% - Акцент1 6 3" xfId="1317"/>
    <cellStyle name="40% - Акцент1 6 4" xfId="1318"/>
    <cellStyle name="40% - Акцент1 6 5" xfId="1319"/>
    <cellStyle name="40% - Акцент1 7" xfId="1320"/>
    <cellStyle name="40% - Акцент1 7 2" xfId="1321"/>
    <cellStyle name="40% - Акцент1 7 3" xfId="1322"/>
    <cellStyle name="40% - Акцент1 7 4" xfId="1323"/>
    <cellStyle name="40% - Акцент1 7 5" xfId="1324"/>
    <cellStyle name="40% - Акцент1 8" xfId="1325"/>
    <cellStyle name="40% - Акцент1 8 2" xfId="1326"/>
    <cellStyle name="40% - Акцент1 8 3" xfId="1327"/>
    <cellStyle name="40% - Акцент1 8 4" xfId="1328"/>
    <cellStyle name="40% - Акцент1 8 5" xfId="1329"/>
    <cellStyle name="40% - Акцент1 9" xfId="1330"/>
    <cellStyle name="40% - Акцент1 9 2" xfId="1331"/>
    <cellStyle name="40% - Акцент1 9 3" xfId="1332"/>
    <cellStyle name="40% - Акцент1 9 4" xfId="1333"/>
    <cellStyle name="40% - Акцент1 9 5" xfId="1334"/>
    <cellStyle name="40% - Акцент2 10" xfId="1335"/>
    <cellStyle name="40% - Акцент2 10 2" xfId="1336"/>
    <cellStyle name="40% - Акцент2 10 3" xfId="1337"/>
    <cellStyle name="40% - Акцент2 10 4" xfId="1338"/>
    <cellStyle name="40% - Акцент2 10 5" xfId="1339"/>
    <cellStyle name="40% - Акцент2 11" xfId="1340"/>
    <cellStyle name="40% - Акцент2 11 2" xfId="1341"/>
    <cellStyle name="40% - Акцент2 11 3" xfId="1342"/>
    <cellStyle name="40% - Акцент2 11 4" xfId="1343"/>
    <cellStyle name="40% - Акцент2 11 5" xfId="1344"/>
    <cellStyle name="40% - Акцент2 12" xfId="1345"/>
    <cellStyle name="40% - Акцент2 12 2" xfId="1346"/>
    <cellStyle name="40% - Акцент2 12 3" xfId="1347"/>
    <cellStyle name="40% - Акцент2 12 4" xfId="1348"/>
    <cellStyle name="40% - Акцент2 12 5" xfId="1349"/>
    <cellStyle name="40% - Акцент2 13" xfId="1350"/>
    <cellStyle name="40% - Акцент2 13 2" xfId="1351"/>
    <cellStyle name="40% - Акцент2 13 3" xfId="1352"/>
    <cellStyle name="40% - Акцент2 13 4" xfId="1353"/>
    <cellStyle name="40% - Акцент2 13 5" xfId="1354"/>
    <cellStyle name="40% - Акцент2 14" xfId="1355"/>
    <cellStyle name="40% - Акцент2 14 2" xfId="1356"/>
    <cellStyle name="40% - Акцент2 14 3" xfId="1357"/>
    <cellStyle name="40% - Акцент2 14 4" xfId="1358"/>
    <cellStyle name="40% - Акцент2 14 5" xfId="1359"/>
    <cellStyle name="40% - Акцент2 15" xfId="1360"/>
    <cellStyle name="40% - Акцент2 15 2" xfId="1361"/>
    <cellStyle name="40% - Акцент2 15 3" xfId="1362"/>
    <cellStyle name="40% - Акцент2 15 4" xfId="1363"/>
    <cellStyle name="40% - Акцент2 15 5" xfId="1364"/>
    <cellStyle name="40% - Акцент2 16" xfId="1365"/>
    <cellStyle name="40% - Акцент2 16 2" xfId="1366"/>
    <cellStyle name="40% - Акцент2 17" xfId="1367"/>
    <cellStyle name="40% - Акцент2 18" xfId="1368"/>
    <cellStyle name="40% - Акцент2 19" xfId="1369"/>
    <cellStyle name="40% - Акцент2 2" xfId="22"/>
    <cellStyle name="40% - Акцент2 2 10" xfId="1370"/>
    <cellStyle name="40% - Акцент2 2 11" xfId="1371"/>
    <cellStyle name="40% - Акцент2 2 2" xfId="1372"/>
    <cellStyle name="40% - Акцент2 2 2 2" xfId="14909"/>
    <cellStyle name="40% - Акцент2 2 2 3" xfId="14908"/>
    <cellStyle name="40% - Акцент2 2 3" xfId="1373"/>
    <cellStyle name="40% - Акцент2 2 3 2" xfId="14911"/>
    <cellStyle name="40% - Акцент2 2 3 3" xfId="14910"/>
    <cellStyle name="40% - Акцент2 2 4" xfId="1374"/>
    <cellStyle name="40% - Акцент2 2 5" xfId="1375"/>
    <cellStyle name="40% - Акцент2 2 6" xfId="1376"/>
    <cellStyle name="40% - Акцент2 2 7" xfId="1377"/>
    <cellStyle name="40% - Акцент2 2 8" xfId="1378"/>
    <cellStyle name="40% - Акцент2 2 9" xfId="1379"/>
    <cellStyle name="40% - Акцент2 2_Xl0001803" xfId="1380"/>
    <cellStyle name="40% - Акцент2 20" xfId="15368"/>
    <cellStyle name="40% - Акцент2 21" xfId="15369"/>
    <cellStyle name="40% - Акцент2 22" xfId="15370"/>
    <cellStyle name="40% - Акцент2 23" xfId="15371"/>
    <cellStyle name="40% - Акцент2 24" xfId="15372"/>
    <cellStyle name="40% - Акцент2 25" xfId="15367"/>
    <cellStyle name="40% - Акцент2 3" xfId="1381"/>
    <cellStyle name="40% - Акцент2 3 2" xfId="1382"/>
    <cellStyle name="40% - Акцент2 3 2 2" xfId="15695"/>
    <cellStyle name="40% - Акцент2 3 3" xfId="1383"/>
    <cellStyle name="40% - Акцент2 3 4" xfId="1384"/>
    <cellStyle name="40% - Акцент2 3 5" xfId="1385"/>
    <cellStyle name="40% - Акцент2 3 6" xfId="11803"/>
    <cellStyle name="40% - Акцент2 4" xfId="1386"/>
    <cellStyle name="40% - Акцент2 4 2" xfId="1387"/>
    <cellStyle name="40% - Акцент2 4 3" xfId="1388"/>
    <cellStyle name="40% - Акцент2 4 4" xfId="1389"/>
    <cellStyle name="40% - Акцент2 4 5" xfId="1390"/>
    <cellStyle name="40% - Акцент2 5" xfId="1391"/>
    <cellStyle name="40% - Акцент2 5 2" xfId="1392"/>
    <cellStyle name="40% - Акцент2 5 3" xfId="1393"/>
    <cellStyle name="40% - Акцент2 5 4" xfId="1394"/>
    <cellStyle name="40% - Акцент2 5 5" xfId="1395"/>
    <cellStyle name="40% - Акцент2 6" xfId="1396"/>
    <cellStyle name="40% - Акцент2 6 2" xfId="1397"/>
    <cellStyle name="40% - Акцент2 6 3" xfId="1398"/>
    <cellStyle name="40% - Акцент2 6 4" xfId="1399"/>
    <cellStyle name="40% - Акцент2 6 5" xfId="1400"/>
    <cellStyle name="40% - Акцент2 7" xfId="1401"/>
    <cellStyle name="40% - Акцент2 7 2" xfId="1402"/>
    <cellStyle name="40% - Акцент2 7 3" xfId="1403"/>
    <cellStyle name="40% - Акцент2 7 4" xfId="1404"/>
    <cellStyle name="40% - Акцент2 7 5" xfId="1405"/>
    <cellStyle name="40% - Акцент2 8" xfId="1406"/>
    <cellStyle name="40% - Акцент2 8 2" xfId="1407"/>
    <cellStyle name="40% - Акцент2 8 3" xfId="1408"/>
    <cellStyle name="40% - Акцент2 8 4" xfId="1409"/>
    <cellStyle name="40% - Акцент2 8 5" xfId="1410"/>
    <cellStyle name="40% - Акцент2 9" xfId="1411"/>
    <cellStyle name="40% - Акцент2 9 2" xfId="1412"/>
    <cellStyle name="40% - Акцент2 9 3" xfId="1413"/>
    <cellStyle name="40% - Акцент2 9 4" xfId="1414"/>
    <cellStyle name="40% - Акцент2 9 5" xfId="1415"/>
    <cellStyle name="40% - Акцент3 10" xfId="1416"/>
    <cellStyle name="40% - Акцент3 10 2" xfId="1417"/>
    <cellStyle name="40% - Акцент3 10 3" xfId="1418"/>
    <cellStyle name="40% - Акцент3 10 4" xfId="1419"/>
    <cellStyle name="40% - Акцент3 10 5" xfId="1420"/>
    <cellStyle name="40% - Акцент3 11" xfId="1421"/>
    <cellStyle name="40% - Акцент3 11 2" xfId="1422"/>
    <cellStyle name="40% - Акцент3 11 3" xfId="1423"/>
    <cellStyle name="40% - Акцент3 11 4" xfId="1424"/>
    <cellStyle name="40% - Акцент3 11 5" xfId="1425"/>
    <cellStyle name="40% - Акцент3 12" xfId="1426"/>
    <cellStyle name="40% - Акцент3 12 2" xfId="1427"/>
    <cellStyle name="40% - Акцент3 12 3" xfId="1428"/>
    <cellStyle name="40% - Акцент3 12 4" xfId="1429"/>
    <cellStyle name="40% - Акцент3 12 5" xfId="1430"/>
    <cellStyle name="40% - Акцент3 13" xfId="1431"/>
    <cellStyle name="40% - Акцент3 13 2" xfId="1432"/>
    <cellStyle name="40% - Акцент3 13 3" xfId="1433"/>
    <cellStyle name="40% - Акцент3 13 4" xfId="1434"/>
    <cellStyle name="40% - Акцент3 13 5" xfId="1435"/>
    <cellStyle name="40% - Акцент3 14" xfId="1436"/>
    <cellStyle name="40% - Акцент3 14 2" xfId="1437"/>
    <cellStyle name="40% - Акцент3 14 3" xfId="1438"/>
    <cellStyle name="40% - Акцент3 14 4" xfId="1439"/>
    <cellStyle name="40% - Акцент3 14 5" xfId="1440"/>
    <cellStyle name="40% - Акцент3 15" xfId="1441"/>
    <cellStyle name="40% - Акцент3 15 2" xfId="1442"/>
    <cellStyle name="40% - Акцент3 15 3" xfId="1443"/>
    <cellStyle name="40% - Акцент3 15 4" xfId="1444"/>
    <cellStyle name="40% - Акцент3 15 5" xfId="1445"/>
    <cellStyle name="40% - Акцент3 16" xfId="1446"/>
    <cellStyle name="40% - Акцент3 16 2" xfId="1447"/>
    <cellStyle name="40% - Акцент3 17" xfId="1448"/>
    <cellStyle name="40% - Акцент3 18" xfId="1449"/>
    <cellStyle name="40% - Акцент3 19" xfId="1450"/>
    <cellStyle name="40% - Акцент3 2" xfId="23"/>
    <cellStyle name="40% - Акцент3 2 10" xfId="1451"/>
    <cellStyle name="40% - Акцент3 2 11" xfId="1452"/>
    <cellStyle name="40% - Акцент3 2 2" xfId="1453"/>
    <cellStyle name="40% - Акцент3 2 2 2" xfId="14913"/>
    <cellStyle name="40% - Акцент3 2 2 2 2" xfId="15696"/>
    <cellStyle name="40% - Акцент3 2 2 3" xfId="14912"/>
    <cellStyle name="40% - Акцент3 2 3" xfId="1454"/>
    <cellStyle name="40% - Акцент3 2 3 2" xfId="14915"/>
    <cellStyle name="40% - Акцент3 2 3 3" xfId="14914"/>
    <cellStyle name="40% - Акцент3 2 4" xfId="1455"/>
    <cellStyle name="40% - Акцент3 2 5" xfId="1456"/>
    <cellStyle name="40% - Акцент3 2 6" xfId="1457"/>
    <cellStyle name="40% - Акцент3 2 6 2" xfId="15209"/>
    <cellStyle name="40% - Акцент3 2 7" xfId="1458"/>
    <cellStyle name="40% - Акцент3 2 8" xfId="1459"/>
    <cellStyle name="40% - Акцент3 2 9" xfId="1460"/>
    <cellStyle name="40% - Акцент3 2_Xl0001803" xfId="1461"/>
    <cellStyle name="40% - Акцент3 20" xfId="15378"/>
    <cellStyle name="40% - Акцент3 21" xfId="15379"/>
    <cellStyle name="40% - Акцент3 22" xfId="15380"/>
    <cellStyle name="40% - Акцент3 23" xfId="15381"/>
    <cellStyle name="40% - Акцент3 24" xfId="15382"/>
    <cellStyle name="40% - Акцент3 25" xfId="15373"/>
    <cellStyle name="40% - Акцент3 3" xfId="1462"/>
    <cellStyle name="40% - Акцент3 3 2" xfId="1463"/>
    <cellStyle name="40% - Акцент3 3 2 2" xfId="15697"/>
    <cellStyle name="40% - Акцент3 3 3" xfId="1464"/>
    <cellStyle name="40% - Акцент3 3 4" xfId="1465"/>
    <cellStyle name="40% - Акцент3 3 5" xfId="1466"/>
    <cellStyle name="40% - Акцент3 3 6" xfId="11804"/>
    <cellStyle name="40% - Акцент3 4" xfId="1467"/>
    <cellStyle name="40% - Акцент3 4 2" xfId="1468"/>
    <cellStyle name="40% - Акцент3 4 3" xfId="1469"/>
    <cellStyle name="40% - Акцент3 4 4" xfId="1470"/>
    <cellStyle name="40% - Акцент3 4 5" xfId="1471"/>
    <cellStyle name="40% - Акцент3 5" xfId="1472"/>
    <cellStyle name="40% - Акцент3 5 2" xfId="1473"/>
    <cellStyle name="40% - Акцент3 5 3" xfId="1474"/>
    <cellStyle name="40% - Акцент3 5 4" xfId="1475"/>
    <cellStyle name="40% - Акцент3 5 5" xfId="1476"/>
    <cellStyle name="40% - Акцент3 6" xfId="1477"/>
    <cellStyle name="40% - Акцент3 6 2" xfId="1478"/>
    <cellStyle name="40% - Акцент3 6 3" xfId="1479"/>
    <cellStyle name="40% - Акцент3 6 4" xfId="1480"/>
    <cellStyle name="40% - Акцент3 6 5" xfId="1481"/>
    <cellStyle name="40% - Акцент3 7" xfId="1482"/>
    <cellStyle name="40% - Акцент3 7 2" xfId="1483"/>
    <cellStyle name="40% - Акцент3 7 3" xfId="1484"/>
    <cellStyle name="40% - Акцент3 7 4" xfId="1485"/>
    <cellStyle name="40% - Акцент3 7 5" xfId="1486"/>
    <cellStyle name="40% - Акцент3 8" xfId="1487"/>
    <cellStyle name="40% - Акцент3 8 2" xfId="1488"/>
    <cellStyle name="40% - Акцент3 8 3" xfId="1489"/>
    <cellStyle name="40% - Акцент3 8 4" xfId="1490"/>
    <cellStyle name="40% - Акцент3 8 5" xfId="1491"/>
    <cellStyle name="40% - Акцент3 9" xfId="1492"/>
    <cellStyle name="40% - Акцент3 9 2" xfId="1493"/>
    <cellStyle name="40% - Акцент3 9 3" xfId="1494"/>
    <cellStyle name="40% - Акцент3 9 4" xfId="1495"/>
    <cellStyle name="40% - Акцент3 9 5" xfId="1496"/>
    <cellStyle name="40% - Акцент4 10" xfId="1497"/>
    <cellStyle name="40% - Акцент4 10 2" xfId="1498"/>
    <cellStyle name="40% - Акцент4 10 3" xfId="1499"/>
    <cellStyle name="40% - Акцент4 10 4" xfId="1500"/>
    <cellStyle name="40% - Акцент4 10 5" xfId="1501"/>
    <cellStyle name="40% - Акцент4 11" xfId="1502"/>
    <cellStyle name="40% - Акцент4 11 2" xfId="1503"/>
    <cellStyle name="40% - Акцент4 11 3" xfId="1504"/>
    <cellStyle name="40% - Акцент4 11 4" xfId="1505"/>
    <cellStyle name="40% - Акцент4 11 5" xfId="1506"/>
    <cellStyle name="40% - Акцент4 12" xfId="1507"/>
    <cellStyle name="40% - Акцент4 12 2" xfId="1508"/>
    <cellStyle name="40% - Акцент4 12 3" xfId="1509"/>
    <cellStyle name="40% - Акцент4 12 4" xfId="1510"/>
    <cellStyle name="40% - Акцент4 12 5" xfId="1511"/>
    <cellStyle name="40% - Акцент4 13" xfId="1512"/>
    <cellStyle name="40% - Акцент4 13 2" xfId="1513"/>
    <cellStyle name="40% - Акцент4 13 3" xfId="1514"/>
    <cellStyle name="40% - Акцент4 13 4" xfId="1515"/>
    <cellStyle name="40% - Акцент4 13 5" xfId="1516"/>
    <cellStyle name="40% - Акцент4 14" xfId="1517"/>
    <cellStyle name="40% - Акцент4 14 2" xfId="1518"/>
    <cellStyle name="40% - Акцент4 14 3" xfId="1519"/>
    <cellStyle name="40% - Акцент4 14 4" xfId="1520"/>
    <cellStyle name="40% - Акцент4 14 5" xfId="1521"/>
    <cellStyle name="40% - Акцент4 15" xfId="1522"/>
    <cellStyle name="40% - Акцент4 15 2" xfId="1523"/>
    <cellStyle name="40% - Акцент4 15 3" xfId="1524"/>
    <cellStyle name="40% - Акцент4 15 4" xfId="1525"/>
    <cellStyle name="40% - Акцент4 15 5" xfId="1526"/>
    <cellStyle name="40% - Акцент4 16" xfId="1527"/>
    <cellStyle name="40% - Акцент4 16 2" xfId="1528"/>
    <cellStyle name="40% - Акцент4 17" xfId="1529"/>
    <cellStyle name="40% - Акцент4 18" xfId="1530"/>
    <cellStyle name="40% - Акцент4 19" xfId="1531"/>
    <cellStyle name="40% - Акцент4 2" xfId="24"/>
    <cellStyle name="40% - Акцент4 2 10" xfId="1532"/>
    <cellStyle name="40% - Акцент4 2 11" xfId="1533"/>
    <cellStyle name="40% - Акцент4 2 2" xfId="1534"/>
    <cellStyle name="40% - Акцент4 2 2 2" xfId="14917"/>
    <cellStyle name="40% - Акцент4 2 2 2 2" xfId="15698"/>
    <cellStyle name="40% - Акцент4 2 2 3" xfId="14916"/>
    <cellStyle name="40% - Акцент4 2 3" xfId="1535"/>
    <cellStyle name="40% - Акцент4 2 3 2" xfId="14919"/>
    <cellStyle name="40% - Акцент4 2 3 3" xfId="14918"/>
    <cellStyle name="40% - Акцент4 2 4" xfId="1536"/>
    <cellStyle name="40% - Акцент4 2 5" xfId="1537"/>
    <cellStyle name="40% - Акцент4 2 6" xfId="1538"/>
    <cellStyle name="40% - Акцент4 2 6 2" xfId="15210"/>
    <cellStyle name="40% - Акцент4 2 7" xfId="1539"/>
    <cellStyle name="40% - Акцент4 2 8" xfId="1540"/>
    <cellStyle name="40% - Акцент4 2 9" xfId="1541"/>
    <cellStyle name="40% - Акцент4 2_Xl0001803" xfId="1542"/>
    <cellStyle name="40% - Акцент4 20" xfId="15384"/>
    <cellStyle name="40% - Акцент4 21" xfId="15385"/>
    <cellStyle name="40% - Акцент4 22" xfId="15386"/>
    <cellStyle name="40% - Акцент4 23" xfId="15387"/>
    <cellStyle name="40% - Акцент4 24" xfId="15388"/>
    <cellStyle name="40% - Акцент4 25" xfId="15383"/>
    <cellStyle name="40% - Акцент4 3" xfId="1543"/>
    <cellStyle name="40% - Акцент4 3 2" xfId="1544"/>
    <cellStyle name="40% - Акцент4 3 2 2" xfId="15699"/>
    <cellStyle name="40% - Акцент4 3 3" xfId="1545"/>
    <cellStyle name="40% - Акцент4 3 4" xfId="1546"/>
    <cellStyle name="40% - Акцент4 3 5" xfId="1547"/>
    <cellStyle name="40% - Акцент4 3 6" xfId="11805"/>
    <cellStyle name="40% - Акцент4 4" xfId="1548"/>
    <cellStyle name="40% - Акцент4 4 2" xfId="1549"/>
    <cellStyle name="40% - Акцент4 4 3" xfId="1550"/>
    <cellStyle name="40% - Акцент4 4 4" xfId="1551"/>
    <cellStyle name="40% - Акцент4 4 5" xfId="1552"/>
    <cellStyle name="40% - Акцент4 5" xfId="1553"/>
    <cellStyle name="40% - Акцент4 5 2" xfId="1554"/>
    <cellStyle name="40% - Акцент4 5 3" xfId="1555"/>
    <cellStyle name="40% - Акцент4 5 4" xfId="1556"/>
    <cellStyle name="40% - Акцент4 5 5" xfId="1557"/>
    <cellStyle name="40% - Акцент4 6" xfId="1558"/>
    <cellStyle name="40% - Акцент4 6 2" xfId="1559"/>
    <cellStyle name="40% - Акцент4 6 3" xfId="1560"/>
    <cellStyle name="40% - Акцент4 6 4" xfId="1561"/>
    <cellStyle name="40% - Акцент4 6 5" xfId="1562"/>
    <cellStyle name="40% - Акцент4 7" xfId="1563"/>
    <cellStyle name="40% - Акцент4 7 2" xfId="1564"/>
    <cellStyle name="40% - Акцент4 7 3" xfId="1565"/>
    <cellStyle name="40% - Акцент4 7 4" xfId="1566"/>
    <cellStyle name="40% - Акцент4 7 5" xfId="1567"/>
    <cellStyle name="40% - Акцент4 8" xfId="1568"/>
    <cellStyle name="40% - Акцент4 8 2" xfId="1569"/>
    <cellStyle name="40% - Акцент4 8 3" xfId="1570"/>
    <cellStyle name="40% - Акцент4 8 4" xfId="1571"/>
    <cellStyle name="40% - Акцент4 8 5" xfId="1572"/>
    <cellStyle name="40% - Акцент4 9" xfId="1573"/>
    <cellStyle name="40% - Акцент4 9 2" xfId="1574"/>
    <cellStyle name="40% - Акцент4 9 3" xfId="1575"/>
    <cellStyle name="40% - Акцент4 9 4" xfId="1576"/>
    <cellStyle name="40% - Акцент4 9 5" xfId="1577"/>
    <cellStyle name="40% - Акцент5 10" xfId="1578"/>
    <cellStyle name="40% - Акцент5 10 2" xfId="1579"/>
    <cellStyle name="40% - Акцент5 10 3" xfId="1580"/>
    <cellStyle name="40% - Акцент5 10 4" xfId="1581"/>
    <cellStyle name="40% - Акцент5 10 5" xfId="1582"/>
    <cellStyle name="40% - Акцент5 11" xfId="1583"/>
    <cellStyle name="40% - Акцент5 11 2" xfId="1584"/>
    <cellStyle name="40% - Акцент5 11 3" xfId="1585"/>
    <cellStyle name="40% - Акцент5 11 4" xfId="1586"/>
    <cellStyle name="40% - Акцент5 11 5" xfId="1587"/>
    <cellStyle name="40% - Акцент5 12" xfId="1588"/>
    <cellStyle name="40% - Акцент5 12 2" xfId="1589"/>
    <cellStyle name="40% - Акцент5 12 3" xfId="1590"/>
    <cellStyle name="40% - Акцент5 12 4" xfId="1591"/>
    <cellStyle name="40% - Акцент5 12 5" xfId="1592"/>
    <cellStyle name="40% - Акцент5 13" xfId="1593"/>
    <cellStyle name="40% - Акцент5 13 2" xfId="1594"/>
    <cellStyle name="40% - Акцент5 13 3" xfId="1595"/>
    <cellStyle name="40% - Акцент5 13 4" xfId="1596"/>
    <cellStyle name="40% - Акцент5 13 5" xfId="1597"/>
    <cellStyle name="40% - Акцент5 14" xfId="1598"/>
    <cellStyle name="40% - Акцент5 14 2" xfId="1599"/>
    <cellStyle name="40% - Акцент5 14 3" xfId="1600"/>
    <cellStyle name="40% - Акцент5 14 4" xfId="1601"/>
    <cellStyle name="40% - Акцент5 14 5" xfId="1602"/>
    <cellStyle name="40% - Акцент5 15" xfId="1603"/>
    <cellStyle name="40% - Акцент5 15 2" xfId="1604"/>
    <cellStyle name="40% - Акцент5 15 3" xfId="1605"/>
    <cellStyle name="40% - Акцент5 15 4" xfId="1606"/>
    <cellStyle name="40% - Акцент5 15 5" xfId="1607"/>
    <cellStyle name="40% - Акцент5 16" xfId="1608"/>
    <cellStyle name="40% - Акцент5 16 2" xfId="1609"/>
    <cellStyle name="40% - Акцент5 17" xfId="1610"/>
    <cellStyle name="40% - Акцент5 18" xfId="1611"/>
    <cellStyle name="40% - Акцент5 19" xfId="1612"/>
    <cellStyle name="40% - Акцент5 2" xfId="25"/>
    <cellStyle name="40% - Акцент5 2 10" xfId="1613"/>
    <cellStyle name="40% - Акцент5 2 11" xfId="1614"/>
    <cellStyle name="40% - Акцент5 2 2" xfId="1615"/>
    <cellStyle name="40% - Акцент5 2 2 2" xfId="14921"/>
    <cellStyle name="40% - Акцент5 2 2 2 2" xfId="15701"/>
    <cellStyle name="40% - Акцент5 2 2 3" xfId="14920"/>
    <cellStyle name="40% - Акцент5 2 3" xfId="1616"/>
    <cellStyle name="40% - Акцент5 2 3 2" xfId="14923"/>
    <cellStyle name="40% - Акцент5 2 3 3" xfId="14922"/>
    <cellStyle name="40% - Акцент5 2 4" xfId="1617"/>
    <cellStyle name="40% - Акцент5 2 5" xfId="1618"/>
    <cellStyle name="40% - Акцент5 2 6" xfId="1619"/>
    <cellStyle name="40% - Акцент5 2 6 2" xfId="15211"/>
    <cellStyle name="40% - Акцент5 2 7" xfId="1620"/>
    <cellStyle name="40% - Акцент5 2 8" xfId="1621"/>
    <cellStyle name="40% - Акцент5 2 9" xfId="1622"/>
    <cellStyle name="40% - Акцент5 2_Xl0001803" xfId="1623"/>
    <cellStyle name="40% - Акцент5 20" xfId="15390"/>
    <cellStyle name="40% - Акцент5 21" xfId="15391"/>
    <cellStyle name="40% - Акцент5 22" xfId="15392"/>
    <cellStyle name="40% - Акцент5 23" xfId="15393"/>
    <cellStyle name="40% - Акцент5 24" xfId="15394"/>
    <cellStyle name="40% - Акцент5 25" xfId="15389"/>
    <cellStyle name="40% - Акцент5 3" xfId="1624"/>
    <cellStyle name="40% - Акцент5 3 2" xfId="1625"/>
    <cellStyle name="40% - Акцент5 3 2 2" xfId="15702"/>
    <cellStyle name="40% - Акцент5 3 3" xfId="1626"/>
    <cellStyle name="40% - Акцент5 3 4" xfId="1627"/>
    <cellStyle name="40% - Акцент5 3 5" xfId="1628"/>
    <cellStyle name="40% - Акцент5 3 6" xfId="11806"/>
    <cellStyle name="40% - Акцент5 4" xfId="1629"/>
    <cellStyle name="40% - Акцент5 4 2" xfId="1630"/>
    <cellStyle name="40% - Акцент5 4 3" xfId="1631"/>
    <cellStyle name="40% - Акцент5 4 4" xfId="1632"/>
    <cellStyle name="40% - Акцент5 4 5" xfId="1633"/>
    <cellStyle name="40% - Акцент5 5" xfId="1634"/>
    <cellStyle name="40% - Акцент5 5 2" xfId="1635"/>
    <cellStyle name="40% - Акцент5 5 3" xfId="1636"/>
    <cellStyle name="40% - Акцент5 5 4" xfId="1637"/>
    <cellStyle name="40% - Акцент5 5 5" xfId="1638"/>
    <cellStyle name="40% - Акцент5 6" xfId="1639"/>
    <cellStyle name="40% - Акцент5 6 2" xfId="1640"/>
    <cellStyle name="40% - Акцент5 6 3" xfId="1641"/>
    <cellStyle name="40% - Акцент5 6 4" xfId="1642"/>
    <cellStyle name="40% - Акцент5 6 5" xfId="1643"/>
    <cellStyle name="40% - Акцент5 7" xfId="1644"/>
    <cellStyle name="40% - Акцент5 7 2" xfId="1645"/>
    <cellStyle name="40% - Акцент5 7 3" xfId="1646"/>
    <cellStyle name="40% - Акцент5 7 4" xfId="1647"/>
    <cellStyle name="40% - Акцент5 7 5" xfId="1648"/>
    <cellStyle name="40% - Акцент5 8" xfId="1649"/>
    <cellStyle name="40% - Акцент5 8 2" xfId="1650"/>
    <cellStyle name="40% - Акцент5 8 3" xfId="1651"/>
    <cellStyle name="40% - Акцент5 8 4" xfId="1652"/>
    <cellStyle name="40% - Акцент5 8 5" xfId="1653"/>
    <cellStyle name="40% - Акцент5 9" xfId="1654"/>
    <cellStyle name="40% - Акцент5 9 2" xfId="1655"/>
    <cellStyle name="40% - Акцент5 9 3" xfId="1656"/>
    <cellStyle name="40% - Акцент5 9 4" xfId="1657"/>
    <cellStyle name="40% - Акцент5 9 5" xfId="1658"/>
    <cellStyle name="40% - Акцент6 10" xfId="1659"/>
    <cellStyle name="40% - Акцент6 10 2" xfId="1660"/>
    <cellStyle name="40% - Акцент6 10 3" xfId="1661"/>
    <cellStyle name="40% - Акцент6 10 4" xfId="1662"/>
    <cellStyle name="40% - Акцент6 10 5" xfId="1663"/>
    <cellStyle name="40% - Акцент6 11" xfId="1664"/>
    <cellStyle name="40% - Акцент6 11 2" xfId="1665"/>
    <cellStyle name="40% - Акцент6 11 3" xfId="1666"/>
    <cellStyle name="40% - Акцент6 11 4" xfId="1667"/>
    <cellStyle name="40% - Акцент6 11 5" xfId="1668"/>
    <cellStyle name="40% - Акцент6 12" xfId="1669"/>
    <cellStyle name="40% - Акцент6 12 2" xfId="1670"/>
    <cellStyle name="40% - Акцент6 12 3" xfId="1671"/>
    <cellStyle name="40% - Акцент6 12 4" xfId="1672"/>
    <cellStyle name="40% - Акцент6 12 5" xfId="1673"/>
    <cellStyle name="40% - Акцент6 13" xfId="1674"/>
    <cellStyle name="40% - Акцент6 13 2" xfId="1675"/>
    <cellStyle name="40% - Акцент6 13 3" xfId="1676"/>
    <cellStyle name="40% - Акцент6 13 4" xfId="1677"/>
    <cellStyle name="40% - Акцент6 13 5" xfId="1678"/>
    <cellStyle name="40% - Акцент6 14" xfId="1679"/>
    <cellStyle name="40% - Акцент6 14 2" xfId="1680"/>
    <cellStyle name="40% - Акцент6 14 3" xfId="1681"/>
    <cellStyle name="40% - Акцент6 14 4" xfId="1682"/>
    <cellStyle name="40% - Акцент6 14 5" xfId="1683"/>
    <cellStyle name="40% - Акцент6 15" xfId="1684"/>
    <cellStyle name="40% - Акцент6 15 2" xfId="1685"/>
    <cellStyle name="40% - Акцент6 15 3" xfId="1686"/>
    <cellStyle name="40% - Акцент6 15 4" xfId="1687"/>
    <cellStyle name="40% - Акцент6 15 5" xfId="1688"/>
    <cellStyle name="40% - Акцент6 16" xfId="1689"/>
    <cellStyle name="40% - Акцент6 16 2" xfId="1690"/>
    <cellStyle name="40% - Акцент6 17" xfId="1691"/>
    <cellStyle name="40% - Акцент6 18" xfId="1692"/>
    <cellStyle name="40% - Акцент6 19" xfId="1693"/>
    <cellStyle name="40% - Акцент6 2" xfId="26"/>
    <cellStyle name="40% - Акцент6 2 10" xfId="1694"/>
    <cellStyle name="40% - Акцент6 2 11" xfId="1695"/>
    <cellStyle name="40% - Акцент6 2 2" xfId="1696"/>
    <cellStyle name="40% - Акцент6 2 2 2" xfId="14925"/>
    <cellStyle name="40% - Акцент6 2 2 2 2" xfId="15704"/>
    <cellStyle name="40% - Акцент6 2 2 3" xfId="14924"/>
    <cellStyle name="40% - Акцент6 2 3" xfId="1697"/>
    <cellStyle name="40% - Акцент6 2 3 2" xfId="14927"/>
    <cellStyle name="40% - Акцент6 2 3 3" xfId="14926"/>
    <cellStyle name="40% - Акцент6 2 4" xfId="1698"/>
    <cellStyle name="40% - Акцент6 2 5" xfId="1699"/>
    <cellStyle name="40% - Акцент6 2 6" xfId="1700"/>
    <cellStyle name="40% - Акцент6 2 6 2" xfId="15212"/>
    <cellStyle name="40% - Акцент6 2 7" xfId="1701"/>
    <cellStyle name="40% - Акцент6 2 8" xfId="1702"/>
    <cellStyle name="40% - Акцент6 2 9" xfId="1703"/>
    <cellStyle name="40% - Акцент6 2_Xl0001803" xfId="1704"/>
    <cellStyle name="40% - Акцент6 20" xfId="15398"/>
    <cellStyle name="40% - Акцент6 21" xfId="15399"/>
    <cellStyle name="40% - Акцент6 22" xfId="15400"/>
    <cellStyle name="40% - Акцент6 23" xfId="15401"/>
    <cellStyle name="40% - Акцент6 24" xfId="15402"/>
    <cellStyle name="40% - Акцент6 25" xfId="15397"/>
    <cellStyle name="40% - Акцент6 3" xfId="1705"/>
    <cellStyle name="40% - Акцент6 3 2" xfId="1706"/>
    <cellStyle name="40% - Акцент6 3 2 2" xfId="15705"/>
    <cellStyle name="40% - Акцент6 3 3" xfId="1707"/>
    <cellStyle name="40% - Акцент6 3 4" xfId="1708"/>
    <cellStyle name="40% - Акцент6 3 5" xfId="1709"/>
    <cellStyle name="40% - Акцент6 3 6" xfId="11807"/>
    <cellStyle name="40% - Акцент6 4" xfId="1710"/>
    <cellStyle name="40% - Акцент6 4 2" xfId="1711"/>
    <cellStyle name="40% - Акцент6 4 3" xfId="1712"/>
    <cellStyle name="40% - Акцент6 4 4" xfId="1713"/>
    <cellStyle name="40% - Акцент6 4 5" xfId="1714"/>
    <cellStyle name="40% - Акцент6 5" xfId="1715"/>
    <cellStyle name="40% - Акцент6 5 2" xfId="1716"/>
    <cellStyle name="40% - Акцент6 5 3" xfId="1717"/>
    <cellStyle name="40% - Акцент6 5 4" xfId="1718"/>
    <cellStyle name="40% - Акцент6 5 5" xfId="1719"/>
    <cellStyle name="40% - Акцент6 6" xfId="1720"/>
    <cellStyle name="40% - Акцент6 6 2" xfId="1721"/>
    <cellStyle name="40% - Акцент6 6 3" xfId="1722"/>
    <cellStyle name="40% - Акцент6 6 4" xfId="1723"/>
    <cellStyle name="40% - Акцент6 6 5" xfId="1724"/>
    <cellStyle name="40% - Акцент6 7" xfId="1725"/>
    <cellStyle name="40% - Акцент6 7 2" xfId="1726"/>
    <cellStyle name="40% - Акцент6 7 3" xfId="1727"/>
    <cellStyle name="40% - Акцент6 7 4" xfId="1728"/>
    <cellStyle name="40% - Акцент6 7 5" xfId="1729"/>
    <cellStyle name="40% - Акцент6 8" xfId="1730"/>
    <cellStyle name="40% - Акцент6 8 2" xfId="1731"/>
    <cellStyle name="40% - Акцент6 8 3" xfId="1732"/>
    <cellStyle name="40% - Акцент6 8 4" xfId="1733"/>
    <cellStyle name="40% - Акцент6 8 5" xfId="1734"/>
    <cellStyle name="40% - Акцент6 9" xfId="1735"/>
    <cellStyle name="40% - Акцент6 9 2" xfId="1736"/>
    <cellStyle name="40% - Акцент6 9 3" xfId="1737"/>
    <cellStyle name="40% - Акцент6 9 4" xfId="1738"/>
    <cellStyle name="40% - Акцент6 9 5" xfId="1739"/>
    <cellStyle name="50%" xfId="1740"/>
    <cellStyle name="50% 2" xfId="11615"/>
    <cellStyle name="50% 3" xfId="11614"/>
    <cellStyle name="60% - Accent1" xfId="27"/>
    <cellStyle name="60% - Accent1 10" xfId="1741"/>
    <cellStyle name="60% - Accent1 11" xfId="1742"/>
    <cellStyle name="60% - Accent1 12" xfId="1743"/>
    <cellStyle name="60% - Accent1 13" xfId="1744"/>
    <cellStyle name="60% - Accent1 2" xfId="1745"/>
    <cellStyle name="60% - Accent1 3" xfId="1746"/>
    <cellStyle name="60% - Accent1 3 2" xfId="12581"/>
    <cellStyle name="60% - Accent1 4" xfId="1747"/>
    <cellStyle name="60% - Accent1 5" xfId="1748"/>
    <cellStyle name="60% - Accent1 6" xfId="1749"/>
    <cellStyle name="60% - Accent1 7" xfId="1750"/>
    <cellStyle name="60% - Accent1 8" xfId="1751"/>
    <cellStyle name="60% - Accent1 9" xfId="1752"/>
    <cellStyle name="60% - Accent2" xfId="28"/>
    <cellStyle name="60% - Accent2 10" xfId="1753"/>
    <cellStyle name="60% - Accent2 11" xfId="1754"/>
    <cellStyle name="60% - Accent2 12" xfId="1755"/>
    <cellStyle name="60% - Accent2 13" xfId="1756"/>
    <cellStyle name="60% - Accent2 2" xfId="1757"/>
    <cellStyle name="60% - Accent2 3" xfId="1758"/>
    <cellStyle name="60% - Accent2 3 2" xfId="12582"/>
    <cellStyle name="60% - Accent2 4" xfId="1759"/>
    <cellStyle name="60% - Accent2 5" xfId="1760"/>
    <cellStyle name="60% - Accent2 6" xfId="1761"/>
    <cellStyle name="60% - Accent2 7" xfId="1762"/>
    <cellStyle name="60% - Accent2 8" xfId="1763"/>
    <cellStyle name="60% - Accent2 9" xfId="1764"/>
    <cellStyle name="60% - Accent3" xfId="29"/>
    <cellStyle name="60% - Accent3 10" xfId="1765"/>
    <cellStyle name="60% - Accent3 11" xfId="1766"/>
    <cellStyle name="60% - Accent3 12" xfId="1767"/>
    <cellStyle name="60% - Accent3 13" xfId="1768"/>
    <cellStyle name="60% - Accent3 2" xfId="1769"/>
    <cellStyle name="60% - Accent3 3" xfId="1770"/>
    <cellStyle name="60% - Accent3 3 2" xfId="12583"/>
    <cellStyle name="60% - Accent3 4" xfId="1771"/>
    <cellStyle name="60% - Accent3 5" xfId="1772"/>
    <cellStyle name="60% - Accent3 6" xfId="1773"/>
    <cellStyle name="60% - Accent3 7" xfId="1774"/>
    <cellStyle name="60% - Accent3 8" xfId="1775"/>
    <cellStyle name="60% - Accent3 9" xfId="1776"/>
    <cellStyle name="60% - Accent4" xfId="30"/>
    <cellStyle name="60% - Accent4 10" xfId="1777"/>
    <cellStyle name="60% - Accent4 11" xfId="1778"/>
    <cellStyle name="60% - Accent4 12" xfId="1779"/>
    <cellStyle name="60% - Accent4 13" xfId="1780"/>
    <cellStyle name="60% - Accent4 2" xfId="1781"/>
    <cellStyle name="60% - Accent4 3" xfId="1782"/>
    <cellStyle name="60% - Accent4 3 2" xfId="12584"/>
    <cellStyle name="60% - Accent4 4" xfId="1783"/>
    <cellStyle name="60% - Accent4 5" xfId="1784"/>
    <cellStyle name="60% - Accent4 6" xfId="1785"/>
    <cellStyle name="60% - Accent4 7" xfId="1786"/>
    <cellStyle name="60% - Accent4 8" xfId="1787"/>
    <cellStyle name="60% - Accent4 9" xfId="1788"/>
    <cellStyle name="60% - Accent5" xfId="31"/>
    <cellStyle name="60% - Accent5 10" xfId="1789"/>
    <cellStyle name="60% - Accent5 11" xfId="1790"/>
    <cellStyle name="60% - Accent5 12" xfId="1791"/>
    <cellStyle name="60% - Accent5 13" xfId="1792"/>
    <cellStyle name="60% - Accent5 2" xfId="1793"/>
    <cellStyle name="60% - Accent5 3" xfId="1794"/>
    <cellStyle name="60% - Accent5 3 2" xfId="12585"/>
    <cellStyle name="60% - Accent5 4" xfId="1795"/>
    <cellStyle name="60% - Accent5 5" xfId="1796"/>
    <cellStyle name="60% - Accent5 6" xfId="1797"/>
    <cellStyle name="60% - Accent5 7" xfId="1798"/>
    <cellStyle name="60% - Accent5 8" xfId="1799"/>
    <cellStyle name="60% - Accent5 9" xfId="1800"/>
    <cellStyle name="60% - Accent6" xfId="32"/>
    <cellStyle name="60% - Accent6 10" xfId="1801"/>
    <cellStyle name="60% - Accent6 11" xfId="1802"/>
    <cellStyle name="60% - Accent6 12" xfId="1803"/>
    <cellStyle name="60% - Accent6 13" xfId="1804"/>
    <cellStyle name="60% - Accent6 2" xfId="1805"/>
    <cellStyle name="60% - Accent6 3" xfId="1806"/>
    <cellStyle name="60% - Accent6 3 2" xfId="12586"/>
    <cellStyle name="60% - Accent6 4" xfId="1807"/>
    <cellStyle name="60% - Accent6 5" xfId="1808"/>
    <cellStyle name="60% - Accent6 6" xfId="1809"/>
    <cellStyle name="60% - Accent6 7" xfId="1810"/>
    <cellStyle name="60% - Accent6 8" xfId="1811"/>
    <cellStyle name="60% - Accent6 9" xfId="1812"/>
    <cellStyle name="60% - Акцент1 10" xfId="1813"/>
    <cellStyle name="60% - Акцент1 10 2" xfId="1814"/>
    <cellStyle name="60% - Акцент1 10 3" xfId="1815"/>
    <cellStyle name="60% - Акцент1 10 4" xfId="1816"/>
    <cellStyle name="60% - Акцент1 10 5" xfId="1817"/>
    <cellStyle name="60% - Акцент1 11" xfId="1818"/>
    <cellStyle name="60% - Акцент1 11 2" xfId="1819"/>
    <cellStyle name="60% - Акцент1 11 3" xfId="1820"/>
    <cellStyle name="60% - Акцент1 11 4" xfId="1821"/>
    <cellStyle name="60% - Акцент1 11 5" xfId="1822"/>
    <cellStyle name="60% - Акцент1 12" xfId="1823"/>
    <cellStyle name="60% - Акцент1 12 2" xfId="1824"/>
    <cellStyle name="60% - Акцент1 12 3" xfId="1825"/>
    <cellStyle name="60% - Акцент1 12 4" xfId="1826"/>
    <cellStyle name="60% - Акцент1 12 5" xfId="1827"/>
    <cellStyle name="60% - Акцент1 13" xfId="1828"/>
    <cellStyle name="60% - Акцент1 13 2" xfId="1829"/>
    <cellStyle name="60% - Акцент1 13 3" xfId="1830"/>
    <cellStyle name="60% - Акцент1 13 4" xfId="1831"/>
    <cellStyle name="60% - Акцент1 13 5" xfId="1832"/>
    <cellStyle name="60% - Акцент1 14" xfId="1833"/>
    <cellStyle name="60% - Акцент1 14 2" xfId="1834"/>
    <cellStyle name="60% - Акцент1 14 3" xfId="1835"/>
    <cellStyle name="60% - Акцент1 14 4" xfId="1836"/>
    <cellStyle name="60% - Акцент1 14 5" xfId="1837"/>
    <cellStyle name="60% - Акцент1 15" xfId="1838"/>
    <cellStyle name="60% - Акцент1 15 2" xfId="1839"/>
    <cellStyle name="60% - Акцент1 15 3" xfId="1840"/>
    <cellStyle name="60% - Акцент1 15 4" xfId="1841"/>
    <cellStyle name="60% - Акцент1 15 5" xfId="1842"/>
    <cellStyle name="60% - Акцент1 16" xfId="1843"/>
    <cellStyle name="60% - Акцент1 16 2" xfId="1844"/>
    <cellStyle name="60% - Акцент1 17" xfId="1845"/>
    <cellStyle name="60% - Акцент1 18" xfId="1846"/>
    <cellStyle name="60% - Акцент1 19" xfId="1847"/>
    <cellStyle name="60% - Акцент1 2" xfId="33"/>
    <cellStyle name="60% - Акцент1 2 10" xfId="1848"/>
    <cellStyle name="60% - Акцент1 2 11" xfId="1849"/>
    <cellStyle name="60% - Акцент1 2 2" xfId="1850"/>
    <cellStyle name="60% - Акцент1 2 2 2" xfId="15101"/>
    <cellStyle name="60% - Акцент1 2 2 3" xfId="15706"/>
    <cellStyle name="60% - Акцент1 2 3" xfId="1851"/>
    <cellStyle name="60% - Акцент1 2 4" xfId="1852"/>
    <cellStyle name="60% - Акцент1 2 5" xfId="1853"/>
    <cellStyle name="60% - Акцент1 2 6" xfId="1854"/>
    <cellStyle name="60% - Акцент1 2 6 2" xfId="15213"/>
    <cellStyle name="60% - Акцент1 2 7" xfId="1855"/>
    <cellStyle name="60% - Акцент1 2 8" xfId="1856"/>
    <cellStyle name="60% - Акцент1 2 9" xfId="1857"/>
    <cellStyle name="60% - Акцент1 2_июль " xfId="14928"/>
    <cellStyle name="60% - Акцент1 20" xfId="15404"/>
    <cellStyle name="60% - Акцент1 21" xfId="15405"/>
    <cellStyle name="60% - Акцент1 22" xfId="15406"/>
    <cellStyle name="60% - Акцент1 23" xfId="15407"/>
    <cellStyle name="60% - Акцент1 24" xfId="15408"/>
    <cellStyle name="60% - Акцент1 25" xfId="15403"/>
    <cellStyle name="60% - Акцент1 3" xfId="1858"/>
    <cellStyle name="60% - Акцент1 3 2" xfId="1859"/>
    <cellStyle name="60% - Акцент1 3 2 2" xfId="15707"/>
    <cellStyle name="60% - Акцент1 3 3" xfId="1860"/>
    <cellStyle name="60% - Акцент1 3 4" xfId="1861"/>
    <cellStyle name="60% - Акцент1 3 5" xfId="1862"/>
    <cellStyle name="60% - Акцент1 3 6" xfId="11808"/>
    <cellStyle name="60% - Акцент1 4" xfId="1863"/>
    <cellStyle name="60% - Акцент1 4 2" xfId="1864"/>
    <cellStyle name="60% - Акцент1 4 3" xfId="1865"/>
    <cellStyle name="60% - Акцент1 4 4" xfId="1866"/>
    <cellStyle name="60% - Акцент1 4 5" xfId="1867"/>
    <cellStyle name="60% - Акцент1 5" xfId="1868"/>
    <cellStyle name="60% - Акцент1 5 2" xfId="1869"/>
    <cellStyle name="60% - Акцент1 5 3" xfId="1870"/>
    <cellStyle name="60% - Акцент1 5 4" xfId="1871"/>
    <cellStyle name="60% - Акцент1 5 5" xfId="1872"/>
    <cellStyle name="60% - Акцент1 6" xfId="1873"/>
    <cellStyle name="60% - Акцент1 6 2" xfId="1874"/>
    <cellStyle name="60% - Акцент1 6 3" xfId="1875"/>
    <cellStyle name="60% - Акцент1 6 4" xfId="1876"/>
    <cellStyle name="60% - Акцент1 6 5" xfId="1877"/>
    <cellStyle name="60% - Акцент1 7" xfId="1878"/>
    <cellStyle name="60% - Акцент1 7 2" xfId="1879"/>
    <cellStyle name="60% - Акцент1 7 3" xfId="1880"/>
    <cellStyle name="60% - Акцент1 7 4" xfId="1881"/>
    <cellStyle name="60% - Акцент1 7 5" xfId="1882"/>
    <cellStyle name="60% - Акцент1 8" xfId="1883"/>
    <cellStyle name="60% - Акцент1 8 2" xfId="1884"/>
    <cellStyle name="60% - Акцент1 8 3" xfId="1885"/>
    <cellStyle name="60% - Акцент1 8 4" xfId="1886"/>
    <cellStyle name="60% - Акцент1 8 5" xfId="1887"/>
    <cellStyle name="60% - Акцент1 9" xfId="1888"/>
    <cellStyle name="60% - Акцент1 9 2" xfId="1889"/>
    <cellStyle name="60% - Акцент1 9 3" xfId="1890"/>
    <cellStyle name="60% - Акцент1 9 4" xfId="1891"/>
    <cellStyle name="60% - Акцент1 9 5" xfId="1892"/>
    <cellStyle name="60% - Акцент2 10" xfId="1893"/>
    <cellStyle name="60% - Акцент2 10 2" xfId="1894"/>
    <cellStyle name="60% - Акцент2 10 3" xfId="1895"/>
    <cellStyle name="60% - Акцент2 10 4" xfId="1896"/>
    <cellStyle name="60% - Акцент2 10 5" xfId="1897"/>
    <cellStyle name="60% - Акцент2 11" xfId="1898"/>
    <cellStyle name="60% - Акцент2 11 2" xfId="1899"/>
    <cellStyle name="60% - Акцент2 11 3" xfId="1900"/>
    <cellStyle name="60% - Акцент2 11 4" xfId="1901"/>
    <cellStyle name="60% - Акцент2 11 5" xfId="1902"/>
    <cellStyle name="60% - Акцент2 12" xfId="1903"/>
    <cellStyle name="60% - Акцент2 12 2" xfId="1904"/>
    <cellStyle name="60% - Акцент2 12 3" xfId="1905"/>
    <cellStyle name="60% - Акцент2 12 4" xfId="1906"/>
    <cellStyle name="60% - Акцент2 12 5" xfId="1907"/>
    <cellStyle name="60% - Акцент2 13" xfId="1908"/>
    <cellStyle name="60% - Акцент2 13 2" xfId="1909"/>
    <cellStyle name="60% - Акцент2 13 3" xfId="1910"/>
    <cellStyle name="60% - Акцент2 13 4" xfId="1911"/>
    <cellStyle name="60% - Акцент2 13 5" xfId="1912"/>
    <cellStyle name="60% - Акцент2 14" xfId="1913"/>
    <cellStyle name="60% - Акцент2 14 2" xfId="1914"/>
    <cellStyle name="60% - Акцент2 14 3" xfId="1915"/>
    <cellStyle name="60% - Акцент2 14 4" xfId="1916"/>
    <cellStyle name="60% - Акцент2 14 5" xfId="1917"/>
    <cellStyle name="60% - Акцент2 15" xfId="1918"/>
    <cellStyle name="60% - Акцент2 15 2" xfId="1919"/>
    <cellStyle name="60% - Акцент2 15 3" xfId="1920"/>
    <cellStyle name="60% - Акцент2 15 4" xfId="1921"/>
    <cellStyle name="60% - Акцент2 15 5" xfId="1922"/>
    <cellStyle name="60% - Акцент2 16" xfId="1923"/>
    <cellStyle name="60% - Акцент2 16 2" xfId="1924"/>
    <cellStyle name="60% - Акцент2 17" xfId="1925"/>
    <cellStyle name="60% - Акцент2 18" xfId="1926"/>
    <cellStyle name="60% - Акцент2 19" xfId="1927"/>
    <cellStyle name="60% - Акцент2 2" xfId="34"/>
    <cellStyle name="60% - Акцент2 2 10" xfId="1928"/>
    <cellStyle name="60% - Акцент2 2 11" xfId="1929"/>
    <cellStyle name="60% - Акцент2 2 2" xfId="1930"/>
    <cellStyle name="60% - Акцент2 2 2 2" xfId="15100"/>
    <cellStyle name="60% - Акцент2 2 2 3" xfId="15708"/>
    <cellStyle name="60% - Акцент2 2 3" xfId="1931"/>
    <cellStyle name="60% - Акцент2 2 4" xfId="1932"/>
    <cellStyle name="60% - Акцент2 2 5" xfId="1933"/>
    <cellStyle name="60% - Акцент2 2 6" xfId="1934"/>
    <cellStyle name="60% - Акцент2 2 6 2" xfId="15214"/>
    <cellStyle name="60% - Акцент2 2 7" xfId="1935"/>
    <cellStyle name="60% - Акцент2 2 8" xfId="1936"/>
    <cellStyle name="60% - Акцент2 2 9" xfId="1937"/>
    <cellStyle name="60% - Акцент2 2_июль " xfId="14929"/>
    <cellStyle name="60% - Акцент2 20" xfId="15410"/>
    <cellStyle name="60% - Акцент2 21" xfId="15411"/>
    <cellStyle name="60% - Акцент2 22" xfId="15412"/>
    <cellStyle name="60% - Акцент2 23" xfId="15413"/>
    <cellStyle name="60% - Акцент2 24" xfId="15414"/>
    <cellStyle name="60% - Акцент2 25" xfId="15409"/>
    <cellStyle name="60% - Акцент2 3" xfId="1938"/>
    <cellStyle name="60% - Акцент2 3 2" xfId="1939"/>
    <cellStyle name="60% - Акцент2 3 2 2" xfId="15709"/>
    <cellStyle name="60% - Акцент2 3 3" xfId="1940"/>
    <cellStyle name="60% - Акцент2 3 4" xfId="1941"/>
    <cellStyle name="60% - Акцент2 3 5" xfId="1942"/>
    <cellStyle name="60% - Акцент2 3 6" xfId="11809"/>
    <cellStyle name="60% - Акцент2 4" xfId="1943"/>
    <cellStyle name="60% - Акцент2 4 2" xfId="1944"/>
    <cellStyle name="60% - Акцент2 4 3" xfId="1945"/>
    <cellStyle name="60% - Акцент2 4 4" xfId="1946"/>
    <cellStyle name="60% - Акцент2 4 5" xfId="1947"/>
    <cellStyle name="60% - Акцент2 5" xfId="1948"/>
    <cellStyle name="60% - Акцент2 5 2" xfId="1949"/>
    <cellStyle name="60% - Акцент2 5 3" xfId="1950"/>
    <cellStyle name="60% - Акцент2 5 4" xfId="1951"/>
    <cellStyle name="60% - Акцент2 5 5" xfId="1952"/>
    <cellStyle name="60% - Акцент2 6" xfId="1953"/>
    <cellStyle name="60% - Акцент2 6 2" xfId="1954"/>
    <cellStyle name="60% - Акцент2 6 3" xfId="1955"/>
    <cellStyle name="60% - Акцент2 6 4" xfId="1956"/>
    <cellStyle name="60% - Акцент2 6 5" xfId="1957"/>
    <cellStyle name="60% - Акцент2 7" xfId="1958"/>
    <cellStyle name="60% - Акцент2 7 2" xfId="1959"/>
    <cellStyle name="60% - Акцент2 7 3" xfId="1960"/>
    <cellStyle name="60% - Акцент2 7 4" xfId="1961"/>
    <cellStyle name="60% - Акцент2 7 5" xfId="1962"/>
    <cellStyle name="60% - Акцент2 8" xfId="1963"/>
    <cellStyle name="60% - Акцент2 8 2" xfId="1964"/>
    <cellStyle name="60% - Акцент2 8 3" xfId="1965"/>
    <cellStyle name="60% - Акцент2 8 4" xfId="1966"/>
    <cellStyle name="60% - Акцент2 8 5" xfId="1967"/>
    <cellStyle name="60% - Акцент2 9" xfId="1968"/>
    <cellStyle name="60% - Акцент2 9 2" xfId="1969"/>
    <cellStyle name="60% - Акцент2 9 3" xfId="1970"/>
    <cellStyle name="60% - Акцент2 9 4" xfId="1971"/>
    <cellStyle name="60% - Акцент2 9 5" xfId="1972"/>
    <cellStyle name="60% - Акцент3 10" xfId="1973"/>
    <cellStyle name="60% - Акцент3 10 2" xfId="1974"/>
    <cellStyle name="60% - Акцент3 10 3" xfId="1975"/>
    <cellStyle name="60% - Акцент3 10 4" xfId="1976"/>
    <cellStyle name="60% - Акцент3 10 5" xfId="1977"/>
    <cellStyle name="60% - Акцент3 11" xfId="1978"/>
    <cellStyle name="60% - Акцент3 11 2" xfId="1979"/>
    <cellStyle name="60% - Акцент3 11 3" xfId="1980"/>
    <cellStyle name="60% - Акцент3 11 4" xfId="1981"/>
    <cellStyle name="60% - Акцент3 11 5" xfId="1982"/>
    <cellStyle name="60% - Акцент3 12" xfId="1983"/>
    <cellStyle name="60% - Акцент3 12 2" xfId="1984"/>
    <cellStyle name="60% - Акцент3 12 3" xfId="1985"/>
    <cellStyle name="60% - Акцент3 12 4" xfId="1986"/>
    <cellStyle name="60% - Акцент3 12 5" xfId="1987"/>
    <cellStyle name="60% - Акцент3 13" xfId="1988"/>
    <cellStyle name="60% - Акцент3 13 2" xfId="1989"/>
    <cellStyle name="60% - Акцент3 13 3" xfId="1990"/>
    <cellStyle name="60% - Акцент3 13 4" xfId="1991"/>
    <cellStyle name="60% - Акцент3 13 5" xfId="1992"/>
    <cellStyle name="60% - Акцент3 14" xfId="1993"/>
    <cellStyle name="60% - Акцент3 14 2" xfId="1994"/>
    <cellStyle name="60% - Акцент3 14 3" xfId="1995"/>
    <cellStyle name="60% - Акцент3 14 4" xfId="1996"/>
    <cellStyle name="60% - Акцент3 14 5" xfId="1997"/>
    <cellStyle name="60% - Акцент3 15" xfId="1998"/>
    <cellStyle name="60% - Акцент3 15 2" xfId="1999"/>
    <cellStyle name="60% - Акцент3 15 3" xfId="2000"/>
    <cellStyle name="60% - Акцент3 15 4" xfId="2001"/>
    <cellStyle name="60% - Акцент3 15 5" xfId="2002"/>
    <cellStyle name="60% - Акцент3 16" xfId="2003"/>
    <cellStyle name="60% - Акцент3 16 2" xfId="2004"/>
    <cellStyle name="60% - Акцент3 17" xfId="2005"/>
    <cellStyle name="60% - Акцент3 18" xfId="2006"/>
    <cellStyle name="60% - Акцент3 19" xfId="2007"/>
    <cellStyle name="60% - Акцент3 2" xfId="35"/>
    <cellStyle name="60% - Акцент3 2 10" xfId="2008"/>
    <cellStyle name="60% - Акцент3 2 11" xfId="2009"/>
    <cellStyle name="60% - Акцент3 2 2" xfId="2010"/>
    <cellStyle name="60% - Акцент3 2 2 2" xfId="15099"/>
    <cellStyle name="60% - Акцент3 2 2 3" xfId="15710"/>
    <cellStyle name="60% - Акцент3 2 3" xfId="2011"/>
    <cellStyle name="60% - Акцент3 2 4" xfId="2012"/>
    <cellStyle name="60% - Акцент3 2 5" xfId="2013"/>
    <cellStyle name="60% - Акцент3 2 6" xfId="2014"/>
    <cellStyle name="60% - Акцент3 2 6 2" xfId="15215"/>
    <cellStyle name="60% - Акцент3 2 7" xfId="2015"/>
    <cellStyle name="60% - Акцент3 2 8" xfId="2016"/>
    <cellStyle name="60% - Акцент3 2 9" xfId="2017"/>
    <cellStyle name="60% - Акцент3 2_июль " xfId="14930"/>
    <cellStyle name="60% - Акцент3 20" xfId="15416"/>
    <cellStyle name="60% - Акцент3 21" xfId="15417"/>
    <cellStyle name="60% - Акцент3 22" xfId="15418"/>
    <cellStyle name="60% - Акцент3 23" xfId="15419"/>
    <cellStyle name="60% - Акцент3 24" xfId="15420"/>
    <cellStyle name="60% - Акцент3 25" xfId="15415"/>
    <cellStyle name="60% - Акцент3 3" xfId="2018"/>
    <cellStyle name="60% - Акцент3 3 2" xfId="2019"/>
    <cellStyle name="60% - Акцент3 3 2 2" xfId="15711"/>
    <cellStyle name="60% - Акцент3 3 3" xfId="2020"/>
    <cellStyle name="60% - Акцент3 3 4" xfId="2021"/>
    <cellStyle name="60% - Акцент3 3 5" xfId="2022"/>
    <cellStyle name="60% - Акцент3 3 6" xfId="11810"/>
    <cellStyle name="60% - Акцент3 4" xfId="2023"/>
    <cellStyle name="60% - Акцент3 4 2" xfId="2024"/>
    <cellStyle name="60% - Акцент3 4 3" xfId="2025"/>
    <cellStyle name="60% - Акцент3 4 4" xfId="2026"/>
    <cellStyle name="60% - Акцент3 4 5" xfId="2027"/>
    <cellStyle name="60% - Акцент3 5" xfId="2028"/>
    <cellStyle name="60% - Акцент3 5 2" xfId="2029"/>
    <cellStyle name="60% - Акцент3 5 3" xfId="2030"/>
    <cellStyle name="60% - Акцент3 5 4" xfId="2031"/>
    <cellStyle name="60% - Акцент3 5 5" xfId="2032"/>
    <cellStyle name="60% - Акцент3 6" xfId="2033"/>
    <cellStyle name="60% - Акцент3 6 2" xfId="2034"/>
    <cellStyle name="60% - Акцент3 6 3" xfId="2035"/>
    <cellStyle name="60% - Акцент3 6 4" xfId="2036"/>
    <cellStyle name="60% - Акцент3 6 5" xfId="2037"/>
    <cellStyle name="60% - Акцент3 7" xfId="2038"/>
    <cellStyle name="60% - Акцент3 7 2" xfId="2039"/>
    <cellStyle name="60% - Акцент3 7 3" xfId="2040"/>
    <cellStyle name="60% - Акцент3 7 4" xfId="2041"/>
    <cellStyle name="60% - Акцент3 7 5" xfId="2042"/>
    <cellStyle name="60% - Акцент3 8" xfId="2043"/>
    <cellStyle name="60% - Акцент3 8 2" xfId="2044"/>
    <cellStyle name="60% - Акцент3 8 3" xfId="2045"/>
    <cellStyle name="60% - Акцент3 8 4" xfId="2046"/>
    <cellStyle name="60% - Акцент3 8 5" xfId="2047"/>
    <cellStyle name="60% - Акцент3 9" xfId="2048"/>
    <cellStyle name="60% - Акцент3 9 2" xfId="2049"/>
    <cellStyle name="60% - Акцент3 9 3" xfId="2050"/>
    <cellStyle name="60% - Акцент3 9 4" xfId="2051"/>
    <cellStyle name="60% - Акцент3 9 5" xfId="2052"/>
    <cellStyle name="60% - Акцент4 10" xfId="2053"/>
    <cellStyle name="60% - Акцент4 10 2" xfId="2054"/>
    <cellStyle name="60% - Акцент4 10 3" xfId="2055"/>
    <cellStyle name="60% - Акцент4 10 4" xfId="2056"/>
    <cellStyle name="60% - Акцент4 10 5" xfId="2057"/>
    <cellStyle name="60% - Акцент4 11" xfId="2058"/>
    <cellStyle name="60% - Акцент4 11 2" xfId="2059"/>
    <cellStyle name="60% - Акцент4 11 3" xfId="2060"/>
    <cellStyle name="60% - Акцент4 11 4" xfId="2061"/>
    <cellStyle name="60% - Акцент4 11 5" xfId="2062"/>
    <cellStyle name="60% - Акцент4 12" xfId="2063"/>
    <cellStyle name="60% - Акцент4 12 2" xfId="2064"/>
    <cellStyle name="60% - Акцент4 12 3" xfId="2065"/>
    <cellStyle name="60% - Акцент4 12 4" xfId="2066"/>
    <cellStyle name="60% - Акцент4 12 5" xfId="2067"/>
    <cellStyle name="60% - Акцент4 13" xfId="2068"/>
    <cellStyle name="60% - Акцент4 13 2" xfId="2069"/>
    <cellStyle name="60% - Акцент4 13 3" xfId="2070"/>
    <cellStyle name="60% - Акцент4 13 4" xfId="2071"/>
    <cellStyle name="60% - Акцент4 13 5" xfId="2072"/>
    <cellStyle name="60% - Акцент4 14" xfId="2073"/>
    <cellStyle name="60% - Акцент4 14 2" xfId="2074"/>
    <cellStyle name="60% - Акцент4 14 3" xfId="2075"/>
    <cellStyle name="60% - Акцент4 14 4" xfId="2076"/>
    <cellStyle name="60% - Акцент4 14 5" xfId="2077"/>
    <cellStyle name="60% - Акцент4 15" xfId="2078"/>
    <cellStyle name="60% - Акцент4 15 2" xfId="2079"/>
    <cellStyle name="60% - Акцент4 15 3" xfId="2080"/>
    <cellStyle name="60% - Акцент4 15 4" xfId="2081"/>
    <cellStyle name="60% - Акцент4 15 5" xfId="2082"/>
    <cellStyle name="60% - Акцент4 16" xfId="2083"/>
    <cellStyle name="60% - Акцент4 16 2" xfId="2084"/>
    <cellStyle name="60% - Акцент4 17" xfId="2085"/>
    <cellStyle name="60% - Акцент4 18" xfId="2086"/>
    <cellStyle name="60% - Акцент4 19" xfId="2087"/>
    <cellStyle name="60% - Акцент4 2" xfId="36"/>
    <cellStyle name="60% - Акцент4 2 10" xfId="2088"/>
    <cellStyle name="60% - Акцент4 2 11" xfId="2089"/>
    <cellStyle name="60% - Акцент4 2 2" xfId="2090"/>
    <cellStyle name="60% - Акцент4 2 2 2" xfId="15098"/>
    <cellStyle name="60% - Акцент4 2 2 3" xfId="15712"/>
    <cellStyle name="60% - Акцент4 2 3" xfId="2091"/>
    <cellStyle name="60% - Акцент4 2 4" xfId="2092"/>
    <cellStyle name="60% - Акцент4 2 5" xfId="2093"/>
    <cellStyle name="60% - Акцент4 2 6" xfId="2094"/>
    <cellStyle name="60% - Акцент4 2 6 2" xfId="15216"/>
    <cellStyle name="60% - Акцент4 2 7" xfId="2095"/>
    <cellStyle name="60% - Акцент4 2 8" xfId="2096"/>
    <cellStyle name="60% - Акцент4 2 9" xfId="2097"/>
    <cellStyle name="60% - Акцент4 2_июль " xfId="14931"/>
    <cellStyle name="60% - Акцент4 20" xfId="15422"/>
    <cellStyle name="60% - Акцент4 21" xfId="15423"/>
    <cellStyle name="60% - Акцент4 22" xfId="15424"/>
    <cellStyle name="60% - Акцент4 23" xfId="15425"/>
    <cellStyle name="60% - Акцент4 24" xfId="15426"/>
    <cellStyle name="60% - Акцент4 25" xfId="15421"/>
    <cellStyle name="60% - Акцент4 3" xfId="2098"/>
    <cellStyle name="60% - Акцент4 3 2" xfId="2099"/>
    <cellStyle name="60% - Акцент4 3 2 2" xfId="15713"/>
    <cellStyle name="60% - Акцент4 3 3" xfId="2100"/>
    <cellStyle name="60% - Акцент4 3 4" xfId="2101"/>
    <cellStyle name="60% - Акцент4 3 5" xfId="2102"/>
    <cellStyle name="60% - Акцент4 3 6" xfId="11811"/>
    <cellStyle name="60% - Акцент4 4" xfId="2103"/>
    <cellStyle name="60% - Акцент4 4 2" xfId="2104"/>
    <cellStyle name="60% - Акцент4 4 3" xfId="2105"/>
    <cellStyle name="60% - Акцент4 4 4" xfId="2106"/>
    <cellStyle name="60% - Акцент4 4 5" xfId="2107"/>
    <cellStyle name="60% - Акцент4 5" xfId="2108"/>
    <cellStyle name="60% - Акцент4 5 2" xfId="2109"/>
    <cellStyle name="60% - Акцент4 5 3" xfId="2110"/>
    <cellStyle name="60% - Акцент4 5 4" xfId="2111"/>
    <cellStyle name="60% - Акцент4 5 5" xfId="2112"/>
    <cellStyle name="60% - Акцент4 6" xfId="2113"/>
    <cellStyle name="60% - Акцент4 6 2" xfId="2114"/>
    <cellStyle name="60% - Акцент4 6 3" xfId="2115"/>
    <cellStyle name="60% - Акцент4 6 4" xfId="2116"/>
    <cellStyle name="60% - Акцент4 6 5" xfId="2117"/>
    <cellStyle name="60% - Акцент4 7" xfId="2118"/>
    <cellStyle name="60% - Акцент4 7 2" xfId="2119"/>
    <cellStyle name="60% - Акцент4 7 3" xfId="2120"/>
    <cellStyle name="60% - Акцент4 7 4" xfId="2121"/>
    <cellStyle name="60% - Акцент4 7 5" xfId="2122"/>
    <cellStyle name="60% - Акцент4 8" xfId="2123"/>
    <cellStyle name="60% - Акцент4 8 2" xfId="2124"/>
    <cellStyle name="60% - Акцент4 8 3" xfId="2125"/>
    <cellStyle name="60% - Акцент4 8 4" xfId="2126"/>
    <cellStyle name="60% - Акцент4 8 5" xfId="2127"/>
    <cellStyle name="60% - Акцент4 9" xfId="2128"/>
    <cellStyle name="60% - Акцент4 9 2" xfId="2129"/>
    <cellStyle name="60% - Акцент4 9 3" xfId="2130"/>
    <cellStyle name="60% - Акцент4 9 4" xfId="2131"/>
    <cellStyle name="60% - Акцент4 9 5" xfId="2132"/>
    <cellStyle name="60% - Акцент5 10" xfId="2133"/>
    <cellStyle name="60% - Акцент5 10 2" xfId="2134"/>
    <cellStyle name="60% - Акцент5 10 3" xfId="2135"/>
    <cellStyle name="60% - Акцент5 10 4" xfId="2136"/>
    <cellStyle name="60% - Акцент5 10 5" xfId="2137"/>
    <cellStyle name="60% - Акцент5 11" xfId="2138"/>
    <cellStyle name="60% - Акцент5 11 2" xfId="2139"/>
    <cellStyle name="60% - Акцент5 11 3" xfId="2140"/>
    <cellStyle name="60% - Акцент5 11 4" xfId="2141"/>
    <cellStyle name="60% - Акцент5 11 5" xfId="2142"/>
    <cellStyle name="60% - Акцент5 12" xfId="2143"/>
    <cellStyle name="60% - Акцент5 12 2" xfId="2144"/>
    <cellStyle name="60% - Акцент5 12 3" xfId="2145"/>
    <cellStyle name="60% - Акцент5 12 4" xfId="2146"/>
    <cellStyle name="60% - Акцент5 12 5" xfId="2147"/>
    <cellStyle name="60% - Акцент5 13" xfId="2148"/>
    <cellStyle name="60% - Акцент5 13 2" xfId="2149"/>
    <cellStyle name="60% - Акцент5 13 3" xfId="2150"/>
    <cellStyle name="60% - Акцент5 13 4" xfId="2151"/>
    <cellStyle name="60% - Акцент5 13 5" xfId="2152"/>
    <cellStyle name="60% - Акцент5 14" xfId="2153"/>
    <cellStyle name="60% - Акцент5 14 2" xfId="2154"/>
    <cellStyle name="60% - Акцент5 14 3" xfId="2155"/>
    <cellStyle name="60% - Акцент5 14 4" xfId="2156"/>
    <cellStyle name="60% - Акцент5 14 5" xfId="2157"/>
    <cellStyle name="60% - Акцент5 15" xfId="2158"/>
    <cellStyle name="60% - Акцент5 15 2" xfId="2159"/>
    <cellStyle name="60% - Акцент5 15 3" xfId="2160"/>
    <cellStyle name="60% - Акцент5 15 4" xfId="2161"/>
    <cellStyle name="60% - Акцент5 15 5" xfId="2162"/>
    <cellStyle name="60% - Акцент5 16" xfId="2163"/>
    <cellStyle name="60% - Акцент5 16 2" xfId="2164"/>
    <cellStyle name="60% - Акцент5 17" xfId="2165"/>
    <cellStyle name="60% - Акцент5 18" xfId="2166"/>
    <cellStyle name="60% - Акцент5 19" xfId="2167"/>
    <cellStyle name="60% - Акцент5 2" xfId="37"/>
    <cellStyle name="60% - Акцент5 2 10" xfId="2168"/>
    <cellStyle name="60% - Акцент5 2 11" xfId="2169"/>
    <cellStyle name="60% - Акцент5 2 2" xfId="2170"/>
    <cellStyle name="60% - Акцент5 2 2 2" xfId="15096"/>
    <cellStyle name="60% - Акцент5 2 2 3" xfId="15714"/>
    <cellStyle name="60% - Акцент5 2 3" xfId="2171"/>
    <cellStyle name="60% - Акцент5 2 4" xfId="2172"/>
    <cellStyle name="60% - Акцент5 2 5" xfId="2173"/>
    <cellStyle name="60% - Акцент5 2 6" xfId="2174"/>
    <cellStyle name="60% - Акцент5 2 6 2" xfId="15217"/>
    <cellStyle name="60% - Акцент5 2 7" xfId="2175"/>
    <cellStyle name="60% - Акцент5 2 8" xfId="2176"/>
    <cellStyle name="60% - Акцент5 2 9" xfId="2177"/>
    <cellStyle name="60% - Акцент5 2_июль " xfId="14932"/>
    <cellStyle name="60% - Акцент5 20" xfId="15428"/>
    <cellStyle name="60% - Акцент5 21" xfId="15429"/>
    <cellStyle name="60% - Акцент5 22" xfId="15430"/>
    <cellStyle name="60% - Акцент5 23" xfId="15431"/>
    <cellStyle name="60% - Акцент5 24" xfId="15432"/>
    <cellStyle name="60% - Акцент5 25" xfId="15427"/>
    <cellStyle name="60% - Акцент5 3" xfId="2178"/>
    <cellStyle name="60% - Акцент5 3 2" xfId="2179"/>
    <cellStyle name="60% - Акцент5 3 2 2" xfId="15715"/>
    <cellStyle name="60% - Акцент5 3 3" xfId="2180"/>
    <cellStyle name="60% - Акцент5 3 4" xfId="2181"/>
    <cellStyle name="60% - Акцент5 3 5" xfId="2182"/>
    <cellStyle name="60% - Акцент5 3 6" xfId="11812"/>
    <cellStyle name="60% - Акцент5 4" xfId="2183"/>
    <cellStyle name="60% - Акцент5 4 2" xfId="2184"/>
    <cellStyle name="60% - Акцент5 4 3" xfId="2185"/>
    <cellStyle name="60% - Акцент5 4 4" xfId="2186"/>
    <cellStyle name="60% - Акцент5 4 5" xfId="2187"/>
    <cellStyle name="60% - Акцент5 5" xfId="2188"/>
    <cellStyle name="60% - Акцент5 5 2" xfId="2189"/>
    <cellStyle name="60% - Акцент5 5 3" xfId="2190"/>
    <cellStyle name="60% - Акцент5 5 4" xfId="2191"/>
    <cellStyle name="60% - Акцент5 5 5" xfId="2192"/>
    <cellStyle name="60% - Акцент5 6" xfId="2193"/>
    <cellStyle name="60% - Акцент5 6 2" xfId="2194"/>
    <cellStyle name="60% - Акцент5 6 3" xfId="2195"/>
    <cellStyle name="60% - Акцент5 6 4" xfId="2196"/>
    <cellStyle name="60% - Акцент5 6 5" xfId="2197"/>
    <cellStyle name="60% - Акцент5 7" xfId="2198"/>
    <cellStyle name="60% - Акцент5 7 2" xfId="2199"/>
    <cellStyle name="60% - Акцент5 7 3" xfId="2200"/>
    <cellStyle name="60% - Акцент5 7 4" xfId="2201"/>
    <cellStyle name="60% - Акцент5 7 5" xfId="2202"/>
    <cellStyle name="60% - Акцент5 8" xfId="2203"/>
    <cellStyle name="60% - Акцент5 8 2" xfId="2204"/>
    <cellStyle name="60% - Акцент5 8 3" xfId="2205"/>
    <cellStyle name="60% - Акцент5 8 4" xfId="2206"/>
    <cellStyle name="60% - Акцент5 8 5" xfId="2207"/>
    <cellStyle name="60% - Акцент5 9" xfId="2208"/>
    <cellStyle name="60% - Акцент5 9 2" xfId="2209"/>
    <cellStyle name="60% - Акцент5 9 3" xfId="2210"/>
    <cellStyle name="60% - Акцент5 9 4" xfId="2211"/>
    <cellStyle name="60% - Акцент5 9 5" xfId="2212"/>
    <cellStyle name="60% - Акцент6 10" xfId="2213"/>
    <cellStyle name="60% - Акцент6 10 2" xfId="2214"/>
    <cellStyle name="60% - Акцент6 10 3" xfId="2215"/>
    <cellStyle name="60% - Акцент6 10 4" xfId="2216"/>
    <cellStyle name="60% - Акцент6 10 5" xfId="2217"/>
    <cellStyle name="60% - Акцент6 11" xfId="2218"/>
    <cellStyle name="60% - Акцент6 11 2" xfId="2219"/>
    <cellStyle name="60% - Акцент6 11 3" xfId="2220"/>
    <cellStyle name="60% - Акцент6 11 4" xfId="2221"/>
    <cellStyle name="60% - Акцент6 11 5" xfId="2222"/>
    <cellStyle name="60% - Акцент6 12" xfId="2223"/>
    <cellStyle name="60% - Акцент6 12 2" xfId="2224"/>
    <cellStyle name="60% - Акцент6 12 3" xfId="2225"/>
    <cellStyle name="60% - Акцент6 12 4" xfId="2226"/>
    <cellStyle name="60% - Акцент6 12 5" xfId="2227"/>
    <cellStyle name="60% - Акцент6 13" xfId="2228"/>
    <cellStyle name="60% - Акцент6 13 2" xfId="2229"/>
    <cellStyle name="60% - Акцент6 13 3" xfId="2230"/>
    <cellStyle name="60% - Акцент6 13 4" xfId="2231"/>
    <cellStyle name="60% - Акцент6 13 5" xfId="2232"/>
    <cellStyle name="60% - Акцент6 14" xfId="2233"/>
    <cellStyle name="60% - Акцент6 14 2" xfId="2234"/>
    <cellStyle name="60% - Акцент6 14 3" xfId="2235"/>
    <cellStyle name="60% - Акцент6 14 4" xfId="2236"/>
    <cellStyle name="60% - Акцент6 14 5" xfId="2237"/>
    <cellStyle name="60% - Акцент6 15" xfId="2238"/>
    <cellStyle name="60% - Акцент6 15 2" xfId="2239"/>
    <cellStyle name="60% - Акцент6 15 3" xfId="2240"/>
    <cellStyle name="60% - Акцент6 15 4" xfId="2241"/>
    <cellStyle name="60% - Акцент6 15 5" xfId="2242"/>
    <cellStyle name="60% - Акцент6 16" xfId="2243"/>
    <cellStyle name="60% - Акцент6 16 2" xfId="2244"/>
    <cellStyle name="60% - Акцент6 17" xfId="2245"/>
    <cellStyle name="60% - Акцент6 18" xfId="2246"/>
    <cellStyle name="60% - Акцент6 19" xfId="2247"/>
    <cellStyle name="60% - Акцент6 2" xfId="38"/>
    <cellStyle name="60% - Акцент6 2 10" xfId="2248"/>
    <cellStyle name="60% - Акцент6 2 11" xfId="2249"/>
    <cellStyle name="60% - Акцент6 2 2" xfId="2250"/>
    <cellStyle name="60% - Акцент6 2 2 2" xfId="15095"/>
    <cellStyle name="60% - Акцент6 2 2 3" xfId="15716"/>
    <cellStyle name="60% - Акцент6 2 3" xfId="2251"/>
    <cellStyle name="60% - Акцент6 2 4" xfId="2252"/>
    <cellStyle name="60% - Акцент6 2 5" xfId="2253"/>
    <cellStyle name="60% - Акцент6 2 6" xfId="2254"/>
    <cellStyle name="60% - Акцент6 2 6 2" xfId="15218"/>
    <cellStyle name="60% - Акцент6 2 7" xfId="2255"/>
    <cellStyle name="60% - Акцент6 2 8" xfId="2256"/>
    <cellStyle name="60% - Акцент6 2 9" xfId="2257"/>
    <cellStyle name="60% - Акцент6 2_июль " xfId="14933"/>
    <cellStyle name="60% - Акцент6 20" xfId="15436"/>
    <cellStyle name="60% - Акцент6 21" xfId="15437"/>
    <cellStyle name="60% - Акцент6 22" xfId="15438"/>
    <cellStyle name="60% - Акцент6 23" xfId="15439"/>
    <cellStyle name="60% - Акцент6 24" xfId="15440"/>
    <cellStyle name="60% - Акцент6 25" xfId="15435"/>
    <cellStyle name="60% - Акцент6 3" xfId="2258"/>
    <cellStyle name="60% - Акцент6 3 2" xfId="2259"/>
    <cellStyle name="60% - Акцент6 3 2 2" xfId="15717"/>
    <cellStyle name="60% - Акцент6 3 3" xfId="2260"/>
    <cellStyle name="60% - Акцент6 3 4" xfId="2261"/>
    <cellStyle name="60% - Акцент6 3 5" xfId="2262"/>
    <cellStyle name="60% - Акцент6 3 6" xfId="11813"/>
    <cellStyle name="60% - Акцент6 4" xfId="2263"/>
    <cellStyle name="60% - Акцент6 4 2" xfId="2264"/>
    <cellStyle name="60% - Акцент6 4 3" xfId="2265"/>
    <cellStyle name="60% - Акцент6 4 4" xfId="2266"/>
    <cellStyle name="60% - Акцент6 4 5" xfId="2267"/>
    <cellStyle name="60% - Акцент6 5" xfId="2268"/>
    <cellStyle name="60% - Акцент6 5 2" xfId="2269"/>
    <cellStyle name="60% - Акцент6 5 3" xfId="2270"/>
    <cellStyle name="60% - Акцент6 5 4" xfId="2271"/>
    <cellStyle name="60% - Акцент6 5 5" xfId="2272"/>
    <cellStyle name="60% - Акцент6 6" xfId="2273"/>
    <cellStyle name="60% - Акцент6 6 2" xfId="2274"/>
    <cellStyle name="60% - Акцент6 6 3" xfId="2275"/>
    <cellStyle name="60% - Акцент6 6 4" xfId="2276"/>
    <cellStyle name="60% - Акцент6 6 5" xfId="2277"/>
    <cellStyle name="60% - Акцент6 7" xfId="2278"/>
    <cellStyle name="60% - Акцент6 7 2" xfId="2279"/>
    <cellStyle name="60% - Акцент6 7 3" xfId="2280"/>
    <cellStyle name="60% - Акцент6 7 4" xfId="2281"/>
    <cellStyle name="60% - Акцент6 7 5" xfId="2282"/>
    <cellStyle name="60% - Акцент6 8" xfId="2283"/>
    <cellStyle name="60% - Акцент6 8 2" xfId="2284"/>
    <cellStyle name="60% - Акцент6 8 3" xfId="2285"/>
    <cellStyle name="60% - Акцент6 8 4" xfId="2286"/>
    <cellStyle name="60% - Акцент6 8 5" xfId="2287"/>
    <cellStyle name="60% - Акцент6 9" xfId="2288"/>
    <cellStyle name="60% - Акцент6 9 2" xfId="2289"/>
    <cellStyle name="60% - Акцент6 9 3" xfId="2290"/>
    <cellStyle name="60% - Акцент6 9 4" xfId="2291"/>
    <cellStyle name="60% - Акцент6 9 5" xfId="2292"/>
    <cellStyle name="75%" xfId="2293"/>
    <cellStyle name="75% 2" xfId="11613"/>
    <cellStyle name="75% 3" xfId="11612"/>
    <cellStyle name="8pt" xfId="11611"/>
    <cellStyle name="Aaia?iue" xfId="11610"/>
    <cellStyle name="Aaia?iue [0]" xfId="11609"/>
    <cellStyle name="Aaia?iue_vaqduGfTSN7qyUJNWHRlcWo3H" xfId="11608"/>
    <cellStyle name="Äåíåæíûé [0]_vaqduGfTSN7qyUJNWHRlcWo3H" xfId="11607"/>
    <cellStyle name="Äåíåæíûé_vaqduGfTSN7qyUJNWHRlcWo3H" xfId="11606"/>
    <cellStyle name="Accent1" xfId="39"/>
    <cellStyle name="Accent1 - 20%" xfId="2294"/>
    <cellStyle name="Accent1 - 40%" xfId="2295"/>
    <cellStyle name="Accent1 - 60%" xfId="2296"/>
    <cellStyle name="Accent1 10" xfId="2297"/>
    <cellStyle name="Accent1 10 2" xfId="11605"/>
    <cellStyle name="Accent1 11" xfId="2298"/>
    <cellStyle name="Accent1 12" xfId="2299"/>
    <cellStyle name="Accent1 13" xfId="2300"/>
    <cellStyle name="Accent1 2" xfId="2301"/>
    <cellStyle name="Accent1 2 2" xfId="11604"/>
    <cellStyle name="Accent1 3" xfId="2302"/>
    <cellStyle name="Accent1 3 2" xfId="11603"/>
    <cellStyle name="Accent1 4" xfId="2303"/>
    <cellStyle name="Accent1 4 2" xfId="11602"/>
    <cellStyle name="Accent1 5" xfId="2304"/>
    <cellStyle name="Accent1 5 2" xfId="11601"/>
    <cellStyle name="Accent1 6" xfId="2305"/>
    <cellStyle name="Accent1 6 2" xfId="11600"/>
    <cellStyle name="Accent1 7" xfId="2306"/>
    <cellStyle name="Accent1 7 2" xfId="11599"/>
    <cellStyle name="Accent1 8" xfId="2307"/>
    <cellStyle name="Accent1 8 2" xfId="11598"/>
    <cellStyle name="Accent1 9" xfId="2308"/>
    <cellStyle name="Accent1 9 2" xfId="11597"/>
    <cellStyle name="Accent1_Критерии RAB" xfId="11596"/>
    <cellStyle name="Accent2" xfId="40"/>
    <cellStyle name="Accent2 - 20%" xfId="2309"/>
    <cellStyle name="Accent2 - 40%" xfId="2310"/>
    <cellStyle name="Accent2 - 60%" xfId="2311"/>
    <cellStyle name="Accent2 10" xfId="2312"/>
    <cellStyle name="Accent2 10 2" xfId="11595"/>
    <cellStyle name="Accent2 11" xfId="2313"/>
    <cellStyle name="Accent2 12" xfId="2314"/>
    <cellStyle name="Accent2 13" xfId="2315"/>
    <cellStyle name="Accent2 2" xfId="2316"/>
    <cellStyle name="Accent2 2 2" xfId="11594"/>
    <cellStyle name="Accent2 3" xfId="2317"/>
    <cellStyle name="Accent2 3 2" xfId="11593"/>
    <cellStyle name="Accent2 4" xfId="2318"/>
    <cellStyle name="Accent2 4 2" xfId="11592"/>
    <cellStyle name="Accent2 5" xfId="2319"/>
    <cellStyle name="Accent2 5 2" xfId="11591"/>
    <cellStyle name="Accent2 6" xfId="2320"/>
    <cellStyle name="Accent2 6 2" xfId="11590"/>
    <cellStyle name="Accent2 7" xfId="2321"/>
    <cellStyle name="Accent2 7 2" xfId="11589"/>
    <cellStyle name="Accent2 8" xfId="2322"/>
    <cellStyle name="Accent2 8 2" xfId="11588"/>
    <cellStyle name="Accent2 9" xfId="2323"/>
    <cellStyle name="Accent2 9 2" xfId="11587"/>
    <cellStyle name="Accent2_Критерии RAB" xfId="11586"/>
    <cellStyle name="Accent3" xfId="41"/>
    <cellStyle name="Accent3 - 20%" xfId="2324"/>
    <cellStyle name="Accent3 - 40%" xfId="2325"/>
    <cellStyle name="Accent3 - 60%" xfId="2326"/>
    <cellStyle name="Accent3 10" xfId="2327"/>
    <cellStyle name="Accent3 10 2" xfId="11585"/>
    <cellStyle name="Accent3 11" xfId="2328"/>
    <cellStyle name="Accent3 12" xfId="2329"/>
    <cellStyle name="Accent3 13" xfId="2330"/>
    <cellStyle name="Accent3 2" xfId="2331"/>
    <cellStyle name="Accent3 2 2" xfId="11584"/>
    <cellStyle name="Accent3 3" xfId="2332"/>
    <cellStyle name="Accent3 3 2" xfId="11583"/>
    <cellStyle name="Accent3 4" xfId="2333"/>
    <cellStyle name="Accent3 4 2" xfId="11582"/>
    <cellStyle name="Accent3 5" xfId="2334"/>
    <cellStyle name="Accent3 5 2" xfId="11581"/>
    <cellStyle name="Accent3 5 3" xfId="12587"/>
    <cellStyle name="Accent3 6" xfId="2335"/>
    <cellStyle name="Accent3 6 2" xfId="11580"/>
    <cellStyle name="Accent3 7" xfId="2336"/>
    <cellStyle name="Accent3 7 2" xfId="11579"/>
    <cellStyle name="Accent3 8" xfId="2337"/>
    <cellStyle name="Accent3 8 2" xfId="11578"/>
    <cellStyle name="Accent3 9" xfId="2338"/>
    <cellStyle name="Accent3 9 2" xfId="11577"/>
    <cellStyle name="Accent3_Критерии RAB" xfId="11576"/>
    <cellStyle name="Accent4" xfId="42"/>
    <cellStyle name="Accent4 - 20%" xfId="2339"/>
    <cellStyle name="Accent4 - 40%" xfId="2340"/>
    <cellStyle name="Accent4 - 60%" xfId="2341"/>
    <cellStyle name="Accent4 10" xfId="2342"/>
    <cellStyle name="Accent4 10 2" xfId="11575"/>
    <cellStyle name="Accent4 11" xfId="2343"/>
    <cellStyle name="Accent4 12" xfId="2344"/>
    <cellStyle name="Accent4 13" xfId="2345"/>
    <cellStyle name="Accent4 2" xfId="2346"/>
    <cellStyle name="Accent4 2 2" xfId="11574"/>
    <cellStyle name="Accent4 3" xfId="2347"/>
    <cellStyle name="Accent4 3 2" xfId="11573"/>
    <cellStyle name="Accent4 4" xfId="2348"/>
    <cellStyle name="Accent4 4 2" xfId="11572"/>
    <cellStyle name="Accent4 5" xfId="2349"/>
    <cellStyle name="Accent4 5 2" xfId="11571"/>
    <cellStyle name="Accent4 5 3" xfId="12588"/>
    <cellStyle name="Accent4 6" xfId="2350"/>
    <cellStyle name="Accent4 6 2" xfId="11570"/>
    <cellStyle name="Accent4 7" xfId="2351"/>
    <cellStyle name="Accent4 7 2" xfId="11569"/>
    <cellStyle name="Accent4 8" xfId="2352"/>
    <cellStyle name="Accent4 8 2" xfId="11568"/>
    <cellStyle name="Accent4 9" xfId="2353"/>
    <cellStyle name="Accent4 9 2" xfId="11567"/>
    <cellStyle name="Accent4_Критерии RAB" xfId="11566"/>
    <cellStyle name="Accent5" xfId="43"/>
    <cellStyle name="Accent5 - 20%" xfId="2354"/>
    <cellStyle name="Accent5 - 40%" xfId="2355"/>
    <cellStyle name="Accent5 - 60%" xfId="2356"/>
    <cellStyle name="Accent5 10" xfId="2357"/>
    <cellStyle name="Accent5 10 2" xfId="11565"/>
    <cellStyle name="Accent5 11" xfId="2358"/>
    <cellStyle name="Accent5 12" xfId="2359"/>
    <cellStyle name="Accent5 13" xfId="2360"/>
    <cellStyle name="Accent5 2" xfId="2361"/>
    <cellStyle name="Accent5 2 2" xfId="11564"/>
    <cellStyle name="Accent5 3" xfId="2362"/>
    <cellStyle name="Accent5 3 2" xfId="11563"/>
    <cellStyle name="Accent5 4" xfId="2363"/>
    <cellStyle name="Accent5 4 2" xfId="11562"/>
    <cellStyle name="Accent5 5" xfId="2364"/>
    <cellStyle name="Accent5 5 2" xfId="11561"/>
    <cellStyle name="Accent5 5 3" xfId="12589"/>
    <cellStyle name="Accent5 6" xfId="2365"/>
    <cellStyle name="Accent5 6 2" xfId="11560"/>
    <cellStyle name="Accent5 7" xfId="2366"/>
    <cellStyle name="Accent5 7 2" xfId="11559"/>
    <cellStyle name="Accent5 8" xfId="2367"/>
    <cellStyle name="Accent5 8 2" xfId="11558"/>
    <cellStyle name="Accent5 9" xfId="2368"/>
    <cellStyle name="Accent5 9 2" xfId="11557"/>
    <cellStyle name="Accent5_Критерии RAB" xfId="11556"/>
    <cellStyle name="Accent6" xfId="44"/>
    <cellStyle name="Accent6 - 20%" xfId="2369"/>
    <cellStyle name="Accent6 - 40%" xfId="2370"/>
    <cellStyle name="Accent6 - 60%" xfId="2371"/>
    <cellStyle name="Accent6 10" xfId="2372"/>
    <cellStyle name="Accent6 10 2" xfId="11555"/>
    <cellStyle name="Accent6 11" xfId="2373"/>
    <cellStyle name="Accent6 12" xfId="2374"/>
    <cellStyle name="Accent6 13" xfId="2375"/>
    <cellStyle name="Accent6 2" xfId="2376"/>
    <cellStyle name="Accent6 2 2" xfId="11554"/>
    <cellStyle name="Accent6 3" xfId="2377"/>
    <cellStyle name="Accent6 3 2" xfId="11553"/>
    <cellStyle name="Accent6 4" xfId="2378"/>
    <cellStyle name="Accent6 4 2" xfId="11552"/>
    <cellStyle name="Accent6 5" xfId="2379"/>
    <cellStyle name="Accent6 5 2" xfId="11551"/>
    <cellStyle name="Accent6 5 3" xfId="12590"/>
    <cellStyle name="Accent6 6" xfId="2380"/>
    <cellStyle name="Accent6 6 2" xfId="11550"/>
    <cellStyle name="Accent6 7" xfId="2381"/>
    <cellStyle name="Accent6 7 2" xfId="11549"/>
    <cellStyle name="Accent6 8" xfId="2382"/>
    <cellStyle name="Accent6 8 2" xfId="11548"/>
    <cellStyle name="Accent6 9" xfId="2383"/>
    <cellStyle name="Accent6 9 2" xfId="11547"/>
    <cellStyle name="Accent6_Критерии RAB" xfId="11546"/>
    <cellStyle name="account" xfId="2384"/>
    <cellStyle name="Accounting" xfId="2385"/>
    <cellStyle name="acct" xfId="11545"/>
    <cellStyle name="Ăčďĺđńńűëęŕ" xfId="11544"/>
    <cellStyle name="Ăčďĺđńńűëęŕ 2" xfId="11543"/>
    <cellStyle name="AeE­ [0]_?A°??µAoC?" xfId="11542"/>
    <cellStyle name="AeE­_?A°??µAoC?" xfId="11541"/>
    <cellStyle name="Aeia?nnueea" xfId="11540"/>
    <cellStyle name="AFE" xfId="11539"/>
    <cellStyle name="Áĺççŕůčňíűé" xfId="11538"/>
    <cellStyle name="Äĺíĺćíűé [0]_(ňŕá 3č)" xfId="11537"/>
    <cellStyle name="Äĺíĺćíűé_(ňŕá 3č)" xfId="11536"/>
    <cellStyle name="alternate" xfId="12591"/>
    <cellStyle name="aluminium" xfId="12592"/>
    <cellStyle name="Analyst Name" xfId="12593"/>
    <cellStyle name="Anna" xfId="2386"/>
    <cellStyle name="AP_AR_UPS" xfId="2387"/>
    <cellStyle name="Arial 10" xfId="11535"/>
    <cellStyle name="Arial 12" xfId="11534"/>
    <cellStyle name="Assumption - Normal" xfId="12594"/>
    <cellStyle name="Assumption - Normal 10" xfId="12595"/>
    <cellStyle name="Assumption - Normal 2" xfId="12596"/>
    <cellStyle name="Assumption - Normal 3" xfId="12597"/>
    <cellStyle name="Assumption - Normal 4" xfId="12598"/>
    <cellStyle name="Assumption - Normal 5" xfId="12599"/>
    <cellStyle name="Assumption - Normal 6" xfId="12600"/>
    <cellStyle name="Assumption - Normal 7" xfId="12601"/>
    <cellStyle name="Assumption - Normal 8" xfId="12602"/>
    <cellStyle name="Assumption - Normal 9" xfId="12603"/>
    <cellStyle name="Availability" xfId="12604"/>
    <cellStyle name="b lue" xfId="12605"/>
    <cellStyle name="BackGround_General" xfId="2388"/>
    <cellStyle name="Bad" xfId="45"/>
    <cellStyle name="Bad 10" xfId="2389"/>
    <cellStyle name="Bad 11" xfId="2390"/>
    <cellStyle name="Bad 12" xfId="2391"/>
    <cellStyle name="Bad 13" xfId="2392"/>
    <cellStyle name="Bad 2" xfId="2393"/>
    <cellStyle name="Bad 2 2" xfId="11533"/>
    <cellStyle name="Bad 3" xfId="2394"/>
    <cellStyle name="Bad 3 2" xfId="12606"/>
    <cellStyle name="Bad 4" xfId="2395"/>
    <cellStyle name="Bad 5" xfId="2396"/>
    <cellStyle name="Bad 6" xfId="2397"/>
    <cellStyle name="Bad 7" xfId="2398"/>
    <cellStyle name="Bad 8" xfId="2399"/>
    <cellStyle name="Bad 9" xfId="2400"/>
    <cellStyle name="Balance" xfId="11532"/>
    <cellStyle name="BalanceBold" xfId="11531"/>
    <cellStyle name="Big" xfId="12607"/>
    <cellStyle name="BLACK" xfId="11530"/>
    <cellStyle name="blank" xfId="2401"/>
    <cellStyle name="Blue" xfId="11529"/>
    <cellStyle name="Blue 2" xfId="12608"/>
    <cellStyle name="Blue_Calculation" xfId="14934"/>
    <cellStyle name="blur" xfId="12609"/>
    <cellStyle name="Body" xfId="11528"/>
    <cellStyle name="Bold/Border" xfId="12610"/>
    <cellStyle name="Bold/Border 2" xfId="12611"/>
    <cellStyle name="Bold/Border 3" xfId="12612"/>
    <cellStyle name="Bold/Border 4" xfId="12613"/>
    <cellStyle name="Bold/Border 5" xfId="12614"/>
    <cellStyle name="Bold/Border 6" xfId="12615"/>
    <cellStyle name="Bold/Border 7" xfId="12616"/>
    <cellStyle name="Bold/Border 8" xfId="12617"/>
    <cellStyle name="British Pound" xfId="11527"/>
    <cellStyle name="Bullet" xfId="12618"/>
    <cellStyle name="C" xfId="12619"/>
    <cellStyle name="C 2" xfId="15951"/>
    <cellStyle name="C?AO_?A°??µAoC?" xfId="11526"/>
    <cellStyle name="Calc Currency (0)" xfId="11525"/>
    <cellStyle name="Calc Currency (0) 2" xfId="11524"/>
    <cellStyle name="Calc Currency (0) 3" xfId="12620"/>
    <cellStyle name="Calc Currency (2)" xfId="11523"/>
    <cellStyle name="Calc Currency (2) 2" xfId="12621"/>
    <cellStyle name="Calc Percent (0)" xfId="11522"/>
    <cellStyle name="Calc Percent (0) 2" xfId="12622"/>
    <cellStyle name="Calc Percent (1)" xfId="11521"/>
    <cellStyle name="Calc Percent (1) 2" xfId="12623"/>
    <cellStyle name="Calc Percent (2)" xfId="11520"/>
    <cellStyle name="Calc Percent (2) 2" xfId="12624"/>
    <cellStyle name="Calc Units (0)" xfId="11519"/>
    <cellStyle name="Calc Units (0) 2" xfId="12625"/>
    <cellStyle name="Calc Units (1)" xfId="11518"/>
    <cellStyle name="Calc Units (1) 2" xfId="12626"/>
    <cellStyle name="Calc Units (2)" xfId="11517"/>
    <cellStyle name="Calc Units (2) 2" xfId="12627"/>
    <cellStyle name="Calculation" xfId="46"/>
    <cellStyle name="Calculation 10" xfId="2403"/>
    <cellStyle name="Calculation 11" xfId="2404"/>
    <cellStyle name="Calculation 12" xfId="2405"/>
    <cellStyle name="Calculation 13" xfId="2406"/>
    <cellStyle name="Calculation 14" xfId="2402"/>
    <cellStyle name="Calculation 2" xfId="2407"/>
    <cellStyle name="Calculation 2 2" xfId="11515"/>
    <cellStyle name="Calculation 2 3" xfId="11516"/>
    <cellStyle name="Calculation 2 4" xfId="12628"/>
    <cellStyle name="Calculation 3" xfId="2408"/>
    <cellStyle name="Calculation 3 2" xfId="11514"/>
    <cellStyle name="Calculation 3 3" xfId="12629"/>
    <cellStyle name="Calculation 4" xfId="2409"/>
    <cellStyle name="Calculation 4 2" xfId="11513"/>
    <cellStyle name="Calculation 4 3" xfId="12630"/>
    <cellStyle name="Calculation 5" xfId="2410"/>
    <cellStyle name="Calculation 6" xfId="2411"/>
    <cellStyle name="Calculation 6 2" xfId="11892"/>
    <cellStyle name="Calculation 7" xfId="2412"/>
    <cellStyle name="Calculation 8" xfId="2413"/>
    <cellStyle name="Calculation 9" xfId="2414"/>
    <cellStyle name="Calculation_Xl0000026" xfId="2415"/>
    <cellStyle name="Case" xfId="11512"/>
    <cellStyle name="Center Across" xfId="11511"/>
    <cellStyle name="Center Across 2" xfId="12631"/>
    <cellStyle name="Center Across 3" xfId="12632"/>
    <cellStyle name="Center Across 4" xfId="12633"/>
    <cellStyle name="Center Across 5" xfId="12634"/>
    <cellStyle name="Center Across 6" xfId="12635"/>
    <cellStyle name="Center Across 7" xfId="12636"/>
    <cellStyle name="Center Across 8" xfId="12637"/>
    <cellStyle name="Changeable" xfId="12638"/>
    <cellStyle name="Characteristic" xfId="11510"/>
    <cellStyle name="CharactNote" xfId="11509"/>
    <cellStyle name="CharactType" xfId="11508"/>
    <cellStyle name="CharactValue" xfId="11507"/>
    <cellStyle name="CharactValueNote" xfId="11506"/>
    <cellStyle name="CharShortType" xfId="11505"/>
    <cellStyle name="Check" xfId="2416"/>
    <cellStyle name="Check 2" xfId="11504"/>
    <cellStyle name="Check 2 2" xfId="11503"/>
    <cellStyle name="Check 3" xfId="11502"/>
    <cellStyle name="Check Cell" xfId="47"/>
    <cellStyle name="Check Cell 10" xfId="2417"/>
    <cellStyle name="Check Cell 11" xfId="2418"/>
    <cellStyle name="Check Cell 12" xfId="2419"/>
    <cellStyle name="Check Cell 13" xfId="2420"/>
    <cellStyle name="Check Cell 2" xfId="2421"/>
    <cellStyle name="Check Cell 2 2" xfId="11500"/>
    <cellStyle name="Check Cell 2 3" xfId="11501"/>
    <cellStyle name="Check Cell 3" xfId="2422"/>
    <cellStyle name="Check Cell 3 2" xfId="11499"/>
    <cellStyle name="Check Cell 3 3" xfId="12639"/>
    <cellStyle name="Check Cell 4" xfId="2423"/>
    <cellStyle name="Check Cell 5" xfId="2424"/>
    <cellStyle name="Check Cell 6" xfId="2425"/>
    <cellStyle name="Check Cell 7" xfId="2426"/>
    <cellStyle name="Check Cell 8" xfId="2427"/>
    <cellStyle name="Check Cell 9" xfId="2428"/>
    <cellStyle name="Check Cell_Xl0000026" xfId="2429"/>
    <cellStyle name="Code" xfId="12640"/>
    <cellStyle name="Code 10" xfId="12641"/>
    <cellStyle name="Code 11" xfId="12642"/>
    <cellStyle name="Code 12" xfId="12643"/>
    <cellStyle name="Code 13" xfId="12644"/>
    <cellStyle name="Code 14" xfId="12645"/>
    <cellStyle name="Code 15" xfId="12646"/>
    <cellStyle name="Code 16" xfId="12647"/>
    <cellStyle name="Code 17" xfId="12648"/>
    <cellStyle name="Code 18" xfId="12649"/>
    <cellStyle name="Code 19" xfId="12650"/>
    <cellStyle name="Code 2" xfId="12651"/>
    <cellStyle name="Code 20" xfId="12652"/>
    <cellStyle name="Code 21" xfId="12653"/>
    <cellStyle name="Code 22" xfId="12654"/>
    <cellStyle name="Code 23" xfId="12655"/>
    <cellStyle name="Code 24" xfId="12656"/>
    <cellStyle name="Code 25" xfId="12657"/>
    <cellStyle name="Code 26" xfId="12658"/>
    <cellStyle name="Code 27" xfId="12659"/>
    <cellStyle name="Code 28" xfId="12660"/>
    <cellStyle name="Code 29" xfId="12661"/>
    <cellStyle name="Code 3" xfId="12662"/>
    <cellStyle name="Code 30" xfId="12663"/>
    <cellStyle name="Code 31" xfId="12664"/>
    <cellStyle name="Code 32" xfId="12665"/>
    <cellStyle name="Code 33" xfId="12666"/>
    <cellStyle name="Code 34" xfId="12667"/>
    <cellStyle name="Code 35" xfId="12668"/>
    <cellStyle name="Code 36" xfId="12669"/>
    <cellStyle name="Code 37" xfId="12670"/>
    <cellStyle name="Code 4" xfId="12671"/>
    <cellStyle name="Code 5" xfId="12672"/>
    <cellStyle name="Code 6" xfId="12673"/>
    <cellStyle name="Code 7" xfId="12674"/>
    <cellStyle name="Code 8" xfId="12675"/>
    <cellStyle name="Code 9" xfId="12676"/>
    <cellStyle name="Code Section" xfId="12677"/>
    <cellStyle name="ColHeading" xfId="12678"/>
    <cellStyle name="Column Heading" xfId="11498"/>
    <cellStyle name="Column Title" xfId="12679"/>
    <cellStyle name="Com " xfId="11497"/>
    <cellStyle name="Comma  - Style1" xfId="12680"/>
    <cellStyle name="Comma  - Style2" xfId="12681"/>
    <cellStyle name="Comma  - Style3" xfId="12682"/>
    <cellStyle name="Comma  - Style4" xfId="12683"/>
    <cellStyle name="Comma  - Style5" xfId="12684"/>
    <cellStyle name="Comma  - Style6" xfId="12685"/>
    <cellStyle name="Comma  - Style7" xfId="12686"/>
    <cellStyle name="Comma  - Style8" xfId="12687"/>
    <cellStyle name="Comma [0]_#6 Temps &amp; Contractors" xfId="11496"/>
    <cellStyle name="Comma [00]" xfId="11495"/>
    <cellStyle name="Comma [00] 2" xfId="12688"/>
    <cellStyle name="Comma [1]" xfId="11494"/>
    <cellStyle name="Comma [2]" xfId="12689"/>
    <cellStyle name="Comma [3]" xfId="12690"/>
    <cellStyle name="Comma 0" xfId="11493"/>
    <cellStyle name="Comma 0*" xfId="11492"/>
    <cellStyle name="Comma 2" xfId="2430"/>
    <cellStyle name="Comma 2 2" xfId="11491"/>
    <cellStyle name="Comma 3" xfId="12691"/>
    <cellStyle name="Comma(1)" xfId="12692"/>
    <cellStyle name="Comma_#6 Temps &amp; Contractors" xfId="11490"/>
    <cellStyle name="Comma0" xfId="2431"/>
    <cellStyle name="Comma0 - Modelo1" xfId="12693"/>
    <cellStyle name="Comma0 - Style1" xfId="12694"/>
    <cellStyle name="Comma0 2" xfId="11489"/>
    <cellStyle name="Comma1 - Modelo2" xfId="12695"/>
    <cellStyle name="Comma1 - Style2" xfId="12696"/>
    <cellStyle name="Comments" xfId="11488"/>
    <cellStyle name="Company" xfId="12697"/>
    <cellStyle name="CompanyName" xfId="12698"/>
    <cellStyle name="Coname" xfId="12699"/>
    <cellStyle name="Coname 2" xfId="12700"/>
    <cellStyle name="Coname 3" xfId="12701"/>
    <cellStyle name="Coname 4" xfId="12702"/>
    <cellStyle name="Coname 5" xfId="12703"/>
    <cellStyle name="Coname 6" xfId="12704"/>
    <cellStyle name="Coname 7" xfId="12705"/>
    <cellStyle name="Coname 8" xfId="12706"/>
    <cellStyle name="Condition" xfId="11487"/>
    <cellStyle name="CondMandatory" xfId="11486"/>
    <cellStyle name="Conor 1" xfId="12707"/>
    <cellStyle name="Conor1" xfId="12708"/>
    <cellStyle name="Conor2" xfId="12709"/>
    <cellStyle name="Content1" xfId="11485"/>
    <cellStyle name="Content2" xfId="11484"/>
    <cellStyle name="Content3" xfId="11483"/>
    <cellStyle name="Credit" xfId="12710"/>
    <cellStyle name="Credit subtotal" xfId="12711"/>
    <cellStyle name="Credit subtotal 10" xfId="12712"/>
    <cellStyle name="Credit subtotal 2" xfId="12713"/>
    <cellStyle name="Credit subtotal 3" xfId="12714"/>
    <cellStyle name="Credit subtotal 4" xfId="12715"/>
    <cellStyle name="Credit subtotal 5" xfId="12716"/>
    <cellStyle name="Credit subtotal 6" xfId="12717"/>
    <cellStyle name="Credit subtotal 7" xfId="12718"/>
    <cellStyle name="Credit subtotal 8" xfId="12719"/>
    <cellStyle name="Credit subtotal 9" xfId="12720"/>
    <cellStyle name="Credit Total" xfId="12721"/>
    <cellStyle name="Credit_Tickmarks" xfId="12722"/>
    <cellStyle name="Çŕůčňíűé" xfId="11482"/>
    <cellStyle name="CurRatio" xfId="12723"/>
    <cellStyle name="Currency [0]" xfId="261"/>
    <cellStyle name="Currency [0] 2" xfId="11481"/>
    <cellStyle name="Currency [0] 3" xfId="11480"/>
    <cellStyle name="Currency [0] 4" xfId="11479"/>
    <cellStyle name="Currency [0] 5" xfId="11478"/>
    <cellStyle name="Currency [00]" xfId="11477"/>
    <cellStyle name="Currency [00] 2" xfId="12724"/>
    <cellStyle name="Currency [1]" xfId="11476"/>
    <cellStyle name="Currency [2]" xfId="12725"/>
    <cellStyle name="Currency [3]" xfId="12726"/>
    <cellStyle name="Currency 0" xfId="11475"/>
    <cellStyle name="Currency 2" xfId="11474"/>
    <cellStyle name="Currency_#6 Temps &amp; Contractors" xfId="11473"/>
    <cellStyle name="Currency0" xfId="2432"/>
    <cellStyle name="Currency0 2" xfId="11472"/>
    <cellStyle name="CUS.Work.Area" xfId="12727"/>
    <cellStyle name="d" xfId="12728"/>
    <cellStyle name="Đ_x0010_" xfId="375"/>
    <cellStyle name="Dash" xfId="12729"/>
    <cellStyle name="Data" xfId="11471"/>
    <cellStyle name="DataBold" xfId="11470"/>
    <cellStyle name="date" xfId="48"/>
    <cellStyle name="date 2" xfId="2433"/>
    <cellStyle name="date 2 2" xfId="11468"/>
    <cellStyle name="Date 3" xfId="11467"/>
    <cellStyle name="date 3 2" xfId="11466"/>
    <cellStyle name="date 3 3" xfId="11893"/>
    <cellStyle name="Date 4" xfId="11465"/>
    <cellStyle name="date 4 2" xfId="11464"/>
    <cellStyle name="Date 5" xfId="11469"/>
    <cellStyle name="Date Aligned" xfId="11463"/>
    <cellStyle name="Date Short" xfId="11462"/>
    <cellStyle name="Date Short 2" xfId="12730"/>
    <cellStyle name="Date, Long" xfId="12731"/>
    <cellStyle name="Date, Short" xfId="12732"/>
    <cellStyle name="Date_BV204 DCF Model" xfId="12733"/>
    <cellStyle name="Dateline" xfId="12734"/>
    <cellStyle name="Dateline 2" xfId="12735"/>
    <cellStyle name="Dateline 3" xfId="12736"/>
    <cellStyle name="Dates" xfId="2434"/>
    <cellStyle name="Dates 2" xfId="11461"/>
    <cellStyle name="DateTime" xfId="12737"/>
    <cellStyle name="Debit" xfId="12738"/>
    <cellStyle name="Debit subtotal" xfId="12739"/>
    <cellStyle name="Debit subtotal 10" xfId="12740"/>
    <cellStyle name="Debit subtotal 2" xfId="12741"/>
    <cellStyle name="Debit subtotal 3" xfId="12742"/>
    <cellStyle name="Debit subtotal 4" xfId="12743"/>
    <cellStyle name="Debit subtotal 5" xfId="12744"/>
    <cellStyle name="Debit subtotal 6" xfId="12745"/>
    <cellStyle name="Debit subtotal 7" xfId="12746"/>
    <cellStyle name="Debit subtotal 8" xfId="12747"/>
    <cellStyle name="Debit subtotal 9" xfId="12748"/>
    <cellStyle name="Debit Total" xfId="12749"/>
    <cellStyle name="Debit_Tickmarks" xfId="12750"/>
    <cellStyle name="Dec_0" xfId="11460"/>
    <cellStyle name="Default" xfId="12751"/>
    <cellStyle name="DELTA" xfId="11459"/>
    <cellStyle name="DELTA 2" xfId="12752"/>
    <cellStyle name="Dezimal [0]_Bilanz" xfId="12753"/>
    <cellStyle name="Dezimal__Utopia Index Index und Guidance (Deutsch)" xfId="12754"/>
    <cellStyle name="Dia" xfId="12755"/>
    <cellStyle name="Diary" xfId="12756"/>
    <cellStyle name="DistributionType" xfId="11458"/>
    <cellStyle name="Dollar" xfId="12757"/>
    <cellStyle name="Dollars" xfId="11457"/>
    <cellStyle name="done" xfId="12758"/>
    <cellStyle name="Dotted Line" xfId="11456"/>
    <cellStyle name="Double Accounting" xfId="11455"/>
    <cellStyle name="Dziesiêtny [0]_1" xfId="12759"/>
    <cellStyle name="Dziesiêtny_1" xfId="12760"/>
    <cellStyle name="E&amp;Y House" xfId="12761"/>
    <cellStyle name="ein" xfId="12762"/>
    <cellStyle name="ein 10" xfId="12763"/>
    <cellStyle name="ein 2" xfId="12764"/>
    <cellStyle name="ein 3" xfId="12765"/>
    <cellStyle name="ein 4" xfId="12766"/>
    <cellStyle name="ein 5" xfId="12767"/>
    <cellStyle name="ein 6" xfId="12768"/>
    <cellStyle name="ein 7" xfId="12769"/>
    <cellStyle name="ein 8" xfId="12770"/>
    <cellStyle name="ein 9" xfId="12771"/>
    <cellStyle name="E-mail" xfId="2435"/>
    <cellStyle name="E-mail 2" xfId="11454"/>
    <cellStyle name="E-mail 2 2" xfId="15952"/>
    <cellStyle name="Emphasis 1" xfId="2436"/>
    <cellStyle name="Emphasis 2" xfId="2437"/>
    <cellStyle name="Emphasis 3" xfId="2438"/>
    <cellStyle name="Encabez1" xfId="12772"/>
    <cellStyle name="Encabez2" xfId="12773"/>
    <cellStyle name="Enter Currency (0)" xfId="11453"/>
    <cellStyle name="Enter Currency (0) 2" xfId="12774"/>
    <cellStyle name="Enter Currency (2)" xfId="11452"/>
    <cellStyle name="Enter Currency (2) 2" xfId="12775"/>
    <cellStyle name="Enter Units (0)" xfId="11451"/>
    <cellStyle name="Enter Units (0) 2" xfId="12776"/>
    <cellStyle name="Enter Units (1)" xfId="11450"/>
    <cellStyle name="Enter Units (1) 2" xfId="12777"/>
    <cellStyle name="Enter Units (2)" xfId="11449"/>
    <cellStyle name="Enter Units (2) 2" xfId="12778"/>
    <cellStyle name="Euro" xfId="49"/>
    <cellStyle name="Euro 2" xfId="50"/>
    <cellStyle name="Euro 2 2" xfId="11448"/>
    <cellStyle name="Euro 3" xfId="2439"/>
    <cellStyle name="Euro 3 2" xfId="14821"/>
    <cellStyle name="Euro 4" xfId="11894"/>
    <cellStyle name="Euro_июль " xfId="14935"/>
    <cellStyle name="Excel Built-in Normal" xfId="347"/>
    <cellStyle name="Excel Built-in Normal 2" xfId="11446"/>
    <cellStyle name="Excel Built-in Normal 2 2" xfId="11896"/>
    <cellStyle name="Excel Built-in Normal 3" xfId="11447"/>
    <cellStyle name="Excel Built-in Normal 4" xfId="11895"/>
    <cellStyle name="Excel Built-in Normal 5" xfId="16203"/>
    <cellStyle name="Explanatory Text" xfId="51"/>
    <cellStyle name="Explanatory Text 10" xfId="2440"/>
    <cellStyle name="Explanatory Text 11" xfId="2441"/>
    <cellStyle name="Explanatory Text 12" xfId="2442"/>
    <cellStyle name="Explanatory Text 13" xfId="2443"/>
    <cellStyle name="Explanatory Text 2" xfId="2444"/>
    <cellStyle name="Explanatory Text 3" xfId="2445"/>
    <cellStyle name="Explanatory Text 3 2" xfId="12779"/>
    <cellStyle name="Explanatory Text 4" xfId="2446"/>
    <cellStyle name="Explanatory Text 5" xfId="2447"/>
    <cellStyle name="Explanatory Text 6" xfId="2448"/>
    <cellStyle name="Explanatory Text 7" xfId="2449"/>
    <cellStyle name="Explanatory Text 8" xfId="2450"/>
    <cellStyle name="Explanatory Text 9" xfId="2451"/>
    <cellStyle name="Ezres [0]_Document" xfId="11445"/>
    <cellStyle name="Ezres_Document" xfId="11444"/>
    <cellStyle name="F2" xfId="11443"/>
    <cellStyle name="F3" xfId="11442"/>
    <cellStyle name="F4" xfId="11441"/>
    <cellStyle name="F5" xfId="11440"/>
    <cellStyle name="F6" xfId="11439"/>
    <cellStyle name="F7" xfId="11438"/>
    <cellStyle name="F8" xfId="11437"/>
    <cellStyle name="Fijo" xfId="12780"/>
    <cellStyle name="Financiero" xfId="12781"/>
    <cellStyle name="Fixed" xfId="2452"/>
    <cellStyle name="Fixed 2" xfId="11436"/>
    <cellStyle name="Flag" xfId="11435"/>
    <cellStyle name="Flag 2" xfId="12782"/>
    <cellStyle name="Followed Hyperlink_08-11-2000" xfId="11434"/>
    <cellStyle name="Fonts" xfId="11433"/>
    <cellStyle name="footer" xfId="11432"/>
    <cellStyle name="Footnote" xfId="11431"/>
    <cellStyle name="Footnotes" xfId="2453"/>
    <cellStyle name="g" xfId="12783"/>
    <cellStyle name="g 2" xfId="12784"/>
    <cellStyle name="g 3" xfId="12785"/>
    <cellStyle name="g 4" xfId="12786"/>
    <cellStyle name="g 5" xfId="12787"/>
    <cellStyle name="g 6" xfId="12788"/>
    <cellStyle name="g 7" xfId="12789"/>
    <cellStyle name="g 8" xfId="12790"/>
    <cellStyle name="g_Invoice GI" xfId="12791"/>
    <cellStyle name="g_Invoice GI 2" xfId="12792"/>
    <cellStyle name="g_Invoice GI 3" xfId="12793"/>
    <cellStyle name="g_Invoice GI 4" xfId="12794"/>
    <cellStyle name="g_Invoice GI 5" xfId="12795"/>
    <cellStyle name="g_Invoice GI 6" xfId="12796"/>
    <cellStyle name="g_Invoice GI 7" xfId="12797"/>
    <cellStyle name="g_Invoice GI 8" xfId="12798"/>
    <cellStyle name="g_Invoice GI_План ФХД котельной (ТЭЦ) от 22.01.08 последняя версия А3" xfId="12799"/>
    <cellStyle name="g_Invoice GI_План ФХД котельной (ТЭЦ) от 22.01.08 последняя версия А3 2" xfId="12800"/>
    <cellStyle name="g_Invoice GI_План ФХД котельной (ТЭЦ) от 22.01.08 последняя версия А3 3" xfId="12801"/>
    <cellStyle name="g_Invoice GI_План ФХД котельной (ТЭЦ) от 22.01.08 последняя версия А3 4" xfId="12802"/>
    <cellStyle name="g_Invoice GI_План ФХД котельной (ТЭЦ) от 22.01.08 последняя версия А3 5" xfId="12803"/>
    <cellStyle name="g_Invoice GI_План ФХД котельной (ТЭЦ) от 22.01.08 последняя версия А3 6" xfId="12804"/>
    <cellStyle name="g_Invoice GI_План ФХД котельной (ТЭЦ) от 22.01.08 последняя версия А3 7" xfId="12805"/>
    <cellStyle name="g_Invoice GI_План ФХД котельной (ТЭЦ) от 22.01.08 последняя версия А3 8" xfId="12806"/>
    <cellStyle name="g_План ФХД котельной (ТЭЦ) от 22.01.08 последняя версия А3" xfId="12807"/>
    <cellStyle name="g_План ФХД котельной (ТЭЦ) от 22.01.08 последняя версия А3 2" xfId="12808"/>
    <cellStyle name="g_План ФХД котельной (ТЭЦ) от 22.01.08 последняя версия А3 3" xfId="12809"/>
    <cellStyle name="g_План ФХД котельной (ТЭЦ) от 22.01.08 последняя версия А3 4" xfId="12810"/>
    <cellStyle name="g_План ФХД котельной (ТЭЦ) от 22.01.08 последняя версия А3 5" xfId="12811"/>
    <cellStyle name="g_План ФХД котельной (ТЭЦ) от 22.01.08 последняя версия А3 6" xfId="12812"/>
    <cellStyle name="g_План ФХД котельной (ТЭЦ) от 22.01.08 последняя версия А3 7" xfId="12813"/>
    <cellStyle name="g_План ФХД котельной (ТЭЦ) от 22.01.08 последняя версия А3 8" xfId="12814"/>
    <cellStyle name="General_Ledger" xfId="2454"/>
    <cellStyle name="Good" xfId="52"/>
    <cellStyle name="Good 10" xfId="2455"/>
    <cellStyle name="Good 11" xfId="2456"/>
    <cellStyle name="Good 12" xfId="2457"/>
    <cellStyle name="Good 13" xfId="2458"/>
    <cellStyle name="Good 2" xfId="2459"/>
    <cellStyle name="Good 2 2" xfId="11430"/>
    <cellStyle name="Good 3" xfId="2460"/>
    <cellStyle name="Good 3 2" xfId="12815"/>
    <cellStyle name="Good 4" xfId="2461"/>
    <cellStyle name="Good 5" xfId="2462"/>
    <cellStyle name="Good 6" xfId="2463"/>
    <cellStyle name="Good 7" xfId="2464"/>
    <cellStyle name="Good 8" xfId="2465"/>
    <cellStyle name="Good 9" xfId="2466"/>
    <cellStyle name="Green" xfId="11429"/>
    <cellStyle name="Green 2" xfId="15953"/>
    <cellStyle name="Grey" xfId="12816"/>
    <cellStyle name="Group" xfId="11428"/>
    <cellStyle name="GroupNote" xfId="11427"/>
    <cellStyle name="GWN Table Body" xfId="12817"/>
    <cellStyle name="GWN Table Header" xfId="12818"/>
    <cellStyle name="GWN Table Left Header" xfId="12819"/>
    <cellStyle name="GWN Table Note" xfId="12820"/>
    <cellStyle name="GWN Table Title" xfId="12821"/>
    <cellStyle name="hard no" xfId="12822"/>
    <cellStyle name="hard no 10" xfId="12823"/>
    <cellStyle name="hard no 2" xfId="12824"/>
    <cellStyle name="hard no 3" xfId="12825"/>
    <cellStyle name="hard no 4" xfId="12826"/>
    <cellStyle name="hard no 5" xfId="12827"/>
    <cellStyle name="hard no 6" xfId="12828"/>
    <cellStyle name="hard no 7" xfId="12829"/>
    <cellStyle name="hard no 8" xfId="12830"/>
    <cellStyle name="hard no 9" xfId="12831"/>
    <cellStyle name="hard number" xfId="12832"/>
    <cellStyle name="Hard Percent" xfId="11426"/>
    <cellStyle name="hardno" xfId="12833"/>
    <cellStyle name="Header" xfId="11425"/>
    <cellStyle name="Header 2" xfId="12834"/>
    <cellStyle name="Header1" xfId="11424"/>
    <cellStyle name="Header1 2" xfId="12835"/>
    <cellStyle name="Header1 3" xfId="12836"/>
    <cellStyle name="Header1 4" xfId="12837"/>
    <cellStyle name="Header1 5" xfId="12838"/>
    <cellStyle name="Header1 6" xfId="12839"/>
    <cellStyle name="Header1 7" xfId="12840"/>
    <cellStyle name="Header1 8" xfId="12841"/>
    <cellStyle name="Header2" xfId="11423"/>
    <cellStyle name="Header2 10" xfId="12842"/>
    <cellStyle name="Header2 11" xfId="12843"/>
    <cellStyle name="Header2 12" xfId="12844"/>
    <cellStyle name="Header2 13" xfId="12845"/>
    <cellStyle name="Header2 2" xfId="11422"/>
    <cellStyle name="Header2 3" xfId="11421"/>
    <cellStyle name="Header2 4" xfId="12846"/>
    <cellStyle name="Header2 5" xfId="12847"/>
    <cellStyle name="Header2 6" xfId="12848"/>
    <cellStyle name="Header2 7" xfId="12849"/>
    <cellStyle name="Header2 8" xfId="12850"/>
    <cellStyle name="Header2 9" xfId="12851"/>
    <cellStyle name="Heading" xfId="2467"/>
    <cellStyle name="Heading 1" xfId="53"/>
    <cellStyle name="Heading 1 1" xfId="11418"/>
    <cellStyle name="Heading 1 10" xfId="2468"/>
    <cellStyle name="Heading 1 11" xfId="2469"/>
    <cellStyle name="Heading 1 12" xfId="2470"/>
    <cellStyle name="Heading 1 13" xfId="2471"/>
    <cellStyle name="Heading 1 14" xfId="376"/>
    <cellStyle name="Heading 1 15" xfId="11419"/>
    <cellStyle name="Heading 1 2" xfId="2472"/>
    <cellStyle name="Heading 1 2 2" xfId="12852"/>
    <cellStyle name="Heading 1 2 3" xfId="15718"/>
    <cellStyle name="Heading 1 3" xfId="2473"/>
    <cellStyle name="Heading 1 3 2" xfId="11416"/>
    <cellStyle name="Heading 1 3 3" xfId="11417"/>
    <cellStyle name="Heading 1 4" xfId="2474"/>
    <cellStyle name="Heading 1 4 2" xfId="11415"/>
    <cellStyle name="Heading 1 4 3" xfId="11897"/>
    <cellStyle name="Heading 1 5" xfId="2475"/>
    <cellStyle name="Heading 1 6" xfId="2476"/>
    <cellStyle name="Heading 1 7" xfId="2477"/>
    <cellStyle name="Heading 1 8" xfId="2478"/>
    <cellStyle name="Heading 1 9" xfId="2479"/>
    <cellStyle name="Heading 1_Xl0000026" xfId="2480"/>
    <cellStyle name="Heading 2" xfId="54"/>
    <cellStyle name="Heading 2 10" xfId="2481"/>
    <cellStyle name="Heading 2 11" xfId="2482"/>
    <cellStyle name="Heading 2 12" xfId="2483"/>
    <cellStyle name="Heading 2 13" xfId="2484"/>
    <cellStyle name="Heading 2 14" xfId="11414"/>
    <cellStyle name="Heading 2 2" xfId="2485"/>
    <cellStyle name="Heading 2 2 2" xfId="12854"/>
    <cellStyle name="Heading 2 3" xfId="2486"/>
    <cellStyle name="Heading 2 3 2" xfId="11413"/>
    <cellStyle name="Heading 2 4" xfId="2487"/>
    <cellStyle name="Heading 2 4 2" xfId="12853"/>
    <cellStyle name="Heading 2 5" xfId="2488"/>
    <cellStyle name="Heading 2 6" xfId="2489"/>
    <cellStyle name="Heading 2 7" xfId="2490"/>
    <cellStyle name="Heading 2 8" xfId="2491"/>
    <cellStyle name="Heading 2 9" xfId="2492"/>
    <cellStyle name="Heading 2_Xl0000026" xfId="2493"/>
    <cellStyle name="Heading 3" xfId="55"/>
    <cellStyle name="Heading 3 10" xfId="2494"/>
    <cellStyle name="Heading 3 11" xfId="2495"/>
    <cellStyle name="Heading 3 12" xfId="2496"/>
    <cellStyle name="Heading 3 13" xfId="2497"/>
    <cellStyle name="Heading 3 2" xfId="2498"/>
    <cellStyle name="Heading 3 2 2" xfId="11412"/>
    <cellStyle name="Heading 3 2 3" xfId="12856"/>
    <cellStyle name="Heading 3 3" xfId="2499"/>
    <cellStyle name="Heading 3 3 2" xfId="11411"/>
    <cellStyle name="Heading 3 3 3" xfId="12857"/>
    <cellStyle name="Heading 3 4" xfId="2500"/>
    <cellStyle name="Heading 3 4 2" xfId="12858"/>
    <cellStyle name="Heading 3 5" xfId="2501"/>
    <cellStyle name="Heading 3 6" xfId="2502"/>
    <cellStyle name="Heading 3 6 2" xfId="12855"/>
    <cellStyle name="Heading 3 7" xfId="2503"/>
    <cellStyle name="Heading 3 8" xfId="2504"/>
    <cellStyle name="Heading 3 9" xfId="2505"/>
    <cellStyle name="Heading 3_Xl0000026" xfId="2506"/>
    <cellStyle name="Heading 4" xfId="56"/>
    <cellStyle name="Heading 4 10" xfId="2507"/>
    <cellStyle name="Heading 4 11" xfId="2508"/>
    <cellStyle name="Heading 4 12" xfId="2509"/>
    <cellStyle name="Heading 4 13" xfId="2510"/>
    <cellStyle name="Heading 4 2" xfId="2511"/>
    <cellStyle name="Heading 4 2 2" xfId="11410"/>
    <cellStyle name="Heading 4 3" xfId="2512"/>
    <cellStyle name="Heading 4 3 2" xfId="12859"/>
    <cellStyle name="Heading 4 4" xfId="2513"/>
    <cellStyle name="Heading 4 5" xfId="2514"/>
    <cellStyle name="Heading 4 6" xfId="2515"/>
    <cellStyle name="Heading 4 7" xfId="2516"/>
    <cellStyle name="Heading 4 8" xfId="2517"/>
    <cellStyle name="Heading 4 9" xfId="2518"/>
    <cellStyle name="heading 5" xfId="11409"/>
    <cellStyle name="heading 5 2" xfId="11408"/>
    <cellStyle name="heading 6" xfId="11407"/>
    <cellStyle name="heading 6 2" xfId="11406"/>
    <cellStyle name="Heading 7" xfId="11420"/>
    <cellStyle name="heading_a2" xfId="11405"/>
    <cellStyle name="Heading1" xfId="11404"/>
    <cellStyle name="Heading1 1" xfId="12861"/>
    <cellStyle name="Heading1 2" xfId="12860"/>
    <cellStyle name="Heading1_лизинг и страхование" xfId="12862"/>
    <cellStyle name="Heading2" xfId="2519"/>
    <cellStyle name="Heading2 2" xfId="11403"/>
    <cellStyle name="Heading2 2 2" xfId="15954"/>
    <cellStyle name="Heading3" xfId="11402"/>
    <cellStyle name="Heading3 2" xfId="12863"/>
    <cellStyle name="Heading4" xfId="11401"/>
    <cellStyle name="Heading4 2" xfId="12864"/>
    <cellStyle name="Heading5" xfId="11400"/>
    <cellStyle name="Heading5 2" xfId="12865"/>
    <cellStyle name="Heading6" xfId="11399"/>
    <cellStyle name="Heading6 2" xfId="12866"/>
    <cellStyle name="HeadingS" xfId="11398"/>
    <cellStyle name="Headline2" xfId="12867"/>
    <cellStyle name="Headline3" xfId="12868"/>
    <cellStyle name="Hidden" xfId="2520"/>
    <cellStyle name="Hidden 2" xfId="11397"/>
    <cellStyle name="Hidden 3" xfId="11396"/>
    <cellStyle name="Hide" xfId="11395"/>
    <cellStyle name="Horizontal" xfId="11394"/>
    <cellStyle name="Horizontal 2" xfId="12869"/>
    <cellStyle name="Hyperlink_08-11-2000" xfId="11393"/>
    <cellStyle name="í â› [0.00]_Sheet1" xfId="12870"/>
    <cellStyle name="I?ioaio" xfId="11392"/>
    <cellStyle name="Iau?iue" xfId="11391"/>
    <cellStyle name="Iau?iue1" xfId="11390"/>
    <cellStyle name="Îáű÷íűé__FES" xfId="11389"/>
    <cellStyle name="Îáû÷íûé_vaqduGfTSN7qyUJNWHRlcWo3H" xfId="11388"/>
    <cellStyle name="Index" xfId="12871"/>
    <cellStyle name="Îňęđűâŕâřŕ˙ń˙ ăčďĺđńńűëęŕ" xfId="11387"/>
    <cellStyle name="Îňęđűâŕâřŕ˙ń˙ ăčďĺđńńűëęŕ 2" xfId="11386"/>
    <cellStyle name="Input" xfId="57"/>
    <cellStyle name="Input [yellow]" xfId="12873"/>
    <cellStyle name="Input [yellow] 10" xfId="12874"/>
    <cellStyle name="Input [yellow] 2" xfId="12875"/>
    <cellStyle name="Input [yellow] 3" xfId="12876"/>
    <cellStyle name="Input [yellow] 4" xfId="12877"/>
    <cellStyle name="Input [yellow] 5" xfId="12878"/>
    <cellStyle name="Input [yellow] 6" xfId="12879"/>
    <cellStyle name="Input [yellow] 7" xfId="12880"/>
    <cellStyle name="Input [yellow] 8" xfId="12881"/>
    <cellStyle name="Input [yellow] 9" xfId="12882"/>
    <cellStyle name="Input 10" xfId="2522"/>
    <cellStyle name="Input 10 2" xfId="12883"/>
    <cellStyle name="Input 100" xfId="15189"/>
    <cellStyle name="Input 101" xfId="15191"/>
    <cellStyle name="Input 102" xfId="15184"/>
    <cellStyle name="Input 103" xfId="15187"/>
    <cellStyle name="Input 104" xfId="15193"/>
    <cellStyle name="Input 105" xfId="15261"/>
    <cellStyle name="Input 106" xfId="15262"/>
    <cellStyle name="Input 107" xfId="15263"/>
    <cellStyle name="Input 108" xfId="15264"/>
    <cellStyle name="Input 109" xfId="15266"/>
    <cellStyle name="Input 11" xfId="2523"/>
    <cellStyle name="Input 11 2" xfId="12884"/>
    <cellStyle name="Input 110" xfId="15265"/>
    <cellStyle name="Input 111" xfId="15267"/>
    <cellStyle name="Input 112" xfId="15268"/>
    <cellStyle name="Input 113" xfId="15269"/>
    <cellStyle name="Input 114" xfId="15270"/>
    <cellStyle name="Input 115" xfId="15271"/>
    <cellStyle name="Input 116" xfId="15274"/>
    <cellStyle name="Input 117" xfId="15276"/>
    <cellStyle name="Input 118" xfId="15277"/>
    <cellStyle name="Input 119" xfId="15280"/>
    <cellStyle name="Input 12" xfId="2524"/>
    <cellStyle name="Input 12 2" xfId="12885"/>
    <cellStyle name="Input 120" xfId="15281"/>
    <cellStyle name="Input 121" xfId="15282"/>
    <cellStyle name="Input 122" xfId="15286"/>
    <cellStyle name="Input 123" xfId="15290"/>
    <cellStyle name="Input 124" xfId="15284"/>
    <cellStyle name="Input 125" xfId="15287"/>
    <cellStyle name="Input 126" xfId="15292"/>
    <cellStyle name="Input 127" xfId="15288"/>
    <cellStyle name="Input 128" xfId="15293"/>
    <cellStyle name="Input 129" xfId="15289"/>
    <cellStyle name="Input 13" xfId="2525"/>
    <cellStyle name="Input 13 2" xfId="12886"/>
    <cellStyle name="Input 130" xfId="15291"/>
    <cellStyle name="Input 131" xfId="15294"/>
    <cellStyle name="Input 132" xfId="15295"/>
    <cellStyle name="Input 133" xfId="15298"/>
    <cellStyle name="Input 134" xfId="15301"/>
    <cellStyle name="Input 135" xfId="15297"/>
    <cellStyle name="Input 136" xfId="15299"/>
    <cellStyle name="Input 137" xfId="15308"/>
    <cellStyle name="Input 138" xfId="15319"/>
    <cellStyle name="Input 139" xfId="15305"/>
    <cellStyle name="Input 14" xfId="2521"/>
    <cellStyle name="Input 14 2" xfId="12887"/>
    <cellStyle name="Input 140" xfId="15309"/>
    <cellStyle name="Input 141" xfId="15306"/>
    <cellStyle name="Input 142" xfId="15310"/>
    <cellStyle name="Input 143" xfId="15304"/>
    <cellStyle name="Input 144" xfId="15582"/>
    <cellStyle name="Input 145" xfId="15925"/>
    <cellStyle name="Input 146" xfId="15924"/>
    <cellStyle name="Input 147" xfId="15928"/>
    <cellStyle name="Input 148" xfId="15929"/>
    <cellStyle name="Input 149" xfId="15930"/>
    <cellStyle name="Input 15" xfId="12888"/>
    <cellStyle name="Input 150" xfId="15931"/>
    <cellStyle name="Input 151" xfId="15955"/>
    <cellStyle name="Input 152" xfId="16171"/>
    <cellStyle name="Input 153" xfId="16185"/>
    <cellStyle name="Input 154" xfId="16188"/>
    <cellStyle name="Input 155" xfId="16387"/>
    <cellStyle name="Input 156" xfId="16389"/>
    <cellStyle name="Input 157" xfId="16395"/>
    <cellStyle name="Input 158" xfId="16397"/>
    <cellStyle name="Input 159" xfId="16401"/>
    <cellStyle name="Input 16" xfId="12889"/>
    <cellStyle name="Input 160" xfId="16402"/>
    <cellStyle name="Input 161" xfId="16405"/>
    <cellStyle name="Input 162" xfId="16406"/>
    <cellStyle name="Input 163" xfId="16411"/>
    <cellStyle name="Input 164" xfId="16408"/>
    <cellStyle name="Input 165" xfId="16412"/>
    <cellStyle name="Input 166" xfId="16414"/>
    <cellStyle name="Input 167" xfId="16417"/>
    <cellStyle name="Input 17" xfId="12890"/>
    <cellStyle name="Input 18" xfId="12891"/>
    <cellStyle name="Input 19" xfId="12892"/>
    <cellStyle name="Input 2" xfId="2526"/>
    <cellStyle name="Input 2 2" xfId="11384"/>
    <cellStyle name="Input 2 3" xfId="11385"/>
    <cellStyle name="Input 2 4" xfId="12893"/>
    <cellStyle name="Input 20" xfId="12894"/>
    <cellStyle name="Input 21" xfId="12895"/>
    <cellStyle name="Input 22" xfId="12896"/>
    <cellStyle name="Input 23" xfId="12897"/>
    <cellStyle name="Input 24" xfId="12898"/>
    <cellStyle name="Input 25" xfId="12899"/>
    <cellStyle name="Input 26" xfId="12900"/>
    <cellStyle name="Input 27" xfId="12901"/>
    <cellStyle name="Input 28" xfId="12902"/>
    <cellStyle name="Input 29" xfId="12903"/>
    <cellStyle name="Input 3" xfId="2527"/>
    <cellStyle name="Input 3 2" xfId="11382"/>
    <cellStyle name="Input 3 3" xfId="11383"/>
    <cellStyle name="Input 3 4" xfId="12904"/>
    <cellStyle name="Input 30" xfId="12905"/>
    <cellStyle name="Input 31" xfId="12906"/>
    <cellStyle name="Input 32" xfId="12907"/>
    <cellStyle name="Input 33" xfId="12908"/>
    <cellStyle name="Input 34" xfId="12909"/>
    <cellStyle name="Input 35" xfId="12910"/>
    <cellStyle name="Input 36" xfId="12911"/>
    <cellStyle name="Input 37" xfId="12912"/>
    <cellStyle name="Input 38" xfId="14820"/>
    <cellStyle name="Input 39" xfId="14771"/>
    <cellStyle name="Input 4" xfId="2528"/>
    <cellStyle name="Input 4 2" xfId="11381"/>
    <cellStyle name="Input 4 3" xfId="12913"/>
    <cellStyle name="Input 40" xfId="14788"/>
    <cellStyle name="Input 41" xfId="12872"/>
    <cellStyle name="Input 42" xfId="11995"/>
    <cellStyle name="Input 43" xfId="14833"/>
    <cellStyle name="Input 44" xfId="14831"/>
    <cellStyle name="Input 45" xfId="11856"/>
    <cellStyle name="Input 46" xfId="11941"/>
    <cellStyle name="Input 47" xfId="14832"/>
    <cellStyle name="Input 48" xfId="14847"/>
    <cellStyle name="Input 49" xfId="14850"/>
    <cellStyle name="Input 5" xfId="2529"/>
    <cellStyle name="Input 5 2" xfId="12914"/>
    <cellStyle name="Input 50" xfId="14845"/>
    <cellStyle name="Input 51" xfId="14864"/>
    <cellStyle name="Input 52" xfId="14844"/>
    <cellStyle name="Input 53" xfId="14862"/>
    <cellStyle name="Input 54" xfId="14857"/>
    <cellStyle name="Input 55" xfId="14863"/>
    <cellStyle name="Input 56" xfId="14869"/>
    <cellStyle name="Input 57" xfId="14834"/>
    <cellStyle name="Input 58" xfId="14866"/>
    <cellStyle name="Input 59" xfId="14860"/>
    <cellStyle name="Input 6" xfId="2530"/>
    <cellStyle name="Input 6 2" xfId="12915"/>
    <cellStyle name="Input 60" xfId="14858"/>
    <cellStyle name="Input 61" xfId="14842"/>
    <cellStyle name="Input 62" xfId="14836"/>
    <cellStyle name="Input 63" xfId="14849"/>
    <cellStyle name="Input 64" xfId="14848"/>
    <cellStyle name="Input 65" xfId="14854"/>
    <cellStyle name="Input 66" xfId="14870"/>
    <cellStyle name="Input 67" xfId="14871"/>
    <cellStyle name="Input 68" xfId="14936"/>
    <cellStyle name="Input 69" xfId="15093"/>
    <cellStyle name="Input 7" xfId="2531"/>
    <cellStyle name="Input 7 2" xfId="12916"/>
    <cellStyle name="Input 70" xfId="15111"/>
    <cellStyle name="Input 71" xfId="15121"/>
    <cellStyle name="Input 72" xfId="15115"/>
    <cellStyle name="Input 73" xfId="15114"/>
    <cellStyle name="Input 74" xfId="15116"/>
    <cellStyle name="Input 75" xfId="15112"/>
    <cellStyle name="Input 76" xfId="15123"/>
    <cellStyle name="Input 77" xfId="15126"/>
    <cellStyle name="Input 78" xfId="15129"/>
    <cellStyle name="Input 79" xfId="15136"/>
    <cellStyle name="Input 8" xfId="2532"/>
    <cellStyle name="Input 8 2" xfId="12917"/>
    <cellStyle name="Input 80" xfId="15128"/>
    <cellStyle name="Input 81" xfId="15135"/>
    <cellStyle name="Input 82" xfId="15127"/>
    <cellStyle name="Input 83" xfId="15137"/>
    <cellStyle name="Input 84" xfId="15140"/>
    <cellStyle name="Input 85" xfId="15138"/>
    <cellStyle name="Input 86" xfId="15139"/>
    <cellStyle name="Input 87" xfId="15141"/>
    <cellStyle name="Input 88" xfId="15145"/>
    <cellStyle name="Input 89" xfId="15142"/>
    <cellStyle name="Input 9" xfId="2533"/>
    <cellStyle name="Input 9 2" xfId="12918"/>
    <cellStyle name="Input 90" xfId="15147"/>
    <cellStyle name="Input 91" xfId="15143"/>
    <cellStyle name="Input 92" xfId="15146"/>
    <cellStyle name="Input 93" xfId="15144"/>
    <cellStyle name="Input 94" xfId="15148"/>
    <cellStyle name="Input 95" xfId="15178"/>
    <cellStyle name="Input 96" xfId="15180"/>
    <cellStyle name="Input 97" xfId="15181"/>
    <cellStyle name="Input 98" xfId="15182"/>
    <cellStyle name="Input 99" xfId="15195"/>
    <cellStyle name="Input%" xfId="12919"/>
    <cellStyle name="Input, 0 dec" xfId="12920"/>
    <cellStyle name="Input, 1 dec" xfId="12921"/>
    <cellStyle name="Input, 2 dec" xfId="12922"/>
    <cellStyle name="Input_Cell" xfId="2534"/>
    <cellStyle name="InputBlueFont" xfId="12923"/>
    <cellStyle name="InputDate" xfId="12924"/>
    <cellStyle name="InputDecimal" xfId="12925"/>
    <cellStyle name="InputGen" xfId="12926"/>
    <cellStyle name="Inputs" xfId="11380"/>
    <cellStyle name="Inputs (const)" xfId="11379"/>
    <cellStyle name="Inputs (const) 2" xfId="15957"/>
    <cellStyle name="Inputs 10" xfId="16400"/>
    <cellStyle name="Inputs 11" xfId="16403"/>
    <cellStyle name="Inputs 12" xfId="16404"/>
    <cellStyle name="Inputs 13" xfId="16407"/>
    <cellStyle name="Inputs 14" xfId="16410"/>
    <cellStyle name="Inputs 15" xfId="16409"/>
    <cellStyle name="Inputs 16" xfId="16413"/>
    <cellStyle name="Inputs 17" xfId="16415"/>
    <cellStyle name="Inputs 18" xfId="16416"/>
    <cellStyle name="Inputs 2" xfId="15956"/>
    <cellStyle name="Inputs 3" xfId="16172"/>
    <cellStyle name="Inputs 4" xfId="16186"/>
    <cellStyle name="Inputs 5" xfId="16187"/>
    <cellStyle name="Inputs 6" xfId="16388"/>
    <cellStyle name="Inputs 7" xfId="16390"/>
    <cellStyle name="Inputs 8" xfId="16396"/>
    <cellStyle name="Inputs 9" xfId="16398"/>
    <cellStyle name="Inputs Co" xfId="11378"/>
    <cellStyle name="InputValue" xfId="12927"/>
    <cellStyle name="Integer" xfId="12928"/>
    <cellStyle name="Invisible" xfId="12929"/>
    <cellStyle name="Invisible 2" xfId="15958"/>
    <cellStyle name="Invisible 3" xfId="16399"/>
    <cellStyle name="Ioe?uaaaoayny aeia?nnueea" xfId="11377"/>
    <cellStyle name="ISO" xfId="11376"/>
    <cellStyle name="Italic" xfId="12930"/>
    <cellStyle name="Item" xfId="12931"/>
    <cellStyle name="ItemTypeClass" xfId="12932"/>
    <cellStyle name="ItemTypeClass 2" xfId="12933"/>
    <cellStyle name="ItemTypeClass 3" xfId="12934"/>
    <cellStyle name="ItemTypeClass 4" xfId="12935"/>
    <cellStyle name="Ivedimas" xfId="12936"/>
    <cellStyle name="Ivedimas 2" xfId="12937"/>
    <cellStyle name="Ivedimas 3" xfId="12938"/>
    <cellStyle name="Ivedimas 4" xfId="12939"/>
    <cellStyle name="Ivedimo1" xfId="12940"/>
    <cellStyle name="Ivedimo1 2" xfId="12941"/>
    <cellStyle name="Ivedimo1 3" xfId="12942"/>
    <cellStyle name="Ivedimo1 4" xfId="12943"/>
    <cellStyle name="Ivedimo2" xfId="12944"/>
    <cellStyle name="Ivedimo2 2" xfId="12945"/>
    <cellStyle name="Ivedimo2 3" xfId="12946"/>
    <cellStyle name="Ivedimo2 4" xfId="12947"/>
    <cellStyle name="Ivedimo5" xfId="12948"/>
    <cellStyle name="Ivedimo5 2" xfId="12949"/>
    <cellStyle name="Ivedimo5 3" xfId="12950"/>
    <cellStyle name="Ivedimo5 4" xfId="12951"/>
    <cellStyle name="Just_Table" xfId="2535"/>
    <cellStyle name="Komma [0]_Arcen" xfId="11375"/>
    <cellStyle name="Komma_Arcen" xfId="11374"/>
    <cellStyle name="KPMG Heading 1" xfId="12952"/>
    <cellStyle name="KPMG Heading 2" xfId="12953"/>
    <cellStyle name="KPMG Heading 3" xfId="12954"/>
    <cellStyle name="KPMG Heading 4" xfId="12955"/>
    <cellStyle name="KPMG Normal" xfId="12956"/>
    <cellStyle name="KPMG Normal Text" xfId="12957"/>
    <cellStyle name="LeftTitle" xfId="2536"/>
    <cellStyle name="Level" xfId="11373"/>
    <cellStyle name="Line Number" xfId="12958"/>
    <cellStyle name="Link Currency (0)" xfId="11372"/>
    <cellStyle name="Link Currency (0) 2" xfId="12959"/>
    <cellStyle name="Link Currency (2)" xfId="11371"/>
    <cellStyle name="Link Currency (2) 2" xfId="12960"/>
    <cellStyle name="Link Units (0)" xfId="11370"/>
    <cellStyle name="Link Units (0) 2" xfId="12961"/>
    <cellStyle name="Link Units (1)" xfId="11369"/>
    <cellStyle name="Link Units (1) 2" xfId="12962"/>
    <cellStyle name="Link Units (2)" xfId="11368"/>
    <cellStyle name="Link Units (2) 2" xfId="12963"/>
    <cellStyle name="Linked Cell" xfId="58"/>
    <cellStyle name="Linked Cell 10" xfId="2537"/>
    <cellStyle name="Linked Cell 11" xfId="2538"/>
    <cellStyle name="Linked Cell 12" xfId="2539"/>
    <cellStyle name="Linked Cell 13" xfId="2540"/>
    <cellStyle name="Linked Cell 2" xfId="2541"/>
    <cellStyle name="Linked Cell 2 2" xfId="11367"/>
    <cellStyle name="Linked Cell 3" xfId="2542"/>
    <cellStyle name="Linked Cell 3 2" xfId="12964"/>
    <cellStyle name="Linked Cell 4" xfId="2543"/>
    <cellStyle name="Linked Cell 5" xfId="2544"/>
    <cellStyle name="Linked Cell 6" xfId="2545"/>
    <cellStyle name="Linked Cell 7" xfId="2546"/>
    <cellStyle name="Linked Cell 8" xfId="2547"/>
    <cellStyle name="Linked Cell 9" xfId="2548"/>
    <cellStyle name="Linked Cell_Xl0000026" xfId="2549"/>
    <cellStyle name="lue" xfId="12965"/>
    <cellStyle name="Main text" xfId="12966"/>
    <cellStyle name="Margin" xfId="12967"/>
    <cellStyle name="Matrix" xfId="11366"/>
    <cellStyle name="Matrix 2" xfId="12968"/>
    <cellStyle name="Millares [0]_10 AVERIAS MASIVAS + ANT" xfId="12969"/>
    <cellStyle name="Millares_10 AVERIAS MASIVAS + ANT" xfId="12970"/>
    <cellStyle name="Milliers [0]_BUDGET" xfId="11365"/>
    <cellStyle name="Milliers_BUDGET" xfId="11364"/>
    <cellStyle name="Millions" xfId="12971"/>
    <cellStyle name="Millions 10" xfId="12972"/>
    <cellStyle name="Millions 11" xfId="12973"/>
    <cellStyle name="Millions 12" xfId="12974"/>
    <cellStyle name="Millions 13" xfId="12975"/>
    <cellStyle name="Millions 14" xfId="12976"/>
    <cellStyle name="Millions 15" xfId="12977"/>
    <cellStyle name="Millions 16" xfId="12978"/>
    <cellStyle name="Millions 17" xfId="12979"/>
    <cellStyle name="Millions 18" xfId="12980"/>
    <cellStyle name="Millions 19" xfId="12981"/>
    <cellStyle name="Millions 2" xfId="12982"/>
    <cellStyle name="Millions 20" xfId="12983"/>
    <cellStyle name="Millions 21" xfId="12984"/>
    <cellStyle name="Millions 22" xfId="12985"/>
    <cellStyle name="Millions 23" xfId="12986"/>
    <cellStyle name="Millions 24" xfId="12987"/>
    <cellStyle name="Millions 25" xfId="12988"/>
    <cellStyle name="Millions 26" xfId="12989"/>
    <cellStyle name="Millions 27" xfId="12990"/>
    <cellStyle name="Millions 28" xfId="12991"/>
    <cellStyle name="Millions 29" xfId="12992"/>
    <cellStyle name="Millions 3" xfId="12993"/>
    <cellStyle name="Millions 30" xfId="12994"/>
    <cellStyle name="Millions 31" xfId="12995"/>
    <cellStyle name="Millions 32" xfId="12996"/>
    <cellStyle name="Millions 33" xfId="12997"/>
    <cellStyle name="Millions 34" xfId="12998"/>
    <cellStyle name="Millions 35" xfId="12999"/>
    <cellStyle name="Millions 36" xfId="13000"/>
    <cellStyle name="Millions 37" xfId="13001"/>
    <cellStyle name="Millions 4" xfId="13002"/>
    <cellStyle name="Millions 5" xfId="13003"/>
    <cellStyle name="Millions 6" xfId="13004"/>
    <cellStyle name="Millions 7" xfId="13005"/>
    <cellStyle name="Millions 8" xfId="13006"/>
    <cellStyle name="Millions 9" xfId="13007"/>
    <cellStyle name="mnb" xfId="13008"/>
    <cellStyle name="mnb 10" xfId="13009"/>
    <cellStyle name="mnb 2" xfId="13010"/>
    <cellStyle name="mnb 3" xfId="13011"/>
    <cellStyle name="mnb 4" xfId="13012"/>
    <cellStyle name="mnb 5" xfId="13013"/>
    <cellStyle name="mnb 6" xfId="13014"/>
    <cellStyle name="mnb 7" xfId="13015"/>
    <cellStyle name="mnb 8" xfId="13016"/>
    <cellStyle name="mnb 9" xfId="13017"/>
    <cellStyle name="Moneda [0]_10 AVERIAS MASIVAS + ANT" xfId="13018"/>
    <cellStyle name="Moneda_10 AVERIAS MASIVAS + ANT" xfId="13019"/>
    <cellStyle name="Monétaire [0]_BUDGET" xfId="11363"/>
    <cellStyle name="Monétaire_BUDGET" xfId="11362"/>
    <cellStyle name="Multiple" xfId="11361"/>
    <cellStyle name="Multiple [0]" xfId="11360"/>
    <cellStyle name="Multiple [1]" xfId="11359"/>
    <cellStyle name="Multiple [2]" xfId="13020"/>
    <cellStyle name="Multiple [3]" xfId="13021"/>
    <cellStyle name="Multiple, 1 dec" xfId="13022"/>
    <cellStyle name="Multiple, 2 dec" xfId="13023"/>
    <cellStyle name="Multiple_1 Dec" xfId="11358"/>
    <cellStyle name="mystil" xfId="15719"/>
    <cellStyle name="n" xfId="13024"/>
    <cellStyle name="Neutral" xfId="59"/>
    <cellStyle name="Neutral 10" xfId="2550"/>
    <cellStyle name="Neutral 11" xfId="2551"/>
    <cellStyle name="Neutral 12" xfId="2552"/>
    <cellStyle name="Neutral 13" xfId="2553"/>
    <cellStyle name="Neutral 2" xfId="2554"/>
    <cellStyle name="Neutral 2 2" xfId="11357"/>
    <cellStyle name="Neutral 3" xfId="2555"/>
    <cellStyle name="Neutral 3 2" xfId="13025"/>
    <cellStyle name="Neutral 4" xfId="2556"/>
    <cellStyle name="Neutral 5" xfId="2557"/>
    <cellStyle name="Neutral 6" xfId="2558"/>
    <cellStyle name="Neutral 7" xfId="2559"/>
    <cellStyle name="Neutral 8" xfId="2560"/>
    <cellStyle name="Neutral 9" xfId="2561"/>
    <cellStyle name="no" xfId="13026"/>
    <cellStyle name="no dec" xfId="11356"/>
    <cellStyle name="No.s to 1dp" xfId="13027"/>
    <cellStyle name="No_Input" xfId="2562"/>
    <cellStyle name="nor" xfId="13028"/>
    <cellStyle name="Norma11l" xfId="2563"/>
    <cellStyle name="normail" xfId="13029"/>
    <cellStyle name="Normal - Style1" xfId="11355"/>
    <cellStyle name="Normal - Style1 2" xfId="13030"/>
    <cellStyle name="Normal 10" xfId="2564"/>
    <cellStyle name="Normal 11" xfId="2565"/>
    <cellStyle name="Normal 12" xfId="2566"/>
    <cellStyle name="Normal 13" xfId="2567"/>
    <cellStyle name="Normal 2" xfId="2568"/>
    <cellStyle name="Normal 2 2" xfId="2569"/>
    <cellStyle name="Normal 2 2 2" xfId="14938"/>
    <cellStyle name="Normal 2 2 3" xfId="16205"/>
    <cellStyle name="Normal 2 3" xfId="11354"/>
    <cellStyle name="Normal 2 4" xfId="14937"/>
    <cellStyle name="Normal 2 5" xfId="16204"/>
    <cellStyle name="Normal 3" xfId="2570"/>
    <cellStyle name="Normal 3 2" xfId="2571"/>
    <cellStyle name="Normal 3 2 2" xfId="14940"/>
    <cellStyle name="Normal 3 2 3" xfId="16207"/>
    <cellStyle name="Normal 3 3" xfId="14939"/>
    <cellStyle name="Normal 3 4" xfId="16206"/>
    <cellStyle name="Normal 4" xfId="2572"/>
    <cellStyle name="Normal 4 2" xfId="2573"/>
    <cellStyle name="Normal 4 3" xfId="16208"/>
    <cellStyle name="Normal 5" xfId="2574"/>
    <cellStyle name="Normal 5 2" xfId="2575"/>
    <cellStyle name="Normal 5 3" xfId="13031"/>
    <cellStyle name="Normal 6" xfId="2576"/>
    <cellStyle name="Normal 6 2" xfId="14941"/>
    <cellStyle name="Normal 6 3" xfId="16209"/>
    <cellStyle name="Normal 7" xfId="2577"/>
    <cellStyle name="Normal 7 2" xfId="14942"/>
    <cellStyle name="Normal 7 3" xfId="16210"/>
    <cellStyle name="Normal 8" xfId="2578"/>
    <cellStyle name="Normal 9" xfId="2579"/>
    <cellStyle name="Normal." xfId="13032"/>
    <cellStyle name="Normal_# 41-Market &amp;Trends" xfId="11353"/>
    <cellStyle name="Normál_1." xfId="11352"/>
    <cellStyle name="Normal_2001зm" xfId="11351"/>
    <cellStyle name="Normál_VERZIOK" xfId="11350"/>
    <cellStyle name="Normal_WACC Calculations" xfId="13033"/>
    <cellStyle name="Normal1" xfId="262"/>
    <cellStyle name="Normal1 2" xfId="11898"/>
    <cellStyle name="Normal1 3" xfId="16211"/>
    <cellStyle name="Normale_MODELLO DI CONSOLIDAMENTO" xfId="13034"/>
    <cellStyle name="NormalGB" xfId="11349"/>
    <cellStyle name="normální_Rozvaha - aktiva" xfId="13035"/>
    <cellStyle name="Normalny_0" xfId="13036"/>
    <cellStyle name="normбlnм_laroux" xfId="2580"/>
    <cellStyle name="normбlnн_laroux" xfId="2581"/>
    <cellStyle name="Note" xfId="60"/>
    <cellStyle name="Note 10" xfId="2583"/>
    <cellStyle name="Note 11" xfId="2584"/>
    <cellStyle name="Note 12" xfId="2585"/>
    <cellStyle name="Note 13" xfId="2586"/>
    <cellStyle name="Note 14" xfId="2582"/>
    <cellStyle name="Note 2" xfId="2587"/>
    <cellStyle name="Note 2 10" xfId="13038"/>
    <cellStyle name="Note 2 11" xfId="13039"/>
    <cellStyle name="Note 2 2" xfId="11348"/>
    <cellStyle name="Note 2 2 10" xfId="13041"/>
    <cellStyle name="Note 2 2 11" xfId="13040"/>
    <cellStyle name="Note 2 2 12" xfId="14943"/>
    <cellStyle name="Note 2 2 13" xfId="16212"/>
    <cellStyle name="Note 2 2 2" xfId="13042"/>
    <cellStyle name="Note 2 2 3" xfId="13043"/>
    <cellStyle name="Note 2 2 4" xfId="13044"/>
    <cellStyle name="Note 2 2 5" xfId="13045"/>
    <cellStyle name="Note 2 2 6" xfId="13046"/>
    <cellStyle name="Note 2 2 7" xfId="13047"/>
    <cellStyle name="Note 2 2 8" xfId="13048"/>
    <cellStyle name="Note 2 2 9" xfId="13049"/>
    <cellStyle name="Note 2 3" xfId="11840"/>
    <cellStyle name="Note 2 3 2" xfId="13050"/>
    <cellStyle name="Note 2 4" xfId="13051"/>
    <cellStyle name="Note 2 5" xfId="13052"/>
    <cellStyle name="Note 2 6" xfId="13053"/>
    <cellStyle name="Note 2 7" xfId="13054"/>
    <cellStyle name="Note 2 8" xfId="13055"/>
    <cellStyle name="Note 2 9" xfId="13056"/>
    <cellStyle name="Note 3" xfId="2588"/>
    <cellStyle name="Note 3 10" xfId="13057"/>
    <cellStyle name="Note 3 11" xfId="14944"/>
    <cellStyle name="Note 3 2" xfId="11346"/>
    <cellStyle name="Note 3 2 2" xfId="13058"/>
    <cellStyle name="Note 3 2 3" xfId="14945"/>
    <cellStyle name="Note 3 2 4" xfId="16213"/>
    <cellStyle name="Note 3 3" xfId="11347"/>
    <cellStyle name="Note 3 3 2" xfId="13059"/>
    <cellStyle name="Note 3 4" xfId="13060"/>
    <cellStyle name="Note 3 5" xfId="13061"/>
    <cellStyle name="Note 3 6" xfId="13062"/>
    <cellStyle name="Note 3 7" xfId="13063"/>
    <cellStyle name="Note 3 8" xfId="13064"/>
    <cellStyle name="Note 3 9" xfId="13065"/>
    <cellStyle name="Note 4" xfId="2589"/>
    <cellStyle name="Note 4 10" xfId="13067"/>
    <cellStyle name="Note 4 11" xfId="13066"/>
    <cellStyle name="Note 4 2" xfId="11345"/>
    <cellStyle name="Note 4 2 2" xfId="13068"/>
    <cellStyle name="Note 4 3" xfId="13069"/>
    <cellStyle name="Note 4 4" xfId="13070"/>
    <cellStyle name="Note 4 5" xfId="13071"/>
    <cellStyle name="Note 4 6" xfId="13072"/>
    <cellStyle name="Note 4 7" xfId="13073"/>
    <cellStyle name="Note 4 8" xfId="13074"/>
    <cellStyle name="Note 4 9" xfId="13075"/>
    <cellStyle name="Note 5" xfId="2590"/>
    <cellStyle name="Note 5 2" xfId="13076"/>
    <cellStyle name="Note 6" xfId="2591"/>
    <cellStyle name="Note 6 2" xfId="13077"/>
    <cellStyle name="Note 7" xfId="2592"/>
    <cellStyle name="Note 7 2" xfId="13078"/>
    <cellStyle name="Note 8" xfId="2593"/>
    <cellStyle name="Note 9" xfId="2594"/>
    <cellStyle name="Note 9 2" xfId="13037"/>
    <cellStyle name="Note_Xl0000026" xfId="2595"/>
    <cellStyle name="Nr 0 dec" xfId="13079"/>
    <cellStyle name="Nr 0 dec - Input" xfId="13080"/>
    <cellStyle name="Nr 0 dec - Subtotal" xfId="13081"/>
    <cellStyle name="Nr 0 dec - Subtotal 10" xfId="13082"/>
    <cellStyle name="Nr 0 dec - Subtotal 11" xfId="13083"/>
    <cellStyle name="Nr 0 dec - Subtotal 12" xfId="13084"/>
    <cellStyle name="Nr 0 dec - Subtotal 13" xfId="13085"/>
    <cellStyle name="Nr 0 dec - Subtotal 2" xfId="13086"/>
    <cellStyle name="Nr 0 dec - Subtotal 3" xfId="13087"/>
    <cellStyle name="Nr 0 dec - Subtotal 4" xfId="13088"/>
    <cellStyle name="Nr 0 dec - Subtotal 5" xfId="13089"/>
    <cellStyle name="Nr 0 dec - Subtotal 6" xfId="13090"/>
    <cellStyle name="Nr 0 dec - Subtotal 7" xfId="13091"/>
    <cellStyle name="Nr 0 dec - Subtotal 8" xfId="13092"/>
    <cellStyle name="Nr 0 dec - Subtotal 9" xfId="13093"/>
    <cellStyle name="Nr 0 dec_Data" xfId="13094"/>
    <cellStyle name="Nr 1 dec" xfId="13095"/>
    <cellStyle name="Nr 1 dec - Input" xfId="13096"/>
    <cellStyle name="Nr, 0 dec" xfId="13097"/>
    <cellStyle name="Number" xfId="13098"/>
    <cellStyle name="Number entry" xfId="13099"/>
    <cellStyle name="Number entry 10" xfId="13100"/>
    <cellStyle name="Number entry 2" xfId="13101"/>
    <cellStyle name="Number entry 3" xfId="13102"/>
    <cellStyle name="Number entry 4" xfId="13103"/>
    <cellStyle name="Number entry 5" xfId="13104"/>
    <cellStyle name="Number entry 6" xfId="13105"/>
    <cellStyle name="Number entry 7" xfId="13106"/>
    <cellStyle name="Number entry 8" xfId="13107"/>
    <cellStyle name="Number entry 9" xfId="13108"/>
    <cellStyle name="Number entry dec" xfId="13109"/>
    <cellStyle name="Number entry dec 10" xfId="13110"/>
    <cellStyle name="Number entry dec 2" xfId="13111"/>
    <cellStyle name="Number entry dec 3" xfId="13112"/>
    <cellStyle name="Number entry dec 4" xfId="13113"/>
    <cellStyle name="Number entry dec 5" xfId="13114"/>
    <cellStyle name="Number entry dec 6" xfId="13115"/>
    <cellStyle name="Number entry dec 7" xfId="13116"/>
    <cellStyle name="Number entry dec 8" xfId="13117"/>
    <cellStyle name="Number entry dec 9" xfId="13118"/>
    <cellStyle name="Number, 0 dec" xfId="13119"/>
    <cellStyle name="Number, 1 dec" xfId="13120"/>
    <cellStyle name="Number, 2 dec" xfId="13121"/>
    <cellStyle name="Ôčíŕíńîâűé [0]_(ňŕá 3č)" xfId="11344"/>
    <cellStyle name="Ociriniaue [0]_5-C" xfId="11343"/>
    <cellStyle name="Ôčíŕíńîâűé_(ňŕá 3č)" xfId="11342"/>
    <cellStyle name="Ociriniaue_5-C" xfId="11341"/>
    <cellStyle name="Option" xfId="11340"/>
    <cellStyle name="Option 2" xfId="13122"/>
    <cellStyle name="OptionHeading" xfId="11339"/>
    <cellStyle name="OptionHeading 2" xfId="13123"/>
    <cellStyle name="OptionHeading2" xfId="11338"/>
    <cellStyle name="Ouny?e" xfId="11337"/>
    <cellStyle name="Ouny?e [0]" xfId="11336"/>
    <cellStyle name="Output" xfId="61"/>
    <cellStyle name="Output 10" xfId="2597"/>
    <cellStyle name="Output 11" xfId="2598"/>
    <cellStyle name="Output 11 2" xfId="13124"/>
    <cellStyle name="Output 12" xfId="2599"/>
    <cellStyle name="Output 13" xfId="2600"/>
    <cellStyle name="Output 14" xfId="2596"/>
    <cellStyle name="Output 2" xfId="2601"/>
    <cellStyle name="Output 2 2" xfId="11334"/>
    <cellStyle name="Output 2 3" xfId="11335"/>
    <cellStyle name="Output 2 4" xfId="13125"/>
    <cellStyle name="Output 3" xfId="2602"/>
    <cellStyle name="Output 3 2" xfId="11333"/>
    <cellStyle name="Output 3 3" xfId="13126"/>
    <cellStyle name="Output 4" xfId="2603"/>
    <cellStyle name="Output 4 2" xfId="11332"/>
    <cellStyle name="Output 4 3" xfId="13127"/>
    <cellStyle name="Output 5" xfId="2604"/>
    <cellStyle name="Output 5 2" xfId="13128"/>
    <cellStyle name="Output 6" xfId="2605"/>
    <cellStyle name="Output 6 2" xfId="13129"/>
    <cellStyle name="Output 7" xfId="2606"/>
    <cellStyle name="Output 7 2" xfId="13130"/>
    <cellStyle name="Output 8" xfId="2607"/>
    <cellStyle name="Output 8 2" xfId="13131"/>
    <cellStyle name="Output 9" xfId="2608"/>
    <cellStyle name="Output 9 2" xfId="13132"/>
    <cellStyle name="Output Amounts" xfId="11331"/>
    <cellStyle name="Output Column Headings" xfId="11330"/>
    <cellStyle name="Output Line Items" xfId="11329"/>
    <cellStyle name="Output Report Heading" xfId="11328"/>
    <cellStyle name="Output Report Title" xfId="11327"/>
    <cellStyle name="Output_Xl0000026" xfId="2609"/>
    <cellStyle name="Outputtitle" xfId="11326"/>
    <cellStyle name="Paaotsikko" xfId="11325"/>
    <cellStyle name="Page Number" xfId="11324"/>
    <cellStyle name="PageHeading" xfId="2610"/>
    <cellStyle name="PageTitle" xfId="13133"/>
    <cellStyle name="pb_page_heading_LS" xfId="13134"/>
    <cellStyle name="PctLine" xfId="13135"/>
    <cellStyle name="Pénznem [0]_Document" xfId="11323"/>
    <cellStyle name="Pénznem_Document" xfId="11322"/>
    <cellStyle name="perc" xfId="13136"/>
    <cellStyle name="Percent [0]" xfId="11321"/>
    <cellStyle name="Percent [0] 2" xfId="11320"/>
    <cellStyle name="Percent [00]" xfId="11319"/>
    <cellStyle name="Percent [00] 2" xfId="13137"/>
    <cellStyle name="Percent [1]" xfId="11318"/>
    <cellStyle name="Percent [2]" xfId="13138"/>
    <cellStyle name="Percent [3]" xfId="13139"/>
    <cellStyle name="Percent 1 dec" xfId="13140"/>
    <cellStyle name="Percent 1 dec - Input" xfId="13141"/>
    <cellStyle name="Percent 1 dec_Data" xfId="13142"/>
    <cellStyle name="Percent 2" xfId="2611"/>
    <cellStyle name="Percent 2 2" xfId="2612"/>
    <cellStyle name="Percent 3" xfId="2613"/>
    <cellStyle name="Percent 3 2" xfId="2614"/>
    <cellStyle name="Percent 4" xfId="2615"/>
    <cellStyle name="Percent 6" xfId="2616"/>
    <cellStyle name="Percent hard no" xfId="13143"/>
    <cellStyle name="Percent(1)" xfId="13144"/>
    <cellStyle name="Percent(2)" xfId="13145"/>
    <cellStyle name="Percent, 0 dec" xfId="13146"/>
    <cellStyle name="Percent, 1 dec" xfId="13147"/>
    <cellStyle name="Percent, 2 dec" xfId="13148"/>
    <cellStyle name="Percent, bp" xfId="13149"/>
    <cellStyle name="Percent_#6 Temps &amp; Contractors" xfId="11317"/>
    <cellStyle name="PercentChange" xfId="13150"/>
    <cellStyle name="perecnt" xfId="13151"/>
    <cellStyle name="precent" xfId="13152"/>
    <cellStyle name="PrePop Currency (0)" xfId="11316"/>
    <cellStyle name="PrePop Currency (0) 2" xfId="13153"/>
    <cellStyle name="PrePop Currency (2)" xfId="11315"/>
    <cellStyle name="PrePop Currency (2) 2" xfId="13154"/>
    <cellStyle name="PrePop Units (0)" xfId="11314"/>
    <cellStyle name="PrePop Units (0) 2" xfId="13155"/>
    <cellStyle name="PrePop Units (1)" xfId="11313"/>
    <cellStyle name="PrePop Units (1) 2" xfId="13156"/>
    <cellStyle name="PrePop Units (2)" xfId="11312"/>
    <cellStyle name="PrePop Units (2) 2" xfId="13157"/>
    <cellStyle name="Price" xfId="11311"/>
    <cellStyle name="Price 2" xfId="13158"/>
    <cellStyle name="Price_Body" xfId="14946"/>
    <cellStyle name="prochrek" xfId="13159"/>
    <cellStyle name="ProductClass" xfId="11310"/>
    <cellStyle name="ProductType" xfId="11309"/>
    <cellStyle name="Profit figure" xfId="13160"/>
    <cellStyle name="Puslapis1" xfId="13161"/>
    <cellStyle name="Puslapis2" xfId="13162"/>
    <cellStyle name="Pддotsikko" xfId="11308"/>
    <cellStyle name="QTitle" xfId="2617"/>
    <cellStyle name="QTitle 2" xfId="11307"/>
    <cellStyle name="QTitle 3" xfId="11306"/>
    <cellStyle name="range" xfId="2618"/>
    <cellStyle name="Ratio" xfId="13163"/>
    <cellStyle name="RatioX" xfId="13164"/>
    <cellStyle name="RebateValue" xfId="11305"/>
    <cellStyle name="Red" xfId="11304"/>
    <cellStyle name="ResellerType" xfId="11303"/>
    <cellStyle name="s_Valuation " xfId="13165"/>
    <cellStyle name="s_Valuation  2" xfId="13166"/>
    <cellStyle name="s_Valuation  3" xfId="13167"/>
    <cellStyle name="s_Valuation  4" xfId="13168"/>
    <cellStyle name="s_Valuation  5" xfId="13169"/>
    <cellStyle name="s_Valuation  6" xfId="13170"/>
    <cellStyle name="s_Valuation  7" xfId="13171"/>
    <cellStyle name="s_Valuation  8" xfId="13172"/>
    <cellStyle name="s_Valuation  9" xfId="13173"/>
    <cellStyle name="s_Valuation _WACC Analysis" xfId="13174"/>
    <cellStyle name="s_Valuation _WACC Analysis 2" xfId="13175"/>
    <cellStyle name="s_Valuation _WACC Analysis 3" xfId="13176"/>
    <cellStyle name="s_Valuation _WACC Analysis 4" xfId="13177"/>
    <cellStyle name="s_Valuation _WACC Analysis 5" xfId="13178"/>
    <cellStyle name="s_Valuation _WACC Analysis 6" xfId="13179"/>
    <cellStyle name="s_Valuation _WACC Analysis 7" xfId="13180"/>
    <cellStyle name="s_Valuation _WACC Analysis 8" xfId="13181"/>
    <cellStyle name="s_Valuation _WACC Analysis 9" xfId="13182"/>
    <cellStyle name="s_Valuation _WACC Analysis_лизинг и страхование" xfId="13183"/>
    <cellStyle name="s_Valuation _WACC Analysis_лизинг и страхование 2" xfId="13184"/>
    <cellStyle name="s_Valuation _WACC Analysis_лизинг и страхование 3" xfId="13185"/>
    <cellStyle name="s_Valuation _WACC Analysis_лизинг и страхование 4" xfId="13186"/>
    <cellStyle name="s_Valuation _WACC Analysis_лизинг и страхование 5" xfId="13187"/>
    <cellStyle name="s_Valuation _WACC Analysis_лизинг и страхование 6" xfId="13188"/>
    <cellStyle name="s_Valuation _WACC Analysis_лизинг и страхование 7" xfId="13189"/>
    <cellStyle name="s_Valuation _WACC Analysis_лизинг и страхование 8" xfId="13190"/>
    <cellStyle name="s_Valuation _WACC Analysis_лизинг и страхование 9" xfId="13191"/>
    <cellStyle name="s_Valuation _WACC Analysis_лизинг и страхование_Денежный поток ЗАО ЭПИ-2008г.(в объемах декабря)2811  ПОСЛЕДНИЙ (Перераб. с изм. старахованием)" xfId="13192"/>
    <cellStyle name="s_Valuation _WACC Analysis_лизинг и страхование_Денежный поток ЗАО ЭПИ-2008г.(в объемах декабря)2811  ПОСЛЕДНИЙ (Перераб. с изм. старахованием) 2" xfId="13193"/>
    <cellStyle name="s_Valuation _WACC Analysis_лизинг и страхование_Денежный поток ЗАО ЭПИ-2008г.(в объемах декабря)2811  ПОСЛЕДНИЙ (Перераб. с изм. старахованием) 3" xfId="13194"/>
    <cellStyle name="s_Valuation _WACC Analysis_лизинг и страхование_Денежный поток ЗАО ЭПИ-2008г.(в объемах декабря)2811  ПОСЛЕДНИЙ (Перераб. с изм. старахованием) 4" xfId="13195"/>
    <cellStyle name="s_Valuation _WACC Analysis_лизинг и страхование_Денежный поток ЗАО ЭПИ-2008г.(в объемах декабря)2811  ПОСЛЕДНИЙ (Перераб. с изм. старахованием) 5" xfId="13196"/>
    <cellStyle name="s_Valuation _WACC Analysis_лизинг и страхование_Денежный поток ЗАО ЭПИ-2008г.(в объемах декабря)2811  ПОСЛЕДНИЙ (Перераб. с изм. старахованием) 6" xfId="13197"/>
    <cellStyle name="s_Valuation _WACC Analysis_лизинг и страхование_Денежный поток ЗАО ЭПИ-2008г.(в объемах декабря)2811  ПОСЛЕДНИЙ (Перераб. с изм. старахованием) 7" xfId="13198"/>
    <cellStyle name="s_Valuation _WACC Analysis_лизинг и страхование_Денежный поток ЗАО ЭПИ-2008г.(в объемах декабря)2811  ПОСЛЕДНИЙ (Перераб. с изм. старахованием) 8" xfId="13199"/>
    <cellStyle name="s_Valuation _WACC Analysis_лизинг и страхование_Денежный поток ЗАО ЭПИ-2008г.(в объемах декабря)2811  ПОСЛЕДНИЙ (Перераб. с изм. старахованием) 9" xfId="13200"/>
    <cellStyle name="s_Valuation _WACC Analysis_ЛИЗИНГовый КАЛЕНДАРЬ" xfId="13201"/>
    <cellStyle name="s_Valuation _WACC Analysis_ЛИЗИНГовый КАЛЕНДАРЬ 2" xfId="13202"/>
    <cellStyle name="s_Valuation _WACC Analysis_ЛИЗИНГовый КАЛЕНДАРЬ 3" xfId="13203"/>
    <cellStyle name="s_Valuation _WACC Analysis_ЛИЗИНГовый КАЛЕНДАРЬ 4" xfId="13204"/>
    <cellStyle name="s_Valuation _WACC Analysis_ЛИЗИНГовый КАЛЕНДАРЬ 5" xfId="13205"/>
    <cellStyle name="s_Valuation _WACC Analysis_ЛИЗИНГовый КАЛЕНДАРЬ 6" xfId="13206"/>
    <cellStyle name="s_Valuation _WACC Analysis_ЛИЗИНГовый КАЛЕНДАРЬ 7" xfId="13207"/>
    <cellStyle name="s_Valuation _WACC Analysis_ЛИЗИНГовый КАЛЕНДАРЬ 8" xfId="13208"/>
    <cellStyle name="s_Valuation _WACC Analysis_ЛИЗИНГовый КАЛЕНДАРЬ 9" xfId="13209"/>
    <cellStyle name="s_Valuation _WACC Analysis_ЛИЗИНГовый КАЛЕНДАРЬ_Денежный поток ЗАО ЭПИ-2008г.(в объемах декабря)2811  ПОСЛЕДНИЙ (Перераб. с изм. старахованием)" xfId="13210"/>
    <cellStyle name="s_Valuation _WACC Analysis_ЛИЗИНГовый КАЛЕНДАРЬ_Денежный поток ЗАО ЭПИ-2008г.(в объемах декабря)2811  ПОСЛЕДНИЙ (Перераб. с изм. старахованием) 2" xfId="13211"/>
    <cellStyle name="s_Valuation _WACC Analysis_ЛИЗИНГовый КАЛЕНДАРЬ_Денежный поток ЗАО ЭПИ-2008г.(в объемах декабря)2811  ПОСЛЕДНИЙ (Перераб. с изм. старахованием) 3" xfId="13212"/>
    <cellStyle name="s_Valuation _WACC Analysis_ЛИЗИНГовый КАЛЕНДАРЬ_Денежный поток ЗАО ЭПИ-2008г.(в объемах декабря)2811  ПОСЛЕДНИЙ (Перераб. с изм. старахованием) 4" xfId="13213"/>
    <cellStyle name="s_Valuation _WACC Analysis_ЛИЗИНГовый КАЛЕНДАРЬ_Денежный поток ЗАО ЭПИ-2008г.(в объемах декабря)2811  ПОСЛЕДНИЙ (Перераб. с изм. старахованием) 5" xfId="13214"/>
    <cellStyle name="s_Valuation _WACC Analysis_ЛИЗИНГовый КАЛЕНДАРЬ_Денежный поток ЗАО ЭПИ-2008г.(в объемах декабря)2811  ПОСЛЕДНИЙ (Перераб. с изм. старахованием) 6" xfId="13215"/>
    <cellStyle name="s_Valuation _WACC Analysis_ЛИЗИНГовый КАЛЕНДАРЬ_Денежный поток ЗАО ЭПИ-2008г.(в объемах декабря)2811  ПОСЛЕДНИЙ (Перераб. с изм. старахованием) 7" xfId="13216"/>
    <cellStyle name="s_Valuation _WACC Analysis_ЛИЗИНГовый КАЛЕНДАРЬ_Денежный поток ЗАО ЭПИ-2008г.(в объемах декабря)2811  ПОСЛЕДНИЙ (Перераб. с изм. старахованием) 8" xfId="13217"/>
    <cellStyle name="s_Valuation _WACC Analysis_ЛИЗИНГовый КАЛЕНДАРЬ_Денежный поток ЗАО ЭПИ-2008г.(в объемах декабря)2811  ПОСЛЕДНИЙ (Перераб. с изм. старахованием) 9" xfId="13218"/>
    <cellStyle name="s_Valuation _WACC Analysis_План ФХД котельной (ТЭЦ) от 22.01.08 последняя версия А3" xfId="13219"/>
    <cellStyle name="s_Valuation _WACC Analysis_План ФХД котельной (ТЭЦ) от 22.01.08 последняя версия А3 2" xfId="13220"/>
    <cellStyle name="s_Valuation _WACC Analysis_План ФХД котельной (ТЭЦ) от 22.01.08 последняя версия А3 3" xfId="13221"/>
    <cellStyle name="s_Valuation _WACC Analysis_План ФХД котельной (ТЭЦ) от 22.01.08 последняя версия А3 4" xfId="13222"/>
    <cellStyle name="s_Valuation _WACC Analysis_План ФХД котельной (ТЭЦ) от 22.01.08 последняя версия А3 5" xfId="13223"/>
    <cellStyle name="s_Valuation _WACC Analysis_План ФХД котельной (ТЭЦ) от 22.01.08 последняя версия А3 6" xfId="13224"/>
    <cellStyle name="s_Valuation _WACC Analysis_План ФХД котельной (ТЭЦ) от 22.01.08 последняя версия А3 7" xfId="13225"/>
    <cellStyle name="s_Valuation _WACC Analysis_План ФХД котельной (ТЭЦ) от 22.01.08 последняя версия А3 8" xfId="13226"/>
    <cellStyle name="s_Valuation _WACC Analysis_План ФХД котельной (ТЭЦ) от 22.01.08 последняя версия А3 9" xfId="13227"/>
    <cellStyle name="s_Valuation _WACC Analysis_ПУШКИНО ( прир.ГАЗ  2009-2014 проектная мощность вар1" xfId="13228"/>
    <cellStyle name="s_Valuation _WACC Analysis_ПУШКИНО ( прир.ГАЗ  2009-2014 проектная мощность вар1 2" xfId="13229"/>
    <cellStyle name="s_Valuation _WACC Analysis_ПУШКИНО ( прир.ГАЗ  2009-2014 проектная мощность вар1 3" xfId="13230"/>
    <cellStyle name="s_Valuation _WACC Analysis_ПУШКИНО ( прир.ГАЗ  2009-2014 проектная мощность вар1 4" xfId="13231"/>
    <cellStyle name="s_Valuation _WACC Analysis_ПУШКИНО ( прир.ГАЗ  2009-2014 проектная мощность вар1 5" xfId="13232"/>
    <cellStyle name="s_Valuation _WACC Analysis_ПУШКИНО ( прир.ГАЗ  2009-2014 проектная мощность вар1 6" xfId="13233"/>
    <cellStyle name="s_Valuation _WACC Analysis_ПУШКИНО ( прир.ГАЗ  2009-2014 проектная мощность вар1 7" xfId="13234"/>
    <cellStyle name="s_Valuation _WACC Analysis_ПУШКИНО ( прир.ГАЗ  2009-2014 проектная мощность вар1 8" xfId="13235"/>
    <cellStyle name="s_Valuation _WACC Analysis_ПУШКИНО ( прир.ГАЗ  2009-2014 проектная мощность вар1 9" xfId="13236"/>
    <cellStyle name="s_Valuation _WACC Analysis_ПУШКИНО ( прир.ГАЗ  2009-2014 проектная мощность вар1_Денежный поток ЗАО ЭПИ-2008г.(в объемах декабря)2811  ПОСЛЕДНИЙ (Перераб. с изм. старахованием)" xfId="13237"/>
    <cellStyle name="s_Valuation _WACC Analysis_ПУШКИНО ( прир.ГАЗ  2009-2014 проектная мощность вар1_Денежный поток ЗАО ЭПИ-2008г.(в объемах декабря)2811  ПОСЛЕДНИЙ (Перераб. с изм. старахованием) 2" xfId="13238"/>
    <cellStyle name="s_Valuation _WACC Analysis_ПУШКИНО ( прир.ГАЗ  2009-2014 проектная мощность вар1_Денежный поток ЗАО ЭПИ-2008г.(в объемах декабря)2811  ПОСЛЕДНИЙ (Перераб. с изм. старахованием) 3" xfId="13239"/>
    <cellStyle name="s_Valuation _WACC Analysis_ПУШКИНО ( прир.ГАЗ  2009-2014 проектная мощность вар1_Денежный поток ЗАО ЭПИ-2008г.(в объемах декабря)2811  ПОСЛЕДНИЙ (Перераб. с изм. старахованием) 4" xfId="13240"/>
    <cellStyle name="s_Valuation _WACC Analysis_ПУШКИНО ( прир.ГАЗ  2009-2014 проектная мощность вар1_Денежный поток ЗАО ЭПИ-2008г.(в объемах декабря)2811  ПОСЛЕДНИЙ (Перераб. с изм. старахованием) 5" xfId="13241"/>
    <cellStyle name="s_Valuation _WACC Analysis_ПУШКИНО ( прир.ГАЗ  2009-2014 проектная мощность вар1_Денежный поток ЗАО ЭПИ-2008г.(в объемах декабря)2811  ПОСЛЕДНИЙ (Перераб. с изм. старахованием) 6" xfId="13242"/>
    <cellStyle name="s_Valuation _WACC Analysis_ПУШКИНО ( прир.ГАЗ  2009-2014 проектная мощность вар1_Денежный поток ЗАО ЭПИ-2008г.(в объемах декабря)2811  ПОСЛЕДНИЙ (Перераб. с изм. старахованием) 7" xfId="13243"/>
    <cellStyle name="s_Valuation _WACC Analysis_ПУШКИНО ( прир.ГАЗ  2009-2014 проектная мощность вар1_Денежный поток ЗАО ЭПИ-2008г.(в объемах декабря)2811  ПОСЛЕДНИЙ (Перераб. с изм. старахованием) 8" xfId="13244"/>
    <cellStyle name="s_Valuation _WACC Analysis_ПУШКИНО ( прир.ГАЗ  2009-2014 проектная мощность вар1_Денежный поток ЗАО ЭПИ-2008г.(в объемах декабря)2811  ПОСЛЕДНИЙ (Перераб. с изм. старахованием) 9" xfId="13245"/>
    <cellStyle name="s_Valuation _лизинг и страхование" xfId="13246"/>
    <cellStyle name="s_Valuation _лизинг и страхование 2" xfId="13247"/>
    <cellStyle name="s_Valuation _лизинг и страхование 3" xfId="13248"/>
    <cellStyle name="s_Valuation _лизинг и страхование 4" xfId="13249"/>
    <cellStyle name="s_Valuation _лизинг и страхование 5" xfId="13250"/>
    <cellStyle name="s_Valuation _лизинг и страхование 6" xfId="13251"/>
    <cellStyle name="s_Valuation _лизинг и страхование 7" xfId="13252"/>
    <cellStyle name="s_Valuation _лизинг и страхование 8" xfId="13253"/>
    <cellStyle name="s_Valuation _лизинг и страхование 9" xfId="13254"/>
    <cellStyle name="s_Valuation _лизинг и страхование_Денежный поток ЗАО ЭПИ-2008г.(в объемах декабря)2811  ПОСЛЕДНИЙ (Перераб. с изм. старахованием)" xfId="13255"/>
    <cellStyle name="s_Valuation _лизинг и страхование_Денежный поток ЗАО ЭПИ-2008г.(в объемах декабря)2811  ПОСЛЕДНИЙ (Перераб. с изм. старахованием) 2" xfId="13256"/>
    <cellStyle name="s_Valuation _лизинг и страхование_Денежный поток ЗАО ЭПИ-2008г.(в объемах декабря)2811  ПОСЛЕДНИЙ (Перераб. с изм. старахованием) 3" xfId="13257"/>
    <cellStyle name="s_Valuation _лизинг и страхование_Денежный поток ЗАО ЭПИ-2008г.(в объемах декабря)2811  ПОСЛЕДНИЙ (Перераб. с изм. старахованием) 4" xfId="13258"/>
    <cellStyle name="s_Valuation _лизинг и страхование_Денежный поток ЗАО ЭПИ-2008г.(в объемах декабря)2811  ПОСЛЕДНИЙ (Перераб. с изм. старахованием) 5" xfId="13259"/>
    <cellStyle name="s_Valuation _лизинг и страхование_Денежный поток ЗАО ЭПИ-2008г.(в объемах декабря)2811  ПОСЛЕДНИЙ (Перераб. с изм. старахованием) 6" xfId="13260"/>
    <cellStyle name="s_Valuation _лизинг и страхование_Денежный поток ЗАО ЭПИ-2008г.(в объемах декабря)2811  ПОСЛЕДНИЙ (Перераб. с изм. старахованием) 7" xfId="13261"/>
    <cellStyle name="s_Valuation _лизинг и страхование_Денежный поток ЗАО ЭПИ-2008г.(в объемах декабря)2811  ПОСЛЕДНИЙ (Перераб. с изм. старахованием) 8" xfId="13262"/>
    <cellStyle name="s_Valuation _лизинг и страхование_Денежный поток ЗАО ЭПИ-2008г.(в объемах декабря)2811  ПОСЛЕДНИЙ (Перераб. с изм. старахованием) 9" xfId="13263"/>
    <cellStyle name="s_Valuation _ЛИЗИНГовый КАЛЕНДАРЬ" xfId="13264"/>
    <cellStyle name="s_Valuation _ЛИЗИНГовый КАЛЕНДАРЬ 2" xfId="13265"/>
    <cellStyle name="s_Valuation _ЛИЗИНГовый КАЛЕНДАРЬ 3" xfId="13266"/>
    <cellStyle name="s_Valuation _ЛИЗИНГовый КАЛЕНДАРЬ 4" xfId="13267"/>
    <cellStyle name="s_Valuation _ЛИЗИНГовый КАЛЕНДАРЬ 5" xfId="13268"/>
    <cellStyle name="s_Valuation _ЛИЗИНГовый КАЛЕНДАРЬ 6" xfId="13269"/>
    <cellStyle name="s_Valuation _ЛИЗИНГовый КАЛЕНДАРЬ 7" xfId="13270"/>
    <cellStyle name="s_Valuation _ЛИЗИНГовый КАЛЕНДАРЬ 8" xfId="13271"/>
    <cellStyle name="s_Valuation _ЛИЗИНГовый КАЛЕНДАРЬ 9" xfId="13272"/>
    <cellStyle name="s_Valuation _ЛИЗИНГовый КАЛЕНДАРЬ_Денежный поток ЗАО ЭПИ-2008г.(в объемах декабря)2811  ПОСЛЕДНИЙ (Перераб. с изм. старахованием)" xfId="13273"/>
    <cellStyle name="s_Valuation _ЛИЗИНГовый КАЛЕНДАРЬ_Денежный поток ЗАО ЭПИ-2008г.(в объемах декабря)2811  ПОСЛЕДНИЙ (Перераб. с изм. старахованием) 2" xfId="13274"/>
    <cellStyle name="s_Valuation _ЛИЗИНГовый КАЛЕНДАРЬ_Денежный поток ЗАО ЭПИ-2008г.(в объемах декабря)2811  ПОСЛЕДНИЙ (Перераб. с изм. старахованием) 3" xfId="13275"/>
    <cellStyle name="s_Valuation _ЛИЗИНГовый КАЛЕНДАРЬ_Денежный поток ЗАО ЭПИ-2008г.(в объемах декабря)2811  ПОСЛЕДНИЙ (Перераб. с изм. старахованием) 4" xfId="13276"/>
    <cellStyle name="s_Valuation _ЛИЗИНГовый КАЛЕНДАРЬ_Денежный поток ЗАО ЭПИ-2008г.(в объемах декабря)2811  ПОСЛЕДНИЙ (Перераб. с изм. старахованием) 5" xfId="13277"/>
    <cellStyle name="s_Valuation _ЛИЗИНГовый КАЛЕНДАРЬ_Денежный поток ЗАО ЭПИ-2008г.(в объемах декабря)2811  ПОСЛЕДНИЙ (Перераб. с изм. старахованием) 6" xfId="13278"/>
    <cellStyle name="s_Valuation _ЛИЗИНГовый КАЛЕНДАРЬ_Денежный поток ЗАО ЭПИ-2008г.(в объемах декабря)2811  ПОСЛЕДНИЙ (Перераб. с изм. старахованием) 7" xfId="13279"/>
    <cellStyle name="s_Valuation _ЛИЗИНГовый КАЛЕНДАРЬ_Денежный поток ЗАО ЭПИ-2008г.(в объемах декабря)2811  ПОСЛЕДНИЙ (Перераб. с изм. старахованием) 8" xfId="13280"/>
    <cellStyle name="s_Valuation _ЛИЗИНГовый КАЛЕНДАРЬ_Денежный поток ЗАО ЭПИ-2008г.(в объемах декабря)2811  ПОСЛЕДНИЙ (Перераб. с изм. старахованием) 9" xfId="13281"/>
    <cellStyle name="s_Valuation _План ФХД котельной (ТЭЦ) от 22.01.08 последняя версия А3" xfId="13282"/>
    <cellStyle name="s_Valuation _План ФХД котельной (ТЭЦ) от 22.01.08 последняя версия А3 2" xfId="13283"/>
    <cellStyle name="s_Valuation _План ФХД котельной (ТЭЦ) от 22.01.08 последняя версия А3 3" xfId="13284"/>
    <cellStyle name="s_Valuation _План ФХД котельной (ТЭЦ) от 22.01.08 последняя версия А3 4" xfId="13285"/>
    <cellStyle name="s_Valuation _План ФХД котельной (ТЭЦ) от 22.01.08 последняя версия А3 5" xfId="13286"/>
    <cellStyle name="s_Valuation _План ФХД котельной (ТЭЦ) от 22.01.08 последняя версия А3 6" xfId="13287"/>
    <cellStyle name="s_Valuation _План ФХД котельной (ТЭЦ) от 22.01.08 последняя версия А3 7" xfId="13288"/>
    <cellStyle name="s_Valuation _План ФХД котельной (ТЭЦ) от 22.01.08 последняя версия А3 8" xfId="13289"/>
    <cellStyle name="s_Valuation _План ФХД котельной (ТЭЦ) от 22.01.08 последняя версия А3 9" xfId="13290"/>
    <cellStyle name="s_Valuation _ПУШКИНО ( прир.ГАЗ  2009-2014 проектная мощность вар1" xfId="13291"/>
    <cellStyle name="s_Valuation _ПУШКИНО ( прир.ГАЗ  2009-2014 проектная мощность вар1 2" xfId="13292"/>
    <cellStyle name="s_Valuation _ПУШКИНО ( прир.ГАЗ  2009-2014 проектная мощность вар1 3" xfId="13293"/>
    <cellStyle name="s_Valuation _ПУШКИНО ( прир.ГАЗ  2009-2014 проектная мощность вар1 4" xfId="13294"/>
    <cellStyle name="s_Valuation _ПУШКИНО ( прир.ГАЗ  2009-2014 проектная мощность вар1 5" xfId="13295"/>
    <cellStyle name="s_Valuation _ПУШКИНО ( прир.ГАЗ  2009-2014 проектная мощность вар1 6" xfId="13296"/>
    <cellStyle name="s_Valuation _ПУШКИНО ( прир.ГАЗ  2009-2014 проектная мощность вар1 7" xfId="13297"/>
    <cellStyle name="s_Valuation _ПУШКИНО ( прир.ГАЗ  2009-2014 проектная мощность вар1 8" xfId="13298"/>
    <cellStyle name="s_Valuation _ПУШКИНО ( прир.ГАЗ  2009-2014 проектная мощность вар1 9" xfId="13299"/>
    <cellStyle name="s_Valuation _ПУШКИНО ( прир.ГАЗ  2009-2014 проектная мощность вар1_Денежный поток ЗАО ЭПИ-2008г.(в объемах декабря)2811  ПОСЛЕДНИЙ (Перераб. с изм. старахованием)" xfId="13300"/>
    <cellStyle name="s_Valuation _ПУШКИНО ( прир.ГАЗ  2009-2014 проектная мощность вар1_Денежный поток ЗАО ЭПИ-2008г.(в объемах декабря)2811  ПОСЛЕДНИЙ (Перераб. с изм. старахованием) 2" xfId="13301"/>
    <cellStyle name="s_Valuation _ПУШКИНО ( прир.ГАЗ  2009-2014 проектная мощность вар1_Денежный поток ЗАО ЭПИ-2008г.(в объемах декабря)2811  ПОСЛЕДНИЙ (Перераб. с изм. старахованием) 3" xfId="13302"/>
    <cellStyle name="s_Valuation _ПУШКИНО ( прир.ГАЗ  2009-2014 проектная мощность вар1_Денежный поток ЗАО ЭПИ-2008г.(в объемах декабря)2811  ПОСЛЕДНИЙ (Перераб. с изм. старахованием) 4" xfId="13303"/>
    <cellStyle name="s_Valuation _ПУШКИНО ( прир.ГАЗ  2009-2014 проектная мощность вар1_Денежный поток ЗАО ЭПИ-2008г.(в объемах декабря)2811  ПОСЛЕДНИЙ (Перераб. с изм. старахованием) 5" xfId="13304"/>
    <cellStyle name="s_Valuation _ПУШКИНО ( прир.ГАЗ  2009-2014 проектная мощность вар1_Денежный поток ЗАО ЭПИ-2008г.(в объемах декабря)2811  ПОСЛЕДНИЙ (Перераб. с изм. старахованием) 6" xfId="13305"/>
    <cellStyle name="s_Valuation _ПУШКИНО ( прир.ГАЗ  2009-2014 проектная мощность вар1_Денежный поток ЗАО ЭПИ-2008г.(в объемах декабря)2811  ПОСЛЕДНИЙ (Перераб. с изм. старахованием) 7" xfId="13306"/>
    <cellStyle name="s_Valuation _ПУШКИНО ( прир.ГАЗ  2009-2014 проектная мощность вар1_Денежный поток ЗАО ЭПИ-2008г.(в объемах декабря)2811  ПОСЛЕДНИЙ (Перераб. с изм. старахованием) 8" xfId="13307"/>
    <cellStyle name="s_Valuation _ПУШКИНО ( прир.ГАЗ  2009-2014 проектная мощность вар1_Денежный поток ЗАО ЭПИ-2008г.(в объемах декабря)2811  ПОСЛЕДНИЙ (Перераб. с изм. старахованием) 9" xfId="13308"/>
    <cellStyle name="S0" xfId="62"/>
    <cellStyle name="S0 2" xfId="15720"/>
    <cellStyle name="S1" xfId="63"/>
    <cellStyle name="S1 2" xfId="15721"/>
    <cellStyle name="S10" xfId="64"/>
    <cellStyle name="S11" xfId="65"/>
    <cellStyle name="S11 2" xfId="15723"/>
    <cellStyle name="S11 3" xfId="15722"/>
    <cellStyle name="S12" xfId="66"/>
    <cellStyle name="S13" xfId="67"/>
    <cellStyle name="S2" xfId="68"/>
    <cellStyle name="S2 2" xfId="15724"/>
    <cellStyle name="S3" xfId="69"/>
    <cellStyle name="S3 2" xfId="15726"/>
    <cellStyle name="S3 3" xfId="15725"/>
    <cellStyle name="S4" xfId="70"/>
    <cellStyle name="S4 2" xfId="15727"/>
    <cellStyle name="S5" xfId="71"/>
    <cellStyle name="S5 2" xfId="15728"/>
    <cellStyle name="S6" xfId="72"/>
    <cellStyle name="S7" xfId="73"/>
    <cellStyle name="S7 2" xfId="2619"/>
    <cellStyle name="S8" xfId="74"/>
    <cellStyle name="S9" xfId="75"/>
    <cellStyle name="Salomon Logo" xfId="11302"/>
    <cellStyle name="Salomon Logo 10" xfId="13309"/>
    <cellStyle name="Salomon Logo 11" xfId="13310"/>
    <cellStyle name="Salomon Logo 12" xfId="13311"/>
    <cellStyle name="Salomon Logo 13" xfId="13312"/>
    <cellStyle name="Salomon Logo 14" xfId="13313"/>
    <cellStyle name="Salomon Logo 15" xfId="13314"/>
    <cellStyle name="Salomon Logo 16" xfId="13315"/>
    <cellStyle name="Salomon Logo 17" xfId="13316"/>
    <cellStyle name="Salomon Logo 18" xfId="13317"/>
    <cellStyle name="Salomon Logo 19" xfId="13318"/>
    <cellStyle name="Salomon Logo 2" xfId="13319"/>
    <cellStyle name="Salomon Logo 20" xfId="13320"/>
    <cellStyle name="Salomon Logo 21" xfId="13321"/>
    <cellStyle name="Salomon Logo 22" xfId="13322"/>
    <cellStyle name="Salomon Logo 23" xfId="13323"/>
    <cellStyle name="Salomon Logo 24" xfId="13324"/>
    <cellStyle name="Salomon Logo 25" xfId="13325"/>
    <cellStyle name="Salomon Logo 26" xfId="13326"/>
    <cellStyle name="Salomon Logo 27" xfId="13327"/>
    <cellStyle name="Salomon Logo 28" xfId="13328"/>
    <cellStyle name="Salomon Logo 29" xfId="13329"/>
    <cellStyle name="Salomon Logo 3" xfId="13330"/>
    <cellStyle name="Salomon Logo 30" xfId="13331"/>
    <cellStyle name="Salomon Logo 31" xfId="13332"/>
    <cellStyle name="Salomon Logo 32" xfId="13333"/>
    <cellStyle name="Salomon Logo 33" xfId="13334"/>
    <cellStyle name="Salomon Logo 34" xfId="13335"/>
    <cellStyle name="Salomon Logo 35" xfId="13336"/>
    <cellStyle name="Salomon Logo 4" xfId="13337"/>
    <cellStyle name="Salomon Logo 5" xfId="13338"/>
    <cellStyle name="Salomon Logo 6" xfId="13339"/>
    <cellStyle name="Salomon Logo 7" xfId="13340"/>
    <cellStyle name="Salomon Logo 8" xfId="13341"/>
    <cellStyle name="Salomon Logo 9" xfId="13342"/>
    <cellStyle name="Sample" xfId="11301"/>
    <cellStyle name="SAPBEXaggData" xfId="263"/>
    <cellStyle name="SAPBEXaggData 10" xfId="13343"/>
    <cellStyle name="SAPBEXaggData 11" xfId="11899"/>
    <cellStyle name="SAPBEXaggData 12" xfId="16214"/>
    <cellStyle name="SAPBEXaggData 2" xfId="2620"/>
    <cellStyle name="SAPBEXaggData 2 2" xfId="13344"/>
    <cellStyle name="SAPBEXaggData 2 3" xfId="13345"/>
    <cellStyle name="SAPBEXaggData 2 4" xfId="13346"/>
    <cellStyle name="SAPBEXaggData 2 5" xfId="13347"/>
    <cellStyle name="SAPBEXaggData 2 6" xfId="13348"/>
    <cellStyle name="SAPBEXaggData 2 7" xfId="13349"/>
    <cellStyle name="SAPBEXaggData 2 8" xfId="13350"/>
    <cellStyle name="SAPBEXaggData 2 9" xfId="13351"/>
    <cellStyle name="SAPBEXaggData 3" xfId="11300"/>
    <cellStyle name="SAPBEXaggData 3 2" xfId="13352"/>
    <cellStyle name="SAPBEXaggData 4" xfId="13353"/>
    <cellStyle name="SAPBEXaggData 5" xfId="13354"/>
    <cellStyle name="SAPBEXaggData 6" xfId="13355"/>
    <cellStyle name="SAPBEXaggData 7" xfId="13356"/>
    <cellStyle name="SAPBEXaggData 8" xfId="13357"/>
    <cellStyle name="SAPBEXaggData 9" xfId="13358"/>
    <cellStyle name="SAPBEXaggData_Постановка_под_напряжение_объектов_ВЛ_и_ПС_в_2011_году" xfId="13359"/>
    <cellStyle name="SAPBEXaggDataEmph" xfId="264"/>
    <cellStyle name="SAPBEXaggDataEmph 10" xfId="11900"/>
    <cellStyle name="SAPBEXaggDataEmph 11" xfId="16215"/>
    <cellStyle name="SAPBEXaggDataEmph 2" xfId="2621"/>
    <cellStyle name="SAPBEXaggDataEmph 2 2" xfId="13360"/>
    <cellStyle name="SAPBEXaggDataEmph 3" xfId="11299"/>
    <cellStyle name="SAPBEXaggDataEmph 3 2" xfId="13361"/>
    <cellStyle name="SAPBEXaggDataEmph 4" xfId="13362"/>
    <cellStyle name="SAPBEXaggDataEmph 5" xfId="13363"/>
    <cellStyle name="SAPBEXaggDataEmph 6" xfId="13364"/>
    <cellStyle name="SAPBEXaggDataEmph 7" xfId="13365"/>
    <cellStyle name="SAPBEXaggDataEmph 8" xfId="13366"/>
    <cellStyle name="SAPBEXaggDataEmph 9" xfId="13367"/>
    <cellStyle name="SAPBEXaggItem" xfId="265"/>
    <cellStyle name="SAPBEXaggItem 10" xfId="11901"/>
    <cellStyle name="SAPBEXaggItem 11" xfId="16216"/>
    <cellStyle name="SAPBEXaggItem 2" xfId="2622"/>
    <cellStyle name="SAPBEXaggItem 2 2" xfId="13368"/>
    <cellStyle name="SAPBEXaggItem 3" xfId="11298"/>
    <cellStyle name="SAPBEXaggItem 3 2" xfId="13369"/>
    <cellStyle name="SAPBEXaggItem 4" xfId="13370"/>
    <cellStyle name="SAPBEXaggItem 5" xfId="13371"/>
    <cellStyle name="SAPBEXaggItem 6" xfId="13372"/>
    <cellStyle name="SAPBEXaggItem 7" xfId="13373"/>
    <cellStyle name="SAPBEXaggItem 8" xfId="13374"/>
    <cellStyle name="SAPBEXaggItem 9" xfId="13375"/>
    <cellStyle name="SAPBEXaggItemX" xfId="266"/>
    <cellStyle name="SAPBEXaggItemX 10" xfId="11902"/>
    <cellStyle name="SAPBEXaggItemX 11" xfId="16217"/>
    <cellStyle name="SAPBEXaggItemX 2" xfId="2623"/>
    <cellStyle name="SAPBEXaggItemX 2 2" xfId="13376"/>
    <cellStyle name="SAPBEXaggItemX 3" xfId="11297"/>
    <cellStyle name="SAPBEXaggItemX 3 2" xfId="13377"/>
    <cellStyle name="SAPBEXaggItemX 4" xfId="13378"/>
    <cellStyle name="SAPBEXaggItemX 5" xfId="13379"/>
    <cellStyle name="SAPBEXaggItemX 6" xfId="13380"/>
    <cellStyle name="SAPBEXaggItemX 7" xfId="13381"/>
    <cellStyle name="SAPBEXaggItemX 8" xfId="13382"/>
    <cellStyle name="SAPBEXaggItemX 9" xfId="13383"/>
    <cellStyle name="SAPBEXchaText" xfId="267"/>
    <cellStyle name="SAPBEXchaText 10" xfId="13384"/>
    <cellStyle name="SAPBEXchaText 11" xfId="11903"/>
    <cellStyle name="SAPBEXchaText 2" xfId="268"/>
    <cellStyle name="SAPBEXchaText 2 2" xfId="2624"/>
    <cellStyle name="SAPBEXchaText 2 3" xfId="13385"/>
    <cellStyle name="SAPBEXchaText 2 4" xfId="13386"/>
    <cellStyle name="SAPBEXchaText 2 5" xfId="13387"/>
    <cellStyle name="SAPBEXchaText 2 6" xfId="13388"/>
    <cellStyle name="SAPBEXchaText 2 7" xfId="13389"/>
    <cellStyle name="SAPBEXchaText 2 8" xfId="13390"/>
    <cellStyle name="SAPBEXchaText 2 9" xfId="13391"/>
    <cellStyle name="SAPBEXchaText 3" xfId="269"/>
    <cellStyle name="SAPBEXchaText 3 2" xfId="2625"/>
    <cellStyle name="SAPBEXchaText 3 3" xfId="11296"/>
    <cellStyle name="SAPBEXchaText 4" xfId="2626"/>
    <cellStyle name="SAPBEXchaText 4 2" xfId="11295"/>
    <cellStyle name="SAPBEXchaText 4 3" xfId="13392"/>
    <cellStyle name="SAPBEXchaText 5" xfId="13393"/>
    <cellStyle name="SAPBEXchaText 6" xfId="13394"/>
    <cellStyle name="SAPBEXchaText 7" xfId="13395"/>
    <cellStyle name="SAPBEXchaText 8" xfId="13396"/>
    <cellStyle name="SAPBEXchaText 9" xfId="13397"/>
    <cellStyle name="SAPBEXchaText_Кировская область факторный анализ" xfId="11294"/>
    <cellStyle name="SAPBEXexcBad7" xfId="270"/>
    <cellStyle name="SAPBEXexcBad7 10" xfId="11904"/>
    <cellStyle name="SAPBEXexcBad7 11" xfId="16218"/>
    <cellStyle name="SAPBEXexcBad7 2" xfId="2627"/>
    <cellStyle name="SAPBEXexcBad7 2 2" xfId="13398"/>
    <cellStyle name="SAPBEXexcBad7 3" xfId="11293"/>
    <cellStyle name="SAPBEXexcBad7 3 2" xfId="13399"/>
    <cellStyle name="SAPBEXexcBad7 4" xfId="13400"/>
    <cellStyle name="SAPBEXexcBad7 5" xfId="13401"/>
    <cellStyle name="SAPBEXexcBad7 6" xfId="13402"/>
    <cellStyle name="SAPBEXexcBad7 7" xfId="13403"/>
    <cellStyle name="SAPBEXexcBad7 8" xfId="13404"/>
    <cellStyle name="SAPBEXexcBad7 9" xfId="13405"/>
    <cellStyle name="SAPBEXexcBad8" xfId="271"/>
    <cellStyle name="SAPBEXexcBad8 10" xfId="11905"/>
    <cellStyle name="SAPBEXexcBad8 11" xfId="16219"/>
    <cellStyle name="SAPBEXexcBad8 2" xfId="2628"/>
    <cellStyle name="SAPBEXexcBad8 2 2" xfId="13406"/>
    <cellStyle name="SAPBEXexcBad8 3" xfId="11292"/>
    <cellStyle name="SAPBEXexcBad8 3 2" xfId="13407"/>
    <cellStyle name="SAPBEXexcBad8 4" xfId="13408"/>
    <cellStyle name="SAPBEXexcBad8 5" xfId="13409"/>
    <cellStyle name="SAPBEXexcBad8 6" xfId="13410"/>
    <cellStyle name="SAPBEXexcBad8 7" xfId="13411"/>
    <cellStyle name="SAPBEXexcBad8 8" xfId="13412"/>
    <cellStyle name="SAPBEXexcBad8 9" xfId="13413"/>
    <cellStyle name="SAPBEXexcBad9" xfId="272"/>
    <cellStyle name="SAPBEXexcBad9 10" xfId="11906"/>
    <cellStyle name="SAPBEXexcBad9 11" xfId="16220"/>
    <cellStyle name="SAPBEXexcBad9 2" xfId="2629"/>
    <cellStyle name="SAPBEXexcBad9 2 2" xfId="13414"/>
    <cellStyle name="SAPBEXexcBad9 3" xfId="11291"/>
    <cellStyle name="SAPBEXexcBad9 3 2" xfId="13415"/>
    <cellStyle name="SAPBEXexcBad9 4" xfId="13416"/>
    <cellStyle name="SAPBEXexcBad9 5" xfId="13417"/>
    <cellStyle name="SAPBEXexcBad9 6" xfId="13418"/>
    <cellStyle name="SAPBEXexcBad9 7" xfId="13419"/>
    <cellStyle name="SAPBEXexcBad9 8" xfId="13420"/>
    <cellStyle name="SAPBEXexcBad9 9" xfId="13421"/>
    <cellStyle name="SAPBEXexcCritical4" xfId="273"/>
    <cellStyle name="SAPBEXexcCritical4 10" xfId="11907"/>
    <cellStyle name="SAPBEXexcCritical4 11" xfId="16221"/>
    <cellStyle name="SAPBEXexcCritical4 2" xfId="2630"/>
    <cellStyle name="SAPBEXexcCritical4 2 2" xfId="13422"/>
    <cellStyle name="SAPBEXexcCritical4 3" xfId="11290"/>
    <cellStyle name="SAPBEXexcCritical4 3 2" xfId="13423"/>
    <cellStyle name="SAPBEXexcCritical4 4" xfId="13424"/>
    <cellStyle name="SAPBEXexcCritical4 5" xfId="13425"/>
    <cellStyle name="SAPBEXexcCritical4 6" xfId="13426"/>
    <cellStyle name="SAPBEXexcCritical4 7" xfId="13427"/>
    <cellStyle name="SAPBEXexcCritical4 8" xfId="13428"/>
    <cellStyle name="SAPBEXexcCritical4 9" xfId="13429"/>
    <cellStyle name="SAPBEXexcCritical5" xfId="274"/>
    <cellStyle name="SAPBEXexcCritical5 10" xfId="11908"/>
    <cellStyle name="SAPBEXexcCritical5 11" xfId="16222"/>
    <cellStyle name="SAPBEXexcCritical5 2" xfId="2631"/>
    <cellStyle name="SAPBEXexcCritical5 2 2" xfId="13430"/>
    <cellStyle name="SAPBEXexcCritical5 3" xfId="11289"/>
    <cellStyle name="SAPBEXexcCritical5 3 2" xfId="13431"/>
    <cellStyle name="SAPBEXexcCritical5 4" xfId="13432"/>
    <cellStyle name="SAPBEXexcCritical5 5" xfId="13433"/>
    <cellStyle name="SAPBEXexcCritical5 6" xfId="13434"/>
    <cellStyle name="SAPBEXexcCritical5 7" xfId="13435"/>
    <cellStyle name="SAPBEXexcCritical5 8" xfId="13436"/>
    <cellStyle name="SAPBEXexcCritical5 9" xfId="13437"/>
    <cellStyle name="SAPBEXexcCritical6" xfId="275"/>
    <cellStyle name="SAPBEXexcCritical6 10" xfId="11909"/>
    <cellStyle name="SAPBEXexcCritical6 11" xfId="16223"/>
    <cellStyle name="SAPBEXexcCritical6 2" xfId="2632"/>
    <cellStyle name="SAPBEXexcCritical6 2 2" xfId="13438"/>
    <cellStyle name="SAPBEXexcCritical6 3" xfId="11288"/>
    <cellStyle name="SAPBEXexcCritical6 3 2" xfId="13439"/>
    <cellStyle name="SAPBEXexcCritical6 4" xfId="13440"/>
    <cellStyle name="SAPBEXexcCritical6 5" xfId="13441"/>
    <cellStyle name="SAPBEXexcCritical6 6" xfId="13442"/>
    <cellStyle name="SAPBEXexcCritical6 7" xfId="13443"/>
    <cellStyle name="SAPBEXexcCritical6 8" xfId="13444"/>
    <cellStyle name="SAPBEXexcCritical6 9" xfId="13445"/>
    <cellStyle name="SAPBEXexcGood1" xfId="276"/>
    <cellStyle name="SAPBEXexcGood1 10" xfId="11910"/>
    <cellStyle name="SAPBEXexcGood1 11" xfId="16224"/>
    <cellStyle name="SAPBEXexcGood1 2" xfId="2633"/>
    <cellStyle name="SAPBEXexcGood1 2 2" xfId="13446"/>
    <cellStyle name="SAPBEXexcGood1 3" xfId="11287"/>
    <cellStyle name="SAPBEXexcGood1 3 2" xfId="13447"/>
    <cellStyle name="SAPBEXexcGood1 4" xfId="13448"/>
    <cellStyle name="SAPBEXexcGood1 5" xfId="13449"/>
    <cellStyle name="SAPBEXexcGood1 6" xfId="13450"/>
    <cellStyle name="SAPBEXexcGood1 7" xfId="13451"/>
    <cellStyle name="SAPBEXexcGood1 8" xfId="13452"/>
    <cellStyle name="SAPBEXexcGood1 9" xfId="13453"/>
    <cellStyle name="SAPBEXexcGood2" xfId="277"/>
    <cellStyle name="SAPBEXexcGood2 10" xfId="11911"/>
    <cellStyle name="SAPBEXexcGood2 11" xfId="16225"/>
    <cellStyle name="SAPBEXexcGood2 2" xfId="2634"/>
    <cellStyle name="SAPBEXexcGood2 2 2" xfId="13454"/>
    <cellStyle name="SAPBEXexcGood2 3" xfId="11286"/>
    <cellStyle name="SAPBEXexcGood2 3 2" xfId="13455"/>
    <cellStyle name="SAPBEXexcGood2 4" xfId="13456"/>
    <cellStyle name="SAPBEXexcGood2 5" xfId="13457"/>
    <cellStyle name="SAPBEXexcGood2 6" xfId="13458"/>
    <cellStyle name="SAPBEXexcGood2 7" xfId="13459"/>
    <cellStyle name="SAPBEXexcGood2 8" xfId="13460"/>
    <cellStyle name="SAPBEXexcGood2 9" xfId="13461"/>
    <cellStyle name="SAPBEXexcGood3" xfId="278"/>
    <cellStyle name="SAPBEXexcGood3 10" xfId="11912"/>
    <cellStyle name="SAPBEXexcGood3 11" xfId="16226"/>
    <cellStyle name="SAPBEXexcGood3 2" xfId="2635"/>
    <cellStyle name="SAPBEXexcGood3 2 2" xfId="13462"/>
    <cellStyle name="SAPBEXexcGood3 3" xfId="11285"/>
    <cellStyle name="SAPBEXexcGood3 3 2" xfId="13463"/>
    <cellStyle name="SAPBEXexcGood3 4" xfId="13464"/>
    <cellStyle name="SAPBEXexcGood3 5" xfId="13465"/>
    <cellStyle name="SAPBEXexcGood3 6" xfId="13466"/>
    <cellStyle name="SAPBEXexcGood3 7" xfId="13467"/>
    <cellStyle name="SAPBEXexcGood3 8" xfId="13468"/>
    <cellStyle name="SAPBEXexcGood3 9" xfId="13469"/>
    <cellStyle name="SAPBEXfilterDrill" xfId="279"/>
    <cellStyle name="SAPBEXfilterDrill 10" xfId="11913"/>
    <cellStyle name="SAPBEXfilterDrill 11" xfId="16227"/>
    <cellStyle name="SAPBEXfilterDrill 2" xfId="2636"/>
    <cellStyle name="SAPBEXfilterDrill 2 2" xfId="13470"/>
    <cellStyle name="SAPBEXfilterDrill 3" xfId="11284"/>
    <cellStyle name="SAPBEXfilterDrill 3 2" xfId="13471"/>
    <cellStyle name="SAPBEXfilterDrill 4" xfId="13472"/>
    <cellStyle name="SAPBEXfilterDrill 5" xfId="13473"/>
    <cellStyle name="SAPBEXfilterDrill 6" xfId="13474"/>
    <cellStyle name="SAPBEXfilterDrill 7" xfId="13475"/>
    <cellStyle name="SAPBEXfilterDrill 8" xfId="13476"/>
    <cellStyle name="SAPBEXfilterDrill 9" xfId="13477"/>
    <cellStyle name="SAPBEXfilterItem" xfId="280"/>
    <cellStyle name="SAPBEXfilterItem 10" xfId="13478"/>
    <cellStyle name="SAPBEXfilterItem 11" xfId="13479"/>
    <cellStyle name="SAPBEXfilterItem 12" xfId="13480"/>
    <cellStyle name="SAPBEXfilterItem 13" xfId="13481"/>
    <cellStyle name="SAPBEXfilterItem 14" xfId="13482"/>
    <cellStyle name="SAPBEXfilterItem 15" xfId="13483"/>
    <cellStyle name="SAPBEXfilterItem 16" xfId="11914"/>
    <cellStyle name="SAPBEXfilterItem 17" xfId="16228"/>
    <cellStyle name="SAPBEXfilterItem 2" xfId="2637"/>
    <cellStyle name="SAPBEXfilterItem 2 2" xfId="13484"/>
    <cellStyle name="SAPBEXfilterItem 3" xfId="11283"/>
    <cellStyle name="SAPBEXfilterItem 3 2" xfId="13485"/>
    <cellStyle name="SAPBEXfilterItem 4" xfId="13486"/>
    <cellStyle name="SAPBEXfilterItem 5" xfId="13487"/>
    <cellStyle name="SAPBEXfilterItem 6" xfId="13488"/>
    <cellStyle name="SAPBEXfilterItem 7" xfId="13489"/>
    <cellStyle name="SAPBEXfilterItem 8" xfId="13490"/>
    <cellStyle name="SAPBEXfilterItem 9" xfId="13491"/>
    <cellStyle name="SAPBEXfilterText" xfId="281"/>
    <cellStyle name="SAPBEXfilterText 2" xfId="13492"/>
    <cellStyle name="SAPBEXfilterText 3" xfId="11915"/>
    <cellStyle name="SAPBEXfilterText 4" xfId="16229"/>
    <cellStyle name="SAPBEXformats" xfId="282"/>
    <cellStyle name="SAPBEXformats 10" xfId="13493"/>
    <cellStyle name="SAPBEXformats 11" xfId="11916"/>
    <cellStyle name="SAPBEXformats 2" xfId="283"/>
    <cellStyle name="SAPBEXformats 2 2" xfId="2638"/>
    <cellStyle name="SAPBEXformats 2 3" xfId="13494"/>
    <cellStyle name="SAPBEXformats 2 4" xfId="13495"/>
    <cellStyle name="SAPBEXformats 2 5" xfId="13496"/>
    <cellStyle name="SAPBEXformats 2 6" xfId="13497"/>
    <cellStyle name="SAPBEXformats 2 7" xfId="13498"/>
    <cellStyle name="SAPBEXformats 2 8" xfId="13499"/>
    <cellStyle name="SAPBEXformats 2 9" xfId="13500"/>
    <cellStyle name="SAPBEXformats 3" xfId="284"/>
    <cellStyle name="SAPBEXformats 3 2" xfId="2639"/>
    <cellStyle name="SAPBEXformats 3 3" xfId="11282"/>
    <cellStyle name="SAPBEXformats 4" xfId="2640"/>
    <cellStyle name="SAPBEXformats 4 2" xfId="11281"/>
    <cellStyle name="SAPBEXformats 4 3" xfId="13501"/>
    <cellStyle name="SAPBEXformats 5" xfId="13502"/>
    <cellStyle name="SAPBEXformats 6" xfId="13503"/>
    <cellStyle name="SAPBEXformats 7" xfId="13504"/>
    <cellStyle name="SAPBEXformats 8" xfId="13505"/>
    <cellStyle name="SAPBEXformats 9" xfId="13506"/>
    <cellStyle name="SAPBEXformats_Кировская область факторный анализ" xfId="11280"/>
    <cellStyle name="SAPBEXheaderItem" xfId="285"/>
    <cellStyle name="SAPBEXheaderItem 10" xfId="13507"/>
    <cellStyle name="SAPBEXheaderItem 11" xfId="11917"/>
    <cellStyle name="SAPBEXheaderItem 12" xfId="16230"/>
    <cellStyle name="SAPBEXheaderItem 2" xfId="2641"/>
    <cellStyle name="SAPBEXheaderItem 2 2" xfId="11279"/>
    <cellStyle name="SAPBEXheaderItem 2 2 2" xfId="13508"/>
    <cellStyle name="SAPBEXheaderItem 2 3" xfId="13509"/>
    <cellStyle name="SAPBEXheaderItem 2 4" xfId="13510"/>
    <cellStyle name="SAPBEXheaderItem 2 5" xfId="13511"/>
    <cellStyle name="SAPBEXheaderItem 2 6" xfId="13512"/>
    <cellStyle name="SAPBEXheaderItem 2 7" xfId="13513"/>
    <cellStyle name="SAPBEXheaderItem 2 8" xfId="13514"/>
    <cellStyle name="SAPBEXheaderItem 2 9" xfId="13515"/>
    <cellStyle name="SAPBEXheaderItem 3" xfId="11278"/>
    <cellStyle name="SAPBEXheaderItem 3 2" xfId="13516"/>
    <cellStyle name="SAPBEXheaderItem 4" xfId="13517"/>
    <cellStyle name="SAPBEXheaderItem 5" xfId="13518"/>
    <cellStyle name="SAPBEXheaderItem 6" xfId="13519"/>
    <cellStyle name="SAPBEXheaderItem 7" xfId="13520"/>
    <cellStyle name="SAPBEXheaderItem 8" xfId="13521"/>
    <cellStyle name="SAPBEXheaderItem 9" xfId="13522"/>
    <cellStyle name="SAPBEXheaderText" xfId="286"/>
    <cellStyle name="SAPBEXheaderText 10" xfId="13523"/>
    <cellStyle name="SAPBEXheaderText 11" xfId="11918"/>
    <cellStyle name="SAPBEXheaderText 12" xfId="16231"/>
    <cellStyle name="SAPBEXheaderText 2" xfId="2642"/>
    <cellStyle name="SAPBEXheaderText 2 2" xfId="11277"/>
    <cellStyle name="SAPBEXheaderText 2 2 2" xfId="13524"/>
    <cellStyle name="SAPBEXheaderText 2 3" xfId="13525"/>
    <cellStyle name="SAPBEXheaderText 2 4" xfId="13526"/>
    <cellStyle name="SAPBEXheaderText 2 5" xfId="13527"/>
    <cellStyle name="SAPBEXheaderText 2 6" xfId="13528"/>
    <cellStyle name="SAPBEXheaderText 2 7" xfId="13529"/>
    <cellStyle name="SAPBEXheaderText 2 8" xfId="13530"/>
    <cellStyle name="SAPBEXheaderText 2 9" xfId="13531"/>
    <cellStyle name="SAPBEXheaderText 3" xfId="11276"/>
    <cellStyle name="SAPBEXheaderText 3 2" xfId="13532"/>
    <cellStyle name="SAPBEXheaderText 4" xfId="13533"/>
    <cellStyle name="SAPBEXheaderText 5" xfId="13534"/>
    <cellStyle name="SAPBEXheaderText 6" xfId="13535"/>
    <cellStyle name="SAPBEXheaderText 7" xfId="13536"/>
    <cellStyle name="SAPBEXheaderText 8" xfId="13537"/>
    <cellStyle name="SAPBEXheaderText 9" xfId="13538"/>
    <cellStyle name="SAPBEXHLevel0" xfId="287"/>
    <cellStyle name="SAPBEXHLevel0 10" xfId="13539"/>
    <cellStyle name="SAPBEXHLevel0 11" xfId="11919"/>
    <cellStyle name="SAPBEXHLevel0 2" xfId="288"/>
    <cellStyle name="SAPBEXHLevel0 2 2" xfId="2643"/>
    <cellStyle name="SAPBEXHLevel0 2 3" xfId="13540"/>
    <cellStyle name="SAPBEXHLevel0 2 4" xfId="13541"/>
    <cellStyle name="SAPBEXHLevel0 2 5" xfId="13542"/>
    <cellStyle name="SAPBEXHLevel0 2 6" xfId="13543"/>
    <cellStyle name="SAPBEXHLevel0 2 7" xfId="13544"/>
    <cellStyle name="SAPBEXHLevel0 2 8" xfId="13545"/>
    <cellStyle name="SAPBEXHLevel0 2 9" xfId="13546"/>
    <cellStyle name="SAPBEXHLevel0 3" xfId="289"/>
    <cellStyle name="SAPBEXHLevel0 3 2" xfId="2644"/>
    <cellStyle name="SAPBEXHLevel0 3 3" xfId="11275"/>
    <cellStyle name="SAPBEXHLevel0 4" xfId="2645"/>
    <cellStyle name="SAPBEXHLevel0 4 2" xfId="11274"/>
    <cellStyle name="SAPBEXHLevel0 4 3" xfId="13547"/>
    <cellStyle name="SAPBEXHLevel0 5" xfId="13548"/>
    <cellStyle name="SAPBEXHLevel0 6" xfId="13549"/>
    <cellStyle name="SAPBEXHLevel0 7" xfId="13550"/>
    <cellStyle name="SAPBEXHLevel0 8" xfId="13551"/>
    <cellStyle name="SAPBEXHLevel0 9" xfId="13552"/>
    <cellStyle name="SAPBEXHLevel0_Кировская область факторный анализ" xfId="11273"/>
    <cellStyle name="SAPBEXHLevel0X" xfId="290"/>
    <cellStyle name="SAPBEXHLevel0X 10" xfId="13553"/>
    <cellStyle name="SAPBEXHLevel0X 11" xfId="11920"/>
    <cellStyle name="SAPBEXHLevel0X 2" xfId="291"/>
    <cellStyle name="SAPBEXHLevel0X 2 2" xfId="2646"/>
    <cellStyle name="SAPBEXHLevel0X 2 3" xfId="13554"/>
    <cellStyle name="SAPBEXHLevel0X 2 4" xfId="13555"/>
    <cellStyle name="SAPBEXHLevel0X 2 5" xfId="13556"/>
    <cellStyle name="SAPBEXHLevel0X 2 6" xfId="13557"/>
    <cellStyle name="SAPBEXHLevel0X 2 7" xfId="13558"/>
    <cellStyle name="SAPBEXHLevel0X 2 8" xfId="13559"/>
    <cellStyle name="SAPBEXHLevel0X 2 9" xfId="13560"/>
    <cellStyle name="SAPBEXHLevel0X 3" xfId="292"/>
    <cellStyle name="SAPBEXHLevel0X 3 2" xfId="2647"/>
    <cellStyle name="SAPBEXHLevel0X 3 3" xfId="11272"/>
    <cellStyle name="SAPBEXHLevel0X 4" xfId="2648"/>
    <cellStyle name="SAPBEXHLevel0X 4 2" xfId="11271"/>
    <cellStyle name="SAPBEXHLevel0X 4 3" xfId="13561"/>
    <cellStyle name="SAPBEXHLevel0X 5" xfId="13562"/>
    <cellStyle name="SAPBEXHLevel0X 6" xfId="13563"/>
    <cellStyle name="SAPBEXHLevel0X 7" xfId="13564"/>
    <cellStyle name="SAPBEXHLevel0X 8" xfId="13565"/>
    <cellStyle name="SAPBEXHLevel0X 9" xfId="13566"/>
    <cellStyle name="SAPBEXHLevel0X_Кировская область факторный анализ" xfId="11270"/>
    <cellStyle name="SAPBEXHLevel1" xfId="293"/>
    <cellStyle name="SAPBEXHLevel1 10" xfId="13567"/>
    <cellStyle name="SAPBEXHLevel1 11" xfId="11921"/>
    <cellStyle name="SAPBEXHLevel1 2" xfId="294"/>
    <cellStyle name="SAPBEXHLevel1 2 2" xfId="2649"/>
    <cellStyle name="SAPBEXHLevel1 2 3" xfId="13568"/>
    <cellStyle name="SAPBEXHLevel1 2 4" xfId="13569"/>
    <cellStyle name="SAPBEXHLevel1 2 5" xfId="13570"/>
    <cellStyle name="SAPBEXHLevel1 2 6" xfId="13571"/>
    <cellStyle name="SAPBEXHLevel1 2 7" xfId="13572"/>
    <cellStyle name="SAPBEXHLevel1 2 8" xfId="13573"/>
    <cellStyle name="SAPBEXHLevel1 2 9" xfId="13574"/>
    <cellStyle name="SAPBEXHLevel1 3" xfId="295"/>
    <cellStyle name="SAPBEXHLevel1 3 2" xfId="2650"/>
    <cellStyle name="SAPBEXHLevel1 3 3" xfId="11269"/>
    <cellStyle name="SAPBEXHLevel1 4" xfId="2651"/>
    <cellStyle name="SAPBEXHLevel1 4 2" xfId="11268"/>
    <cellStyle name="SAPBEXHLevel1 4 3" xfId="13575"/>
    <cellStyle name="SAPBEXHLevel1 5" xfId="13576"/>
    <cellStyle name="SAPBEXHLevel1 6" xfId="13577"/>
    <cellStyle name="SAPBEXHLevel1 7" xfId="13578"/>
    <cellStyle name="SAPBEXHLevel1 8" xfId="13579"/>
    <cellStyle name="SAPBEXHLevel1 9" xfId="13580"/>
    <cellStyle name="SAPBEXHLevel1_Кировская область факторный анализ" xfId="11267"/>
    <cellStyle name="SAPBEXHLevel1X" xfId="296"/>
    <cellStyle name="SAPBEXHLevel1X 10" xfId="13581"/>
    <cellStyle name="SAPBEXHLevel1X 11" xfId="11922"/>
    <cellStyle name="SAPBEXHLevel1X 2" xfId="297"/>
    <cellStyle name="SAPBEXHLevel1X 2 2" xfId="2652"/>
    <cellStyle name="SAPBEXHLevel1X 2 3" xfId="13582"/>
    <cellStyle name="SAPBEXHLevel1X 2 4" xfId="13583"/>
    <cellStyle name="SAPBEXHLevel1X 2 5" xfId="13584"/>
    <cellStyle name="SAPBEXHLevel1X 2 6" xfId="13585"/>
    <cellStyle name="SAPBEXHLevel1X 2 7" xfId="13586"/>
    <cellStyle name="SAPBEXHLevel1X 2 8" xfId="13587"/>
    <cellStyle name="SAPBEXHLevel1X 2 9" xfId="13588"/>
    <cellStyle name="SAPBEXHLevel1X 3" xfId="298"/>
    <cellStyle name="SAPBEXHLevel1X 3 2" xfId="2653"/>
    <cellStyle name="SAPBEXHLevel1X 3 3" xfId="11266"/>
    <cellStyle name="SAPBEXHLevel1X 4" xfId="2654"/>
    <cellStyle name="SAPBEXHLevel1X 4 2" xfId="11265"/>
    <cellStyle name="SAPBEXHLevel1X 4 3" xfId="13589"/>
    <cellStyle name="SAPBEXHLevel1X 5" xfId="13590"/>
    <cellStyle name="SAPBEXHLevel1X 6" xfId="13591"/>
    <cellStyle name="SAPBEXHLevel1X 7" xfId="13592"/>
    <cellStyle name="SAPBEXHLevel1X 8" xfId="13593"/>
    <cellStyle name="SAPBEXHLevel1X 9" xfId="13594"/>
    <cellStyle name="SAPBEXHLevel1X_Кировская область факторный анализ" xfId="11264"/>
    <cellStyle name="SAPBEXHLevel2" xfId="299"/>
    <cellStyle name="SAPBEXHLevel2 10" xfId="13595"/>
    <cellStyle name="SAPBEXHLevel2 11" xfId="11923"/>
    <cellStyle name="SAPBEXHLevel2 2" xfId="300"/>
    <cellStyle name="SAPBEXHLevel2 2 2" xfId="2655"/>
    <cellStyle name="SAPBEXHLevel2 2 3" xfId="13596"/>
    <cellStyle name="SAPBEXHLevel2 2 4" xfId="13597"/>
    <cellStyle name="SAPBEXHLevel2 2 5" xfId="13598"/>
    <cellStyle name="SAPBEXHLevel2 2 6" xfId="13599"/>
    <cellStyle name="SAPBEXHLevel2 2 7" xfId="13600"/>
    <cellStyle name="SAPBEXHLevel2 2 8" xfId="13601"/>
    <cellStyle name="SAPBEXHLevel2 2 9" xfId="13602"/>
    <cellStyle name="SAPBEXHLevel2 3" xfId="301"/>
    <cellStyle name="SAPBEXHLevel2 3 2" xfId="2656"/>
    <cellStyle name="SAPBEXHLevel2 3 3" xfId="11263"/>
    <cellStyle name="SAPBEXHLevel2 4" xfId="2657"/>
    <cellStyle name="SAPBEXHLevel2 4 2" xfId="11262"/>
    <cellStyle name="SAPBEXHLevel2 4 3" xfId="13603"/>
    <cellStyle name="SAPBEXHLevel2 5" xfId="13604"/>
    <cellStyle name="SAPBEXHLevel2 6" xfId="13605"/>
    <cellStyle name="SAPBEXHLevel2 7" xfId="13606"/>
    <cellStyle name="SAPBEXHLevel2 8" xfId="13607"/>
    <cellStyle name="SAPBEXHLevel2 9" xfId="13608"/>
    <cellStyle name="SAPBEXHLevel2_Кировская область факторный анализ" xfId="11261"/>
    <cellStyle name="SAPBEXHLevel2X" xfId="302"/>
    <cellStyle name="SAPBEXHLevel2X 10" xfId="13609"/>
    <cellStyle name="SAPBEXHLevel2X 11" xfId="11924"/>
    <cellStyle name="SAPBEXHLevel2X 2" xfId="303"/>
    <cellStyle name="SAPBEXHLevel2X 2 2" xfId="2658"/>
    <cellStyle name="SAPBEXHLevel2X 2 3" xfId="13610"/>
    <cellStyle name="SAPBEXHLevel2X 2 4" xfId="13611"/>
    <cellStyle name="SAPBEXHLevel2X 2 5" xfId="13612"/>
    <cellStyle name="SAPBEXHLevel2X 2 6" xfId="13613"/>
    <cellStyle name="SAPBEXHLevel2X 2 7" xfId="13614"/>
    <cellStyle name="SAPBEXHLevel2X 2 8" xfId="13615"/>
    <cellStyle name="SAPBEXHLevel2X 2 9" xfId="13616"/>
    <cellStyle name="SAPBEXHLevel2X 3" xfId="304"/>
    <cellStyle name="SAPBEXHLevel2X 3 2" xfId="2659"/>
    <cellStyle name="SAPBEXHLevel2X 3 3" xfId="11260"/>
    <cellStyle name="SAPBEXHLevel2X 4" xfId="2660"/>
    <cellStyle name="SAPBEXHLevel2X 4 2" xfId="11259"/>
    <cellStyle name="SAPBEXHLevel2X 4 3" xfId="13617"/>
    <cellStyle name="SAPBEXHLevel2X 5" xfId="13618"/>
    <cellStyle name="SAPBEXHLevel2X 6" xfId="13619"/>
    <cellStyle name="SAPBEXHLevel2X 7" xfId="13620"/>
    <cellStyle name="SAPBEXHLevel2X 8" xfId="13621"/>
    <cellStyle name="SAPBEXHLevel2X 9" xfId="13622"/>
    <cellStyle name="SAPBEXHLevel2X_Кировская область факторный анализ" xfId="11258"/>
    <cellStyle name="SAPBEXHLevel3" xfId="305"/>
    <cellStyle name="SAPBEXHLevel3 10" xfId="13623"/>
    <cellStyle name="SAPBEXHLevel3 11" xfId="11925"/>
    <cellStyle name="SAPBEXHLevel3 2" xfId="306"/>
    <cellStyle name="SAPBEXHLevel3 2 2" xfId="2661"/>
    <cellStyle name="SAPBEXHLevel3 2 3" xfId="13624"/>
    <cellStyle name="SAPBEXHLevel3 2 4" xfId="13625"/>
    <cellStyle name="SAPBEXHLevel3 2 5" xfId="13626"/>
    <cellStyle name="SAPBEXHLevel3 2 6" xfId="13627"/>
    <cellStyle name="SAPBEXHLevel3 2 7" xfId="13628"/>
    <cellStyle name="SAPBEXHLevel3 2 8" xfId="13629"/>
    <cellStyle name="SAPBEXHLevel3 2 9" xfId="13630"/>
    <cellStyle name="SAPBEXHLevel3 3" xfId="307"/>
    <cellStyle name="SAPBEXHLevel3 3 2" xfId="2662"/>
    <cellStyle name="SAPBEXHLevel3 3 3" xfId="11257"/>
    <cellStyle name="SAPBEXHLevel3 4" xfId="2663"/>
    <cellStyle name="SAPBEXHLevel3 4 2" xfId="11256"/>
    <cellStyle name="SAPBEXHLevel3 4 3" xfId="13631"/>
    <cellStyle name="SAPBEXHLevel3 5" xfId="13632"/>
    <cellStyle name="SAPBEXHLevel3 6" xfId="13633"/>
    <cellStyle name="SAPBEXHLevel3 7" xfId="13634"/>
    <cellStyle name="SAPBEXHLevel3 8" xfId="13635"/>
    <cellStyle name="SAPBEXHLevel3 9" xfId="13636"/>
    <cellStyle name="SAPBEXHLevel3_Кировская область факторный анализ" xfId="11255"/>
    <cellStyle name="SAPBEXHLevel3X" xfId="308"/>
    <cellStyle name="SAPBEXHLevel3X 10" xfId="13637"/>
    <cellStyle name="SAPBEXHLevel3X 11" xfId="11926"/>
    <cellStyle name="SAPBEXHLevel3X 2" xfId="309"/>
    <cellStyle name="SAPBEXHLevel3X 2 2" xfId="2664"/>
    <cellStyle name="SAPBEXHLevel3X 2 3" xfId="13638"/>
    <cellStyle name="SAPBEXHLevel3X 2 4" xfId="13639"/>
    <cellStyle name="SAPBEXHLevel3X 2 5" xfId="13640"/>
    <cellStyle name="SAPBEXHLevel3X 2 6" xfId="13641"/>
    <cellStyle name="SAPBEXHLevel3X 2 7" xfId="13642"/>
    <cellStyle name="SAPBEXHLevel3X 2 8" xfId="13643"/>
    <cellStyle name="SAPBEXHLevel3X 2 9" xfId="13644"/>
    <cellStyle name="SAPBEXHLevel3X 3" xfId="310"/>
    <cellStyle name="SAPBEXHLevel3X 3 2" xfId="2665"/>
    <cellStyle name="SAPBEXHLevel3X 3 3" xfId="11254"/>
    <cellStyle name="SAPBEXHLevel3X 4" xfId="2666"/>
    <cellStyle name="SAPBEXHLevel3X 4 2" xfId="11253"/>
    <cellStyle name="SAPBEXHLevel3X 4 3" xfId="13645"/>
    <cellStyle name="SAPBEXHLevel3X 5" xfId="13646"/>
    <cellStyle name="SAPBEXHLevel3X 6" xfId="13647"/>
    <cellStyle name="SAPBEXHLevel3X 7" xfId="13648"/>
    <cellStyle name="SAPBEXHLevel3X 8" xfId="13649"/>
    <cellStyle name="SAPBEXHLevel3X 9" xfId="13650"/>
    <cellStyle name="SAPBEXHLevel3X_Кировская область факторный анализ" xfId="11252"/>
    <cellStyle name="SAPBEXinputData" xfId="2667"/>
    <cellStyle name="SAPBEXinputData 10" xfId="13651"/>
    <cellStyle name="SAPBEXinputData 11" xfId="13652"/>
    <cellStyle name="SAPBEXinputData 12" xfId="13653"/>
    <cellStyle name="SAPBEXinputData 13" xfId="13654"/>
    <cellStyle name="SAPBEXinputData 14" xfId="13655"/>
    <cellStyle name="SAPBEXinputData 15" xfId="13656"/>
    <cellStyle name="SAPBEXinputData 16" xfId="13657"/>
    <cellStyle name="SAPBEXinputData 17" xfId="13658"/>
    <cellStyle name="SAPBEXinputData 18" xfId="13659"/>
    <cellStyle name="SAPBEXinputData 19" xfId="13660"/>
    <cellStyle name="SAPBEXinputData 2" xfId="11250"/>
    <cellStyle name="SAPBEXinputData 2 10" xfId="13662"/>
    <cellStyle name="SAPBEXinputData 2 11" xfId="13663"/>
    <cellStyle name="SAPBEXinputData 2 12" xfId="13664"/>
    <cellStyle name="SAPBEXinputData 2 13" xfId="13665"/>
    <cellStyle name="SAPBEXinputData 2 14" xfId="13666"/>
    <cellStyle name="SAPBEXinputData 2 15" xfId="13667"/>
    <cellStyle name="SAPBEXinputData 2 16" xfId="13668"/>
    <cellStyle name="SAPBEXinputData 2 17" xfId="13669"/>
    <cellStyle name="SAPBEXinputData 2 18" xfId="13670"/>
    <cellStyle name="SAPBEXinputData 2 19" xfId="13671"/>
    <cellStyle name="SAPBEXinputData 2 2" xfId="13672"/>
    <cellStyle name="SAPBEXinputData 2 20" xfId="13673"/>
    <cellStyle name="SAPBEXinputData 2 21" xfId="13674"/>
    <cellStyle name="SAPBEXinputData 2 22" xfId="13675"/>
    <cellStyle name="SAPBEXinputData 2 23" xfId="13676"/>
    <cellStyle name="SAPBEXinputData 2 24" xfId="13677"/>
    <cellStyle name="SAPBEXinputData 2 25" xfId="13678"/>
    <cellStyle name="SAPBEXinputData 2 26" xfId="13679"/>
    <cellStyle name="SAPBEXinputData 2 27" xfId="13680"/>
    <cellStyle name="SAPBEXinputData 2 28" xfId="13681"/>
    <cellStyle name="SAPBEXinputData 2 29" xfId="13682"/>
    <cellStyle name="SAPBEXinputData 2 3" xfId="13683"/>
    <cellStyle name="SAPBEXinputData 2 30" xfId="13684"/>
    <cellStyle name="SAPBEXinputData 2 31" xfId="13685"/>
    <cellStyle name="SAPBEXinputData 2 32" xfId="13686"/>
    <cellStyle name="SAPBEXinputData 2 33" xfId="13687"/>
    <cellStyle name="SAPBEXinputData 2 34" xfId="13688"/>
    <cellStyle name="SAPBEXinputData 2 35" xfId="13689"/>
    <cellStyle name="SAPBEXinputData 2 36" xfId="13661"/>
    <cellStyle name="SAPBEXinputData 2 4" xfId="13690"/>
    <cellStyle name="SAPBEXinputData 2 5" xfId="13691"/>
    <cellStyle name="SAPBEXinputData 2 6" xfId="13692"/>
    <cellStyle name="SAPBEXinputData 2 7" xfId="13693"/>
    <cellStyle name="SAPBEXinputData 2 8" xfId="13694"/>
    <cellStyle name="SAPBEXinputData 2 9" xfId="13695"/>
    <cellStyle name="SAPBEXinputData 20" xfId="13696"/>
    <cellStyle name="SAPBEXinputData 21" xfId="13697"/>
    <cellStyle name="SAPBEXinputData 22" xfId="13698"/>
    <cellStyle name="SAPBEXinputData 23" xfId="13699"/>
    <cellStyle name="SAPBEXinputData 24" xfId="13700"/>
    <cellStyle name="SAPBEXinputData 25" xfId="13701"/>
    <cellStyle name="SAPBEXinputData 26" xfId="13702"/>
    <cellStyle name="SAPBEXinputData 27" xfId="13703"/>
    <cellStyle name="SAPBEXinputData 28" xfId="13704"/>
    <cellStyle name="SAPBEXinputData 29" xfId="13705"/>
    <cellStyle name="SAPBEXinputData 3" xfId="11251"/>
    <cellStyle name="SAPBEXinputData 30" xfId="13706"/>
    <cellStyle name="SAPBEXinputData 31" xfId="13707"/>
    <cellStyle name="SAPBEXinputData 32" xfId="13708"/>
    <cellStyle name="SAPBEXinputData 33" xfId="13709"/>
    <cellStyle name="SAPBEXinputData 34" xfId="13710"/>
    <cellStyle name="SAPBEXinputData 35" xfId="13711"/>
    <cellStyle name="SAPBEXinputData 36" xfId="13712"/>
    <cellStyle name="SAPBEXinputData 37" xfId="13713"/>
    <cellStyle name="SAPBEXinputData 38" xfId="13714"/>
    <cellStyle name="SAPBEXinputData 4" xfId="13715"/>
    <cellStyle name="SAPBEXinputData 5" xfId="13716"/>
    <cellStyle name="SAPBEXinputData 6" xfId="13717"/>
    <cellStyle name="SAPBEXinputData 7" xfId="13718"/>
    <cellStyle name="SAPBEXinputData 8" xfId="13719"/>
    <cellStyle name="SAPBEXinputData 9" xfId="13720"/>
    <cellStyle name="SAPBEXItemHeader" xfId="13721"/>
    <cellStyle name="SAPBEXItemHeader 2" xfId="13722"/>
    <cellStyle name="SAPBEXItemHeader 3" xfId="13723"/>
    <cellStyle name="SAPBEXItemHeader 4" xfId="13724"/>
    <cellStyle name="SAPBEXItemHeader 5" xfId="13725"/>
    <cellStyle name="SAPBEXItemHeader 6" xfId="13726"/>
    <cellStyle name="SAPBEXItemHeader 7" xfId="13727"/>
    <cellStyle name="SAPBEXItemHeader 8" xfId="13728"/>
    <cellStyle name="SAPBEXItemHeader 9" xfId="13729"/>
    <cellStyle name="SAPBEXresData" xfId="311"/>
    <cellStyle name="SAPBEXresData 10" xfId="11927"/>
    <cellStyle name="SAPBEXresData 11" xfId="16232"/>
    <cellStyle name="SAPBEXresData 2" xfId="2668"/>
    <cellStyle name="SAPBEXresData 2 2" xfId="13730"/>
    <cellStyle name="SAPBEXresData 3" xfId="11249"/>
    <cellStyle name="SAPBEXresData 3 2" xfId="13731"/>
    <cellStyle name="SAPBEXresData 4" xfId="13732"/>
    <cellStyle name="SAPBEXresData 5" xfId="13733"/>
    <cellStyle name="SAPBEXresData 6" xfId="13734"/>
    <cellStyle name="SAPBEXresData 7" xfId="13735"/>
    <cellStyle name="SAPBEXresData 8" xfId="13736"/>
    <cellStyle name="SAPBEXresData 9" xfId="13737"/>
    <cellStyle name="SAPBEXresDataEmph" xfId="312"/>
    <cellStyle name="SAPBEXresDataEmph 10" xfId="11928"/>
    <cellStyle name="SAPBEXresDataEmph 11" xfId="16233"/>
    <cellStyle name="SAPBEXresDataEmph 2" xfId="2669"/>
    <cellStyle name="SAPBEXresDataEmph 2 2" xfId="13738"/>
    <cellStyle name="SAPBEXresDataEmph 3" xfId="11248"/>
    <cellStyle name="SAPBEXresDataEmph 3 2" xfId="13739"/>
    <cellStyle name="SAPBEXresDataEmph 4" xfId="13740"/>
    <cellStyle name="SAPBEXresDataEmph 5" xfId="13741"/>
    <cellStyle name="SAPBEXresDataEmph 6" xfId="13742"/>
    <cellStyle name="SAPBEXresDataEmph 7" xfId="13743"/>
    <cellStyle name="SAPBEXresDataEmph 8" xfId="13744"/>
    <cellStyle name="SAPBEXresDataEmph 9" xfId="13745"/>
    <cellStyle name="SAPBEXresItem" xfId="313"/>
    <cellStyle name="SAPBEXresItem 10" xfId="11929"/>
    <cellStyle name="SAPBEXresItem 11" xfId="16234"/>
    <cellStyle name="SAPBEXresItem 2" xfId="2670"/>
    <cellStyle name="SAPBEXresItem 2 2" xfId="13746"/>
    <cellStyle name="SAPBEXresItem 3" xfId="11247"/>
    <cellStyle name="SAPBEXresItem 3 2" xfId="13747"/>
    <cellStyle name="SAPBEXresItem 4" xfId="13748"/>
    <cellStyle name="SAPBEXresItem 5" xfId="13749"/>
    <cellStyle name="SAPBEXresItem 6" xfId="13750"/>
    <cellStyle name="SAPBEXresItem 7" xfId="13751"/>
    <cellStyle name="SAPBEXresItem 8" xfId="13752"/>
    <cellStyle name="SAPBEXresItem 9" xfId="13753"/>
    <cellStyle name="SAPBEXresItemX" xfId="314"/>
    <cellStyle name="SAPBEXresItemX 10" xfId="11930"/>
    <cellStyle name="SAPBEXresItemX 11" xfId="16235"/>
    <cellStyle name="SAPBEXresItemX 2" xfId="2671"/>
    <cellStyle name="SAPBEXresItemX 2 2" xfId="13754"/>
    <cellStyle name="SAPBEXresItemX 3" xfId="11246"/>
    <cellStyle name="SAPBEXresItemX 3 2" xfId="13755"/>
    <cellStyle name="SAPBEXresItemX 4" xfId="13756"/>
    <cellStyle name="SAPBEXresItemX 5" xfId="13757"/>
    <cellStyle name="SAPBEXresItemX 6" xfId="13758"/>
    <cellStyle name="SAPBEXresItemX 7" xfId="13759"/>
    <cellStyle name="SAPBEXresItemX 8" xfId="13760"/>
    <cellStyle name="SAPBEXresItemX 9" xfId="13761"/>
    <cellStyle name="SAPBEXstdData" xfId="315"/>
    <cellStyle name="SAPBEXstdData 10" xfId="13762"/>
    <cellStyle name="SAPBEXstdData 11" xfId="13763"/>
    <cellStyle name="SAPBEXstdData 12" xfId="11931"/>
    <cellStyle name="SAPBEXstdData 13" xfId="16236"/>
    <cellStyle name="SAPBEXstdData 2" xfId="2672"/>
    <cellStyle name="SAPBEXstdData 2 2" xfId="13764"/>
    <cellStyle name="SAPBEXstdData 2 3" xfId="13765"/>
    <cellStyle name="SAPBEXstdData 2 4" xfId="13766"/>
    <cellStyle name="SAPBEXstdData 2 5" xfId="13767"/>
    <cellStyle name="SAPBEXstdData 2 6" xfId="13768"/>
    <cellStyle name="SAPBEXstdData 2 7" xfId="13769"/>
    <cellStyle name="SAPBEXstdData 2 8" xfId="13770"/>
    <cellStyle name="SAPBEXstdData 2 9" xfId="13771"/>
    <cellStyle name="SAPBEXstdData 3" xfId="11245"/>
    <cellStyle name="SAPBEXstdData 3 2" xfId="13773"/>
    <cellStyle name="SAPBEXstdData 3 3" xfId="13774"/>
    <cellStyle name="SAPBEXstdData 3 4" xfId="13775"/>
    <cellStyle name="SAPBEXstdData 3 5" xfId="13772"/>
    <cellStyle name="SAPBEXstdData 4" xfId="13776"/>
    <cellStyle name="SAPBEXstdData 5" xfId="13777"/>
    <cellStyle name="SAPBEXstdData 6" xfId="13778"/>
    <cellStyle name="SAPBEXstdData 7" xfId="13779"/>
    <cellStyle name="SAPBEXstdData 8" xfId="13780"/>
    <cellStyle name="SAPBEXstdData 9" xfId="13781"/>
    <cellStyle name="SAPBEXstdData_Постановка_под_напряжение_объектов_ВЛ_и_ПС_в_2011_году" xfId="13782"/>
    <cellStyle name="SAPBEXstdDataEmph" xfId="316"/>
    <cellStyle name="SAPBEXstdDataEmph 10" xfId="11932"/>
    <cellStyle name="SAPBEXstdDataEmph 11" xfId="16237"/>
    <cellStyle name="SAPBEXstdDataEmph 2" xfId="2673"/>
    <cellStyle name="SAPBEXstdDataEmph 2 2" xfId="13783"/>
    <cellStyle name="SAPBEXstdDataEmph 3" xfId="11244"/>
    <cellStyle name="SAPBEXstdDataEmph 3 2" xfId="13784"/>
    <cellStyle name="SAPBEXstdDataEmph 4" xfId="13785"/>
    <cellStyle name="SAPBEXstdDataEmph 5" xfId="13786"/>
    <cellStyle name="SAPBEXstdDataEmph 6" xfId="13787"/>
    <cellStyle name="SAPBEXstdDataEmph 7" xfId="13788"/>
    <cellStyle name="SAPBEXstdDataEmph 8" xfId="13789"/>
    <cellStyle name="SAPBEXstdDataEmph 9" xfId="13790"/>
    <cellStyle name="SAPBEXstdItem" xfId="317"/>
    <cellStyle name="SAPBEXstdItem 10" xfId="13791"/>
    <cellStyle name="SAPBEXstdItem 11" xfId="13792"/>
    <cellStyle name="SAPBEXstdItem 12" xfId="11933"/>
    <cellStyle name="SAPBEXstdItem 2" xfId="318"/>
    <cellStyle name="SAPBEXstdItem 2 2" xfId="2674"/>
    <cellStyle name="SAPBEXstdItem 2 3" xfId="13793"/>
    <cellStyle name="SAPBEXstdItem 2 4" xfId="13794"/>
    <cellStyle name="SAPBEXstdItem 2 5" xfId="13795"/>
    <cellStyle name="SAPBEXstdItem 2 6" xfId="13796"/>
    <cellStyle name="SAPBEXstdItem 2 7" xfId="13797"/>
    <cellStyle name="SAPBEXstdItem 2 8" xfId="13798"/>
    <cellStyle name="SAPBEXstdItem 2 9" xfId="13799"/>
    <cellStyle name="SAPBEXstdItem 3" xfId="319"/>
    <cellStyle name="SAPBEXstdItem 3 2" xfId="2675"/>
    <cellStyle name="SAPBEXstdItem 3 3" xfId="11243"/>
    <cellStyle name="SAPBEXstdItem 3 3 2" xfId="13800"/>
    <cellStyle name="SAPBEXstdItem 3 4" xfId="13801"/>
    <cellStyle name="SAPBEXstdItem 3 5" xfId="13802"/>
    <cellStyle name="SAPBEXstdItem 3 6" xfId="13803"/>
    <cellStyle name="SAPBEXstdItem 3 7" xfId="13804"/>
    <cellStyle name="SAPBEXstdItem 3 8" xfId="13805"/>
    <cellStyle name="SAPBEXstdItem 3 9" xfId="13806"/>
    <cellStyle name="SAPBEXstdItem 4" xfId="2676"/>
    <cellStyle name="SAPBEXstdItem 4 2" xfId="11242"/>
    <cellStyle name="SAPBEXstdItem 4 3" xfId="13807"/>
    <cellStyle name="SAPBEXstdItem 5" xfId="13808"/>
    <cellStyle name="SAPBEXstdItem 6" xfId="13809"/>
    <cellStyle name="SAPBEXstdItem 7" xfId="13810"/>
    <cellStyle name="SAPBEXstdItem 8" xfId="13811"/>
    <cellStyle name="SAPBEXstdItem 9" xfId="13812"/>
    <cellStyle name="SAPBEXstdItem_10.инвест" xfId="13813"/>
    <cellStyle name="SAPBEXstdItemX" xfId="320"/>
    <cellStyle name="SAPBEXstdItemX 10" xfId="13814"/>
    <cellStyle name="SAPBEXstdItemX 11" xfId="11934"/>
    <cellStyle name="SAPBEXstdItemX 2" xfId="321"/>
    <cellStyle name="SAPBEXstdItemX 2 2" xfId="2677"/>
    <cellStyle name="SAPBEXstdItemX 2 3" xfId="13815"/>
    <cellStyle name="SAPBEXstdItemX 2 4" xfId="13816"/>
    <cellStyle name="SAPBEXstdItemX 2 5" xfId="13817"/>
    <cellStyle name="SAPBEXstdItemX 2 6" xfId="13818"/>
    <cellStyle name="SAPBEXstdItemX 2 7" xfId="13819"/>
    <cellStyle name="SAPBEXstdItemX 2 8" xfId="13820"/>
    <cellStyle name="SAPBEXstdItemX 2 9" xfId="13821"/>
    <cellStyle name="SAPBEXstdItemX 3" xfId="322"/>
    <cellStyle name="SAPBEXstdItemX 3 2" xfId="2678"/>
    <cellStyle name="SAPBEXstdItemX 3 3" xfId="11241"/>
    <cellStyle name="SAPBEXstdItemX 4" xfId="2679"/>
    <cellStyle name="SAPBEXstdItemX 4 2" xfId="11240"/>
    <cellStyle name="SAPBEXstdItemX 4 3" xfId="13822"/>
    <cellStyle name="SAPBEXstdItemX 5" xfId="13823"/>
    <cellStyle name="SAPBEXstdItemX 6" xfId="13824"/>
    <cellStyle name="SAPBEXstdItemX 7" xfId="13825"/>
    <cellStyle name="SAPBEXstdItemX 8" xfId="13826"/>
    <cellStyle name="SAPBEXstdItemX 9" xfId="13827"/>
    <cellStyle name="SAPBEXstdItemX_Кировская область факторный анализ" xfId="11239"/>
    <cellStyle name="SAPBEXtitle" xfId="323"/>
    <cellStyle name="SAPBEXtitle 2" xfId="13828"/>
    <cellStyle name="SAPBEXtitle 3" xfId="11935"/>
    <cellStyle name="SAPBEXtitle 4" xfId="16238"/>
    <cellStyle name="SAPBEXunassignedItem" xfId="13829"/>
    <cellStyle name="SAPBEXunassignedItem 10" xfId="13830"/>
    <cellStyle name="SAPBEXunassignedItem 2" xfId="13831"/>
    <cellStyle name="SAPBEXunassignedItem 3" xfId="13832"/>
    <cellStyle name="SAPBEXunassignedItem 4" xfId="13833"/>
    <cellStyle name="SAPBEXunassignedItem 5" xfId="13834"/>
    <cellStyle name="SAPBEXunassignedItem 6" xfId="13835"/>
    <cellStyle name="SAPBEXunassignedItem 7" xfId="13836"/>
    <cellStyle name="SAPBEXunassignedItem 8" xfId="13837"/>
    <cellStyle name="SAPBEXunassignedItem 9" xfId="13838"/>
    <cellStyle name="SAPBEXundefined" xfId="324"/>
    <cellStyle name="SAPBEXundefined 10" xfId="11936"/>
    <cellStyle name="SAPBEXundefined 11" xfId="16239"/>
    <cellStyle name="SAPBEXundefined 2" xfId="2680"/>
    <cellStyle name="SAPBEXundefined 2 2" xfId="13839"/>
    <cellStyle name="SAPBEXundefined 3" xfId="11238"/>
    <cellStyle name="SAPBEXundefined 3 2" xfId="13840"/>
    <cellStyle name="SAPBEXundefined 4" xfId="13841"/>
    <cellStyle name="SAPBEXundefined 5" xfId="13842"/>
    <cellStyle name="SAPBEXundefined 6" xfId="13843"/>
    <cellStyle name="SAPBEXundefined 7" xfId="13844"/>
    <cellStyle name="SAPBEXundefined 8" xfId="13845"/>
    <cellStyle name="SAPBEXundefined 9" xfId="13846"/>
    <cellStyle name="ScotchRule" xfId="11237"/>
    <cellStyle name="ScotchRule 10" xfId="13847"/>
    <cellStyle name="ScotchRule 11" xfId="13848"/>
    <cellStyle name="ScotchRule 12" xfId="13849"/>
    <cellStyle name="ScotchRule 13" xfId="13850"/>
    <cellStyle name="ScotchRule 14" xfId="13851"/>
    <cellStyle name="ScotchRule 15" xfId="13852"/>
    <cellStyle name="ScotchRule 16" xfId="13853"/>
    <cellStyle name="ScotchRule 17" xfId="13854"/>
    <cellStyle name="ScotchRule 18" xfId="13855"/>
    <cellStyle name="ScotchRule 19" xfId="13856"/>
    <cellStyle name="ScotchRule 2" xfId="13857"/>
    <cellStyle name="ScotchRule 20" xfId="13858"/>
    <cellStyle name="ScotchRule 21" xfId="13859"/>
    <cellStyle name="ScotchRule 22" xfId="13860"/>
    <cellStyle name="ScotchRule 23" xfId="13861"/>
    <cellStyle name="ScotchRule 24" xfId="13862"/>
    <cellStyle name="ScotchRule 25" xfId="13863"/>
    <cellStyle name="ScotchRule 26" xfId="13864"/>
    <cellStyle name="ScotchRule 27" xfId="13865"/>
    <cellStyle name="ScotchRule 28" xfId="13866"/>
    <cellStyle name="ScotchRule 29" xfId="13867"/>
    <cellStyle name="ScotchRule 3" xfId="13868"/>
    <cellStyle name="ScotchRule 30" xfId="13869"/>
    <cellStyle name="ScotchRule 31" xfId="13870"/>
    <cellStyle name="ScotchRule 32" xfId="13871"/>
    <cellStyle name="ScotchRule 33" xfId="13872"/>
    <cellStyle name="ScotchRule 34" xfId="13873"/>
    <cellStyle name="ScotchRule 35" xfId="13874"/>
    <cellStyle name="ScotchRule 36" xfId="13875"/>
    <cellStyle name="ScotchRule 37" xfId="13876"/>
    <cellStyle name="ScotchRule 4" xfId="13877"/>
    <cellStyle name="ScotchRule 5" xfId="13878"/>
    <cellStyle name="ScotchRule 6" xfId="13879"/>
    <cellStyle name="ScotchRule 7" xfId="13880"/>
    <cellStyle name="ScotchRule 8" xfId="13881"/>
    <cellStyle name="ScotchRule 9" xfId="13882"/>
    <cellStyle name="ScripFactor" xfId="13883"/>
    <cellStyle name="SectionHeading" xfId="13884"/>
    <cellStyle name="SectionHeading 10" xfId="13885"/>
    <cellStyle name="SectionHeading 2" xfId="13886"/>
    <cellStyle name="SectionHeading 3" xfId="13887"/>
    <cellStyle name="SectionHeading 4" xfId="13888"/>
    <cellStyle name="SectionHeading 5" xfId="13889"/>
    <cellStyle name="SectionHeading 6" xfId="13890"/>
    <cellStyle name="SectionHeading 7" xfId="13891"/>
    <cellStyle name="SectionHeading 8" xfId="13892"/>
    <cellStyle name="SectionHeading 9" xfId="13893"/>
    <cellStyle name="SEM-BPS-data" xfId="2681"/>
    <cellStyle name="SEM-BPS-head" xfId="2682"/>
    <cellStyle name="SEM-BPS-headdata" xfId="2683"/>
    <cellStyle name="SEM-BPS-headkey" xfId="2684"/>
    <cellStyle name="SEM-BPS-input-on" xfId="2685"/>
    <cellStyle name="SEM-BPS-key" xfId="2686"/>
    <cellStyle name="SEM-BPS-sub1" xfId="2687"/>
    <cellStyle name="SEM-BPS-sub2" xfId="2688"/>
    <cellStyle name="SEM-BPS-total" xfId="2689"/>
    <cellStyle name="Sheet Title" xfId="2690"/>
    <cellStyle name="Short $" xfId="11236"/>
    <cellStyle name="Show_Sell" xfId="2691"/>
    <cellStyle name="Single Accounting" xfId="11235"/>
    <cellStyle name="Size" xfId="11234"/>
    <cellStyle name="small" xfId="11233"/>
    <cellStyle name="ssp " xfId="13894"/>
    <cellStyle name="ssp  2" xfId="13895"/>
    <cellStyle name="ssp  3" xfId="13896"/>
    <cellStyle name="ssp  4" xfId="13897"/>
    <cellStyle name="ssp  5" xfId="13898"/>
    <cellStyle name="ssp  6" xfId="13899"/>
    <cellStyle name="ssp  7" xfId="13900"/>
    <cellStyle name="ssp  8" xfId="13901"/>
    <cellStyle name="ssp  9" xfId="13902"/>
    <cellStyle name="stand_bord" xfId="11232"/>
    <cellStyle name="Standard" xfId="13903"/>
    <cellStyle name="Straipsnis1" xfId="13904"/>
    <cellStyle name="Straipsnis4" xfId="13905"/>
    <cellStyle name="Style 1" xfId="2692"/>
    <cellStyle name="Style 21" xfId="13906"/>
    <cellStyle name="Style 21 10" xfId="13907"/>
    <cellStyle name="Style 21 11" xfId="13908"/>
    <cellStyle name="Style 21 12" xfId="13909"/>
    <cellStyle name="Style 21 13" xfId="13910"/>
    <cellStyle name="Style 21 14" xfId="13911"/>
    <cellStyle name="Style 21 15" xfId="13912"/>
    <cellStyle name="Style 21 16" xfId="13913"/>
    <cellStyle name="Style 21 17" xfId="13914"/>
    <cellStyle name="Style 21 18" xfId="13915"/>
    <cellStyle name="Style 21 19" xfId="13916"/>
    <cellStyle name="Style 21 2" xfId="13917"/>
    <cellStyle name="Style 21 20" xfId="13918"/>
    <cellStyle name="Style 21 21" xfId="13919"/>
    <cellStyle name="Style 21 22" xfId="13920"/>
    <cellStyle name="Style 21 23" xfId="13921"/>
    <cellStyle name="Style 21 24" xfId="13922"/>
    <cellStyle name="Style 21 25" xfId="13923"/>
    <cellStyle name="Style 21 26" xfId="13924"/>
    <cellStyle name="Style 21 27" xfId="13925"/>
    <cellStyle name="Style 21 28" xfId="13926"/>
    <cellStyle name="Style 21 29" xfId="13927"/>
    <cellStyle name="Style 21 3" xfId="13928"/>
    <cellStyle name="Style 21 30" xfId="13929"/>
    <cellStyle name="Style 21 31" xfId="13930"/>
    <cellStyle name="Style 21 32" xfId="13931"/>
    <cellStyle name="Style 21 33" xfId="13932"/>
    <cellStyle name="Style 21 34" xfId="13933"/>
    <cellStyle name="Style 21 35" xfId="13934"/>
    <cellStyle name="Style 21 4" xfId="13935"/>
    <cellStyle name="Style 21 5" xfId="13936"/>
    <cellStyle name="Style 21 6" xfId="13937"/>
    <cellStyle name="Style 21 7" xfId="13938"/>
    <cellStyle name="Style 21 8" xfId="13939"/>
    <cellStyle name="Style 21 9" xfId="13940"/>
    <cellStyle name="Style 22" xfId="13941"/>
    <cellStyle name="Style 22 10" xfId="13942"/>
    <cellStyle name="Style 22 11" xfId="13943"/>
    <cellStyle name="Style 22 12" xfId="13944"/>
    <cellStyle name="Style 22 13" xfId="13945"/>
    <cellStyle name="Style 22 14" xfId="13946"/>
    <cellStyle name="Style 22 15" xfId="13947"/>
    <cellStyle name="Style 22 16" xfId="13948"/>
    <cellStyle name="Style 22 17" xfId="13949"/>
    <cellStyle name="Style 22 18" xfId="13950"/>
    <cellStyle name="Style 22 19" xfId="13951"/>
    <cellStyle name="Style 22 2" xfId="13952"/>
    <cellStyle name="Style 22 20" xfId="13953"/>
    <cellStyle name="Style 22 21" xfId="13954"/>
    <cellStyle name="Style 22 22" xfId="13955"/>
    <cellStyle name="Style 22 23" xfId="13956"/>
    <cellStyle name="Style 22 24" xfId="13957"/>
    <cellStyle name="Style 22 25" xfId="13958"/>
    <cellStyle name="Style 22 26" xfId="13959"/>
    <cellStyle name="Style 22 27" xfId="13960"/>
    <cellStyle name="Style 22 28" xfId="13961"/>
    <cellStyle name="Style 22 29" xfId="13962"/>
    <cellStyle name="Style 22 3" xfId="13963"/>
    <cellStyle name="Style 22 30" xfId="13964"/>
    <cellStyle name="Style 22 31" xfId="13965"/>
    <cellStyle name="Style 22 32" xfId="13966"/>
    <cellStyle name="Style 22 33" xfId="13967"/>
    <cellStyle name="Style 22 34" xfId="13968"/>
    <cellStyle name="Style 22 35" xfId="13969"/>
    <cellStyle name="Style 22 4" xfId="13970"/>
    <cellStyle name="Style 22 5" xfId="13971"/>
    <cellStyle name="Style 22 6" xfId="13972"/>
    <cellStyle name="Style 22 7" xfId="13973"/>
    <cellStyle name="Style 22 8" xfId="13974"/>
    <cellStyle name="Style 22 9" xfId="13975"/>
    <cellStyle name="Style 23" xfId="13976"/>
    <cellStyle name="Style 24" xfId="13977"/>
    <cellStyle name="Style 25" xfId="13978"/>
    <cellStyle name="Style 26" xfId="13979"/>
    <cellStyle name="Style 27" xfId="13980"/>
    <cellStyle name="Style 28" xfId="13981"/>
    <cellStyle name="Style 29" xfId="13982"/>
    <cellStyle name="Style 30" xfId="13983"/>
    <cellStyle name="Style 31" xfId="13984"/>
    <cellStyle name="Style 32" xfId="13985"/>
    <cellStyle name="Style 33" xfId="13986"/>
    <cellStyle name="Style 34" xfId="13987"/>
    <cellStyle name="Style 35" xfId="13988"/>
    <cellStyle name="STYLE1 - Style1" xfId="13989"/>
    <cellStyle name="Styles" xfId="11231"/>
    <cellStyle name="Subtitle" xfId="11230"/>
    <cellStyle name="Summe" xfId="13990"/>
    <cellStyle name="t" xfId="13991"/>
    <cellStyle name="t 2" xfId="13992"/>
    <cellStyle name="t 3" xfId="13993"/>
    <cellStyle name="t 4" xfId="13994"/>
    <cellStyle name="t 5" xfId="13995"/>
    <cellStyle name="t 6" xfId="13996"/>
    <cellStyle name="t 7" xfId="13997"/>
    <cellStyle name="t 8" xfId="13998"/>
    <cellStyle name="t_Manager" xfId="13999"/>
    <cellStyle name="t_Manager 2" xfId="14000"/>
    <cellStyle name="t_Manager 3" xfId="14001"/>
    <cellStyle name="t_Manager 4" xfId="14002"/>
    <cellStyle name="t_Manager 5" xfId="14003"/>
    <cellStyle name="t_Manager 6" xfId="14004"/>
    <cellStyle name="t_Manager 7" xfId="14005"/>
    <cellStyle name="t_Manager 8" xfId="14006"/>
    <cellStyle name="t_Manager_лизинг и страхование" xfId="14007"/>
    <cellStyle name="t_Manager_лизинг и страхование 2" xfId="14008"/>
    <cellStyle name="t_Manager_лизинг и страхование 3" xfId="14009"/>
    <cellStyle name="t_Manager_лизинг и страхование 4" xfId="14010"/>
    <cellStyle name="t_Manager_лизинг и страхование 5" xfId="14011"/>
    <cellStyle name="t_Manager_лизинг и страхование 6" xfId="14012"/>
    <cellStyle name="t_Manager_лизинг и страхование 7" xfId="14013"/>
    <cellStyle name="t_Manager_лизинг и страхование 8" xfId="14014"/>
    <cellStyle name="t_Manager_лизинг и страхование_Денежный поток ЗАО ЭПИ-2008г.(в объемах декабря)2811  ПОСЛЕДНИЙ (Перераб. с изм. старахованием)" xfId="14015"/>
    <cellStyle name="t_Manager_лизинг и страхование_Денежный поток ЗАО ЭПИ-2008г.(в объемах декабря)2811  ПОСЛЕДНИЙ (Перераб. с изм. старахованием) 2" xfId="14016"/>
    <cellStyle name="t_Manager_лизинг и страхование_Денежный поток ЗАО ЭПИ-2008г.(в объемах декабря)2811  ПОСЛЕДНИЙ (Перераб. с изм. старахованием) 3" xfId="14017"/>
    <cellStyle name="t_Manager_лизинг и страхование_Денежный поток ЗАО ЭПИ-2008г.(в объемах декабря)2811  ПОСЛЕДНИЙ (Перераб. с изм. старахованием) 4" xfId="14018"/>
    <cellStyle name="t_Manager_лизинг и страхование_Денежный поток ЗАО ЭПИ-2008г.(в объемах декабря)2811  ПОСЛЕДНИЙ (Перераб. с изм. старахованием) 5" xfId="14019"/>
    <cellStyle name="t_Manager_лизинг и страхование_Денежный поток ЗАО ЭПИ-2008г.(в объемах декабря)2811  ПОСЛЕДНИЙ (Перераб. с изм. старахованием) 6" xfId="14020"/>
    <cellStyle name="t_Manager_лизинг и страхование_Денежный поток ЗАО ЭПИ-2008г.(в объемах декабря)2811  ПОСЛЕДНИЙ (Перераб. с изм. старахованием) 7" xfId="14021"/>
    <cellStyle name="t_Manager_лизинг и страхование_Денежный поток ЗАО ЭПИ-2008г.(в объемах декабря)2811  ПОСЛЕДНИЙ (Перераб. с изм. старахованием) 8" xfId="14022"/>
    <cellStyle name="t_Manager_ЛИЗИНГовый КАЛЕНДАРЬ" xfId="14023"/>
    <cellStyle name="t_Manager_ЛИЗИНГовый КАЛЕНДАРЬ 2" xfId="14024"/>
    <cellStyle name="t_Manager_ЛИЗИНГовый КАЛЕНДАРЬ 3" xfId="14025"/>
    <cellStyle name="t_Manager_ЛИЗИНГовый КАЛЕНДАРЬ 4" xfId="14026"/>
    <cellStyle name="t_Manager_ЛИЗИНГовый КАЛЕНДАРЬ 5" xfId="14027"/>
    <cellStyle name="t_Manager_ЛИЗИНГовый КАЛЕНДАРЬ 6" xfId="14028"/>
    <cellStyle name="t_Manager_ЛИЗИНГовый КАЛЕНДАРЬ 7" xfId="14029"/>
    <cellStyle name="t_Manager_ЛИЗИНГовый КАЛЕНДАРЬ 8" xfId="14030"/>
    <cellStyle name="t_Manager_ЛИЗИНГовый КАЛЕНДАРЬ_Денежный поток ЗАО ЭПИ-2008г.(в объемах декабря)2811  ПОСЛЕДНИЙ (Перераб. с изм. старахованием)" xfId="14031"/>
    <cellStyle name="t_Manager_ЛИЗИНГовый КАЛЕНДАРЬ_Денежный поток ЗАО ЭПИ-2008г.(в объемах декабря)2811  ПОСЛЕДНИЙ (Перераб. с изм. старахованием) 2" xfId="14032"/>
    <cellStyle name="t_Manager_ЛИЗИНГовый КАЛЕНДАРЬ_Денежный поток ЗАО ЭПИ-2008г.(в объемах декабря)2811  ПОСЛЕДНИЙ (Перераб. с изм. старахованием) 3" xfId="14033"/>
    <cellStyle name="t_Manager_ЛИЗИНГовый КАЛЕНДАРЬ_Денежный поток ЗАО ЭПИ-2008г.(в объемах декабря)2811  ПОСЛЕДНИЙ (Перераб. с изм. старахованием) 4" xfId="14034"/>
    <cellStyle name="t_Manager_ЛИЗИНГовый КАЛЕНДАРЬ_Денежный поток ЗАО ЭПИ-2008г.(в объемах декабря)2811  ПОСЛЕДНИЙ (Перераб. с изм. старахованием) 5" xfId="14035"/>
    <cellStyle name="t_Manager_ЛИЗИНГовый КАЛЕНДАРЬ_Денежный поток ЗАО ЭПИ-2008г.(в объемах декабря)2811  ПОСЛЕДНИЙ (Перераб. с изм. старахованием) 6" xfId="14036"/>
    <cellStyle name="t_Manager_ЛИЗИНГовый КАЛЕНДАРЬ_Денежный поток ЗАО ЭПИ-2008г.(в объемах декабря)2811  ПОСЛЕДНИЙ (Перераб. с изм. старахованием) 7" xfId="14037"/>
    <cellStyle name="t_Manager_ЛИЗИНГовый КАЛЕНДАРЬ_Денежный поток ЗАО ЭПИ-2008г.(в объемах декабря)2811  ПОСЛЕДНИЙ (Перераб. с изм. старахованием) 8" xfId="14038"/>
    <cellStyle name="t_Manager_План ФХД котельной (ТЭЦ) от 22.01.08 последняя версия А3" xfId="14039"/>
    <cellStyle name="t_Manager_План ФХД котельной (ТЭЦ) от 22.01.08 последняя версия А3 2" xfId="14040"/>
    <cellStyle name="t_Manager_План ФХД котельной (ТЭЦ) от 22.01.08 последняя версия А3 3" xfId="14041"/>
    <cellStyle name="t_Manager_План ФХД котельной (ТЭЦ) от 22.01.08 последняя версия А3 4" xfId="14042"/>
    <cellStyle name="t_Manager_План ФХД котельной (ТЭЦ) от 22.01.08 последняя версия А3 5" xfId="14043"/>
    <cellStyle name="t_Manager_План ФХД котельной (ТЭЦ) от 22.01.08 последняя версия А3 6" xfId="14044"/>
    <cellStyle name="t_Manager_План ФХД котельной (ТЭЦ) от 22.01.08 последняя версия А3 7" xfId="14045"/>
    <cellStyle name="t_Manager_План ФХД котельной (ТЭЦ) от 22.01.08 последняя версия А3 8" xfId="14046"/>
    <cellStyle name="t_Manager_ПУШКИНО ( прир.ГАЗ  2009-2014 проектная мощность вар1" xfId="14047"/>
    <cellStyle name="t_Manager_ПУШКИНО ( прир.ГАЗ  2009-2014 проектная мощность вар1 2" xfId="14048"/>
    <cellStyle name="t_Manager_ПУШКИНО ( прир.ГАЗ  2009-2014 проектная мощность вар1 3" xfId="14049"/>
    <cellStyle name="t_Manager_ПУШКИНО ( прир.ГАЗ  2009-2014 проектная мощность вар1 4" xfId="14050"/>
    <cellStyle name="t_Manager_ПУШКИНО ( прир.ГАЗ  2009-2014 проектная мощность вар1 5" xfId="14051"/>
    <cellStyle name="t_Manager_ПУШКИНО ( прир.ГАЗ  2009-2014 проектная мощность вар1 6" xfId="14052"/>
    <cellStyle name="t_Manager_ПУШКИНО ( прир.ГАЗ  2009-2014 проектная мощность вар1 7" xfId="14053"/>
    <cellStyle name="t_Manager_ПУШКИНО ( прир.ГАЗ  2009-2014 проектная мощность вар1 8" xfId="14054"/>
    <cellStyle name="t_Manager_ПУШКИНО ( прир.ГАЗ  2009-2014 проектная мощность вар1_Денежный поток ЗАО ЭПИ-2008г.(в объемах декабря)2811  ПОСЛЕДНИЙ (Перераб. с изм. старахованием)" xfId="14055"/>
    <cellStyle name="t_Manager_ПУШКИНО ( прир.ГАЗ  2009-2014 проектная мощность вар1_Денежный поток ЗАО ЭПИ-2008г.(в объемах декабря)2811  ПОСЛЕДНИЙ (Перераб. с изм. старахованием) 2" xfId="14056"/>
    <cellStyle name="t_Manager_ПУШКИНО ( прир.ГАЗ  2009-2014 проектная мощность вар1_Денежный поток ЗАО ЭПИ-2008г.(в объемах декабря)2811  ПОСЛЕДНИЙ (Перераб. с изм. старахованием) 3" xfId="14057"/>
    <cellStyle name="t_Manager_ПУШКИНО ( прир.ГАЗ  2009-2014 проектная мощность вар1_Денежный поток ЗАО ЭПИ-2008г.(в объемах декабря)2811  ПОСЛЕДНИЙ (Перераб. с изм. старахованием) 4" xfId="14058"/>
    <cellStyle name="t_Manager_ПУШКИНО ( прир.ГАЗ  2009-2014 проектная мощность вар1_Денежный поток ЗАО ЭПИ-2008г.(в объемах декабря)2811  ПОСЛЕДНИЙ (Перераб. с изм. старахованием) 5" xfId="14059"/>
    <cellStyle name="t_Manager_ПУШКИНО ( прир.ГАЗ  2009-2014 проектная мощность вар1_Денежный поток ЗАО ЭПИ-2008г.(в объемах декабря)2811  ПОСЛЕДНИЙ (Перераб. с изм. старахованием) 6" xfId="14060"/>
    <cellStyle name="t_Manager_ПУШКИНО ( прир.ГАЗ  2009-2014 проектная мощность вар1_Денежный поток ЗАО ЭПИ-2008г.(в объемах декабря)2811  ПОСЛЕДНИЙ (Перераб. с изм. старахованием) 7" xfId="14061"/>
    <cellStyle name="t_Manager_ПУШКИНО ( прир.ГАЗ  2009-2014 проектная мощность вар1_Денежный поток ЗАО ЭПИ-2008г.(в объемах декабря)2811  ПОСЛЕДНИЙ (Перераб. с изм. старахованием) 8" xfId="14062"/>
    <cellStyle name="t_лизинг и страхование" xfId="14063"/>
    <cellStyle name="t_лизинг и страхование 2" xfId="14064"/>
    <cellStyle name="t_лизинг и страхование 3" xfId="14065"/>
    <cellStyle name="t_лизинг и страхование 4" xfId="14066"/>
    <cellStyle name="t_лизинг и страхование 5" xfId="14067"/>
    <cellStyle name="t_лизинг и страхование 6" xfId="14068"/>
    <cellStyle name="t_лизинг и страхование 7" xfId="14069"/>
    <cellStyle name="t_лизинг и страхование 8" xfId="14070"/>
    <cellStyle name="t_лизинг и страхование_Денежный поток ЗАО ЭПИ-2008г.(в объемах декабря)2811  ПОСЛЕДНИЙ (Перераб. с изм. старахованием)" xfId="14071"/>
    <cellStyle name="t_лизинг и страхование_Денежный поток ЗАО ЭПИ-2008г.(в объемах декабря)2811  ПОСЛЕДНИЙ (Перераб. с изм. старахованием) 2" xfId="14072"/>
    <cellStyle name="t_лизинг и страхование_Денежный поток ЗАО ЭПИ-2008г.(в объемах декабря)2811  ПОСЛЕДНИЙ (Перераб. с изм. старахованием) 3" xfId="14073"/>
    <cellStyle name="t_лизинг и страхование_Денежный поток ЗАО ЭПИ-2008г.(в объемах декабря)2811  ПОСЛЕДНИЙ (Перераб. с изм. старахованием) 4" xfId="14074"/>
    <cellStyle name="t_лизинг и страхование_Денежный поток ЗАО ЭПИ-2008г.(в объемах декабря)2811  ПОСЛЕДНИЙ (Перераб. с изм. старахованием) 5" xfId="14075"/>
    <cellStyle name="t_лизинг и страхование_Денежный поток ЗАО ЭПИ-2008г.(в объемах декабря)2811  ПОСЛЕДНИЙ (Перераб. с изм. старахованием) 6" xfId="14076"/>
    <cellStyle name="t_лизинг и страхование_Денежный поток ЗАО ЭПИ-2008г.(в объемах декабря)2811  ПОСЛЕДНИЙ (Перераб. с изм. старахованием) 7" xfId="14077"/>
    <cellStyle name="t_лизинг и страхование_Денежный поток ЗАО ЭПИ-2008г.(в объемах декабря)2811  ПОСЛЕДНИЙ (Перераб. с изм. старахованием) 8" xfId="14078"/>
    <cellStyle name="t_ЛИЗИНГовый КАЛЕНДАРЬ" xfId="14079"/>
    <cellStyle name="t_ЛИЗИНГовый КАЛЕНДАРЬ 2" xfId="14080"/>
    <cellStyle name="t_ЛИЗИНГовый КАЛЕНДАРЬ 3" xfId="14081"/>
    <cellStyle name="t_ЛИЗИНГовый КАЛЕНДАРЬ 4" xfId="14082"/>
    <cellStyle name="t_ЛИЗИНГовый КАЛЕНДАРЬ 5" xfId="14083"/>
    <cellStyle name="t_ЛИЗИНГовый КАЛЕНДАРЬ 6" xfId="14084"/>
    <cellStyle name="t_ЛИЗИНГовый КАЛЕНДАРЬ 7" xfId="14085"/>
    <cellStyle name="t_ЛИЗИНГовый КАЛЕНДАРЬ 8" xfId="14086"/>
    <cellStyle name="t_ЛИЗИНГовый КАЛЕНДАРЬ_Денежный поток ЗАО ЭПИ-2008г.(в объемах декабря)2811  ПОСЛЕДНИЙ (Перераб. с изм. старахованием)" xfId="14087"/>
    <cellStyle name="t_ЛИЗИНГовый КАЛЕНДАРЬ_Денежный поток ЗАО ЭПИ-2008г.(в объемах декабря)2811  ПОСЛЕДНИЙ (Перераб. с изм. старахованием) 2" xfId="14088"/>
    <cellStyle name="t_ЛИЗИНГовый КАЛЕНДАРЬ_Денежный поток ЗАО ЭПИ-2008г.(в объемах декабря)2811  ПОСЛЕДНИЙ (Перераб. с изм. старахованием) 3" xfId="14089"/>
    <cellStyle name="t_ЛИЗИНГовый КАЛЕНДАРЬ_Денежный поток ЗАО ЭПИ-2008г.(в объемах декабря)2811  ПОСЛЕДНИЙ (Перераб. с изм. старахованием) 4" xfId="14090"/>
    <cellStyle name="t_ЛИЗИНГовый КАЛЕНДАРЬ_Денежный поток ЗАО ЭПИ-2008г.(в объемах декабря)2811  ПОСЛЕДНИЙ (Перераб. с изм. старахованием) 5" xfId="14091"/>
    <cellStyle name="t_ЛИЗИНГовый КАЛЕНДАРЬ_Денежный поток ЗАО ЭПИ-2008г.(в объемах декабря)2811  ПОСЛЕДНИЙ (Перераб. с изм. старахованием) 6" xfId="14092"/>
    <cellStyle name="t_ЛИЗИНГовый КАЛЕНДАРЬ_Денежный поток ЗАО ЭПИ-2008г.(в объемах декабря)2811  ПОСЛЕДНИЙ (Перераб. с изм. старахованием) 7" xfId="14093"/>
    <cellStyle name="t_ЛИЗИНГовый КАЛЕНДАРЬ_Денежный поток ЗАО ЭПИ-2008г.(в объемах декабря)2811  ПОСЛЕДНИЙ (Перераб. с изм. старахованием) 8" xfId="14094"/>
    <cellStyle name="t_План ФХД котельной (ТЭЦ) от 22.01.08 последняя версия А3" xfId="14095"/>
    <cellStyle name="t_План ФХД котельной (ТЭЦ) от 22.01.08 последняя версия А3 2" xfId="14096"/>
    <cellStyle name="t_План ФХД котельной (ТЭЦ) от 22.01.08 последняя версия А3 3" xfId="14097"/>
    <cellStyle name="t_План ФХД котельной (ТЭЦ) от 22.01.08 последняя версия А3 4" xfId="14098"/>
    <cellStyle name="t_План ФХД котельной (ТЭЦ) от 22.01.08 последняя версия А3 5" xfId="14099"/>
    <cellStyle name="t_План ФХД котельной (ТЭЦ) от 22.01.08 последняя версия А3 6" xfId="14100"/>
    <cellStyle name="t_План ФХД котельной (ТЭЦ) от 22.01.08 последняя версия А3 7" xfId="14101"/>
    <cellStyle name="t_План ФХД котельной (ТЭЦ) от 22.01.08 последняя версия А3 8" xfId="14102"/>
    <cellStyle name="t_ПУШКИНО ( прир.ГАЗ  2009-2014 проектная мощность вар1" xfId="14103"/>
    <cellStyle name="t_ПУШКИНО ( прир.ГАЗ  2009-2014 проектная мощность вар1 2" xfId="14104"/>
    <cellStyle name="t_ПУШКИНО ( прир.ГАЗ  2009-2014 проектная мощность вар1 3" xfId="14105"/>
    <cellStyle name="t_ПУШКИНО ( прир.ГАЗ  2009-2014 проектная мощность вар1 4" xfId="14106"/>
    <cellStyle name="t_ПУШКИНО ( прир.ГАЗ  2009-2014 проектная мощность вар1 5" xfId="14107"/>
    <cellStyle name="t_ПУШКИНО ( прир.ГАЗ  2009-2014 проектная мощность вар1 6" xfId="14108"/>
    <cellStyle name="t_ПУШКИНО ( прир.ГАЗ  2009-2014 проектная мощность вар1 7" xfId="14109"/>
    <cellStyle name="t_ПУШКИНО ( прир.ГАЗ  2009-2014 проектная мощность вар1 8" xfId="14110"/>
    <cellStyle name="t_ПУШКИНО ( прир.ГАЗ  2009-2014 проектная мощность вар1_Денежный поток ЗАО ЭПИ-2008г.(в объемах декабря)2811  ПОСЛЕДНИЙ (Перераб. с изм. старахованием)" xfId="14111"/>
    <cellStyle name="t_ПУШКИНО ( прир.ГАЗ  2009-2014 проектная мощность вар1_Денежный поток ЗАО ЭПИ-2008г.(в объемах декабря)2811  ПОСЛЕДНИЙ (Перераб. с изм. старахованием) 2" xfId="14112"/>
    <cellStyle name="t_ПУШКИНО ( прир.ГАЗ  2009-2014 проектная мощность вар1_Денежный поток ЗАО ЭПИ-2008г.(в объемах декабря)2811  ПОСЛЕДНИЙ (Перераб. с изм. старахованием) 3" xfId="14113"/>
    <cellStyle name="t_ПУШКИНО ( прир.ГАЗ  2009-2014 проектная мощность вар1_Денежный поток ЗАО ЭПИ-2008г.(в объемах декабря)2811  ПОСЛЕДНИЙ (Перераб. с изм. старахованием) 4" xfId="14114"/>
    <cellStyle name="t_ПУШКИНО ( прир.ГАЗ  2009-2014 проектная мощность вар1_Денежный поток ЗАО ЭПИ-2008г.(в объемах декабря)2811  ПОСЛЕДНИЙ (Перераб. с изм. старахованием) 5" xfId="14115"/>
    <cellStyle name="t_ПУШКИНО ( прир.ГАЗ  2009-2014 проектная мощность вар1_Денежный поток ЗАО ЭПИ-2008г.(в объемах декабря)2811  ПОСЛЕДНИЙ (Перераб. с изм. старахованием) 6" xfId="14116"/>
    <cellStyle name="t_ПУШКИНО ( прир.ГАЗ  2009-2014 проектная мощность вар1_Денежный поток ЗАО ЭПИ-2008г.(в объемах декабря)2811  ПОСЛЕДНИЙ (Перераб. с изм. старахованием) 7" xfId="14117"/>
    <cellStyle name="t_ПУШКИНО ( прир.ГАЗ  2009-2014 проектная мощность вар1_Денежный поток ЗАО ЭПИ-2008г.(в объемах декабря)2811  ПОСЛЕДНИЙ (Перераб. с изм. старахованием) 8" xfId="14118"/>
    <cellStyle name="tabel" xfId="11229"/>
    <cellStyle name="Table" xfId="2693"/>
    <cellStyle name="Table Head" xfId="11228"/>
    <cellStyle name="Table Head Aligned" xfId="11227"/>
    <cellStyle name="Table Head Aligned 2" xfId="14119"/>
    <cellStyle name="Table Head Aligned 3" xfId="14120"/>
    <cellStyle name="Table Head Aligned 4" xfId="14121"/>
    <cellStyle name="Table Head Aligned 5" xfId="14122"/>
    <cellStyle name="Table Head Aligned 6" xfId="14123"/>
    <cellStyle name="Table Head Aligned 7" xfId="14124"/>
    <cellStyle name="Table Head Aligned 8" xfId="14125"/>
    <cellStyle name="Table Head Blue" xfId="11226"/>
    <cellStyle name="Table Head Green" xfId="11225"/>
    <cellStyle name="Table Head Green 2" xfId="14126"/>
    <cellStyle name="Table Head Green 3" xfId="14127"/>
    <cellStyle name="Table Head Green 4" xfId="14128"/>
    <cellStyle name="Table Head Green 5" xfId="14129"/>
    <cellStyle name="Table Head Green 6" xfId="14130"/>
    <cellStyle name="Table Head Green 7" xfId="14131"/>
    <cellStyle name="Table Head Green 8" xfId="14132"/>
    <cellStyle name="Table Head_Val_Sum_Graph" xfId="11224"/>
    <cellStyle name="Table Heading" xfId="2694"/>
    <cellStyle name="Table Heading 2" xfId="11223"/>
    <cellStyle name="Table Heading 2 2" xfId="15959"/>
    <cellStyle name="Table Text" xfId="11222"/>
    <cellStyle name="Table Title" xfId="11221"/>
    <cellStyle name="Table Units" xfId="11220"/>
    <cellStyle name="Table_Header" xfId="11219"/>
    <cellStyle name="TableStyleLight1" xfId="15729"/>
    <cellStyle name="Term" xfId="11218"/>
    <cellStyle name="Text [3]" xfId="14133"/>
    <cellStyle name="Text [5]" xfId="14134"/>
    <cellStyle name="Text [6]" xfId="14135"/>
    <cellStyle name="Text 1" xfId="11217"/>
    <cellStyle name="Text Head 1" xfId="11216"/>
    <cellStyle name="Text Indent A" xfId="11215"/>
    <cellStyle name="Text Indent A 2" xfId="14136"/>
    <cellStyle name="Text Indent B" xfId="11214"/>
    <cellStyle name="Text Indent B 2" xfId="14137"/>
    <cellStyle name="Text Indent C" xfId="11213"/>
    <cellStyle name="Text Indent C 2" xfId="14138"/>
    <cellStyle name="Tickmark" xfId="14139"/>
    <cellStyle name="Times 10" xfId="11212"/>
    <cellStyle name="Times 12" xfId="11211"/>
    <cellStyle name="Title" xfId="76"/>
    <cellStyle name="Title 10" xfId="2695"/>
    <cellStyle name="Title 11" xfId="2696"/>
    <cellStyle name="Title 12" xfId="2697"/>
    <cellStyle name="Title 13" xfId="2698"/>
    <cellStyle name="Title 2" xfId="2699"/>
    <cellStyle name="Title 2 2" xfId="11210"/>
    <cellStyle name="Title 3" xfId="2700"/>
    <cellStyle name="Title 4" xfId="2701"/>
    <cellStyle name="Title 4 2" xfId="14140"/>
    <cellStyle name="Title 5" xfId="2702"/>
    <cellStyle name="Title 6" xfId="2703"/>
    <cellStyle name="Title 7" xfId="2704"/>
    <cellStyle name="Title 8" xfId="2705"/>
    <cellStyle name="Title 9" xfId="2706"/>
    <cellStyle name="Title_1" xfId="2707"/>
    <cellStyle name="Titles" xfId="14141"/>
    <cellStyle name="Total" xfId="77"/>
    <cellStyle name="Total 10" xfId="2708"/>
    <cellStyle name="Total 10 2" xfId="14143"/>
    <cellStyle name="Total 11" xfId="2709"/>
    <cellStyle name="Total 12" xfId="2710"/>
    <cellStyle name="Total 12 2" xfId="14142"/>
    <cellStyle name="Total 13" xfId="2711"/>
    <cellStyle name="Total 14" xfId="11209"/>
    <cellStyle name="Total 2" xfId="2712"/>
    <cellStyle name="Total 2 2" xfId="14144"/>
    <cellStyle name="Total 3" xfId="2713"/>
    <cellStyle name="Total 3 2" xfId="11207"/>
    <cellStyle name="Total 3 3" xfId="11208"/>
    <cellStyle name="Total 3 4" xfId="14145"/>
    <cellStyle name="Total 4" xfId="2714"/>
    <cellStyle name="Total 4 2" xfId="14146"/>
    <cellStyle name="Total 5" xfId="2715"/>
    <cellStyle name="Total 5 2" xfId="14147"/>
    <cellStyle name="Total 6" xfId="2716"/>
    <cellStyle name="Total 6 2" xfId="14148"/>
    <cellStyle name="Total 7" xfId="2717"/>
    <cellStyle name="Total 7 2" xfId="14149"/>
    <cellStyle name="Total 8" xfId="2718"/>
    <cellStyle name="Total 8 2" xfId="14150"/>
    <cellStyle name="Total 9" xfId="2719"/>
    <cellStyle name="Total 9 2" xfId="14151"/>
    <cellStyle name="Total_Xl0000026" xfId="2720"/>
    <cellStyle name="TypeNote" xfId="11206"/>
    <cellStyle name="Undefiniert" xfId="14152"/>
    <cellStyle name="Underline_Single" xfId="11205"/>
    <cellStyle name="Unit" xfId="11204"/>
    <cellStyle name="Unit 2" xfId="14153"/>
    <cellStyle name="UnitOfMeasure" xfId="11203"/>
    <cellStyle name="Units" xfId="14154"/>
    <cellStyle name="USD" xfId="11202"/>
    <cellStyle name="Validation" xfId="2721"/>
    <cellStyle name="Valiotsikko" xfId="11201"/>
    <cellStyle name="Value" xfId="11200"/>
    <cellStyle name="Valuta [0]_Arcen" xfId="11199"/>
    <cellStyle name="Valuta_Arcen" xfId="11198"/>
    <cellStyle name="Vertical" xfId="11197"/>
    <cellStyle name="Vertical 2" xfId="14155"/>
    <cellStyle name="Vдliotsikko" xfId="11196"/>
    <cellStyle name="Wahrung [0]_Bilanz" xfId="14156"/>
    <cellStyle name="Währung [0]_laroux" xfId="14157"/>
    <cellStyle name="Wahrung_Bilanz" xfId="14158"/>
    <cellStyle name="Währung_laroux" xfId="14159"/>
    <cellStyle name="Walutowy [0]_1" xfId="14160"/>
    <cellStyle name="Walutowy_1" xfId="14161"/>
    <cellStyle name="Warning Text" xfId="78"/>
    <cellStyle name="Warning Text 10" xfId="2722"/>
    <cellStyle name="Warning Text 11" xfId="2723"/>
    <cellStyle name="Warning Text 12" xfId="2724"/>
    <cellStyle name="Warning Text 13" xfId="2725"/>
    <cellStyle name="Warning Text 2" xfId="2726"/>
    <cellStyle name="Warning Text 2 2" xfId="11195"/>
    <cellStyle name="Warning Text 3" xfId="2727"/>
    <cellStyle name="Warning Text 3 2" xfId="14162"/>
    <cellStyle name="Warning Text 4" xfId="2728"/>
    <cellStyle name="Warning Text 5" xfId="2729"/>
    <cellStyle name="Warning Text 6" xfId="2730"/>
    <cellStyle name="Warning Text 7" xfId="2731"/>
    <cellStyle name="Warning Text 8" xfId="2732"/>
    <cellStyle name="Warning Text 9" xfId="2733"/>
    <cellStyle name="white" xfId="2734"/>
    <cellStyle name="Wдhrung [0]_Compiling Utility Macros" xfId="2735"/>
    <cellStyle name="Wдhrung_Compiling Utility Macros" xfId="2736"/>
    <cellStyle name="year" xfId="11194"/>
    <cellStyle name="Year 2" xfId="14163"/>
    <cellStyle name="Year, Actual" xfId="14164"/>
    <cellStyle name="Year, Expected" xfId="14165"/>
    <cellStyle name="Year_Доходник1" xfId="14166"/>
    <cellStyle name="YelNumbersCurr" xfId="2737"/>
    <cellStyle name="YelNumbersCurr 2" xfId="11193"/>
    <cellStyle name="YelNumbersCurr 3" xfId="11192"/>
    <cellStyle name="Yen" xfId="11191"/>
    <cellStyle name="Акцент1 10" xfId="2738"/>
    <cellStyle name="Акцент1 10 2" xfId="2739"/>
    <cellStyle name="Акцент1 10 3" xfId="2740"/>
    <cellStyle name="Акцент1 10 4" xfId="2741"/>
    <cellStyle name="Акцент1 10 5" xfId="2742"/>
    <cellStyle name="Акцент1 11" xfId="2743"/>
    <cellStyle name="Акцент1 11 2" xfId="2744"/>
    <cellStyle name="Акцент1 11 3" xfId="2745"/>
    <cellStyle name="Акцент1 11 4" xfId="2746"/>
    <cellStyle name="Акцент1 11 5" xfId="2747"/>
    <cellStyle name="Акцент1 12" xfId="2748"/>
    <cellStyle name="Акцент1 12 2" xfId="2749"/>
    <cellStyle name="Акцент1 12 3" xfId="2750"/>
    <cellStyle name="Акцент1 12 4" xfId="2751"/>
    <cellStyle name="Акцент1 12 5" xfId="2752"/>
    <cellStyle name="Акцент1 13" xfId="2753"/>
    <cellStyle name="Акцент1 13 2" xfId="2754"/>
    <cellStyle name="Акцент1 13 3" xfId="2755"/>
    <cellStyle name="Акцент1 13 4" xfId="2756"/>
    <cellStyle name="Акцент1 13 5" xfId="2757"/>
    <cellStyle name="Акцент1 14" xfId="2758"/>
    <cellStyle name="Акцент1 14 2" xfId="2759"/>
    <cellStyle name="Акцент1 14 3" xfId="2760"/>
    <cellStyle name="Акцент1 14 4" xfId="2761"/>
    <cellStyle name="Акцент1 14 5" xfId="2762"/>
    <cellStyle name="Акцент1 15" xfId="2763"/>
    <cellStyle name="Акцент1 15 2" xfId="2764"/>
    <cellStyle name="Акцент1 15 3" xfId="2765"/>
    <cellStyle name="Акцент1 15 4" xfId="2766"/>
    <cellStyle name="Акцент1 15 5" xfId="2767"/>
    <cellStyle name="Акцент1 16" xfId="2768"/>
    <cellStyle name="Акцент1 16 2" xfId="2769"/>
    <cellStyle name="Акцент1 17" xfId="2770"/>
    <cellStyle name="Акцент1 18" xfId="2771"/>
    <cellStyle name="Акцент1 19" xfId="2772"/>
    <cellStyle name="Акцент1 2" xfId="79"/>
    <cellStyle name="Акцент1 2 10" xfId="2773"/>
    <cellStyle name="Акцент1 2 11" xfId="2774"/>
    <cellStyle name="Акцент1 2 2" xfId="2775"/>
    <cellStyle name="Акцент1 2 2 2" xfId="15085"/>
    <cellStyle name="Акцент1 2 2 3" xfId="15730"/>
    <cellStyle name="Акцент1 2 3" xfId="2776"/>
    <cellStyle name="Акцент1 2 4" xfId="2777"/>
    <cellStyle name="Акцент1 2 5" xfId="2778"/>
    <cellStyle name="Акцент1 2 6" xfId="2779"/>
    <cellStyle name="Акцент1 2 6 2" xfId="15219"/>
    <cellStyle name="Акцент1 2 7" xfId="2780"/>
    <cellStyle name="Акцент1 2 8" xfId="2781"/>
    <cellStyle name="Акцент1 2 9" xfId="2782"/>
    <cellStyle name="Акцент1 2_июль " xfId="14947"/>
    <cellStyle name="Акцент1 20" xfId="15442"/>
    <cellStyle name="Акцент1 21" xfId="15443"/>
    <cellStyle name="Акцент1 22" xfId="15444"/>
    <cellStyle name="Акцент1 23" xfId="15445"/>
    <cellStyle name="Акцент1 24" xfId="15446"/>
    <cellStyle name="Акцент1 25" xfId="15441"/>
    <cellStyle name="Акцент1 26" xfId="15591"/>
    <cellStyle name="Акцент1 3" xfId="2783"/>
    <cellStyle name="Акцент1 3 2" xfId="2784"/>
    <cellStyle name="Акцент1 3 2 2" xfId="15731"/>
    <cellStyle name="Акцент1 3 3" xfId="2785"/>
    <cellStyle name="Акцент1 3 4" xfId="2786"/>
    <cellStyle name="Акцент1 3 5" xfId="2787"/>
    <cellStyle name="Акцент1 3 6" xfId="11814"/>
    <cellStyle name="Акцент1 4" xfId="2788"/>
    <cellStyle name="Акцент1 4 2" xfId="2789"/>
    <cellStyle name="Акцент1 4 3" xfId="2790"/>
    <cellStyle name="Акцент1 4 4" xfId="2791"/>
    <cellStyle name="Акцент1 4 5" xfId="2792"/>
    <cellStyle name="Акцент1 5" xfId="2793"/>
    <cellStyle name="Акцент1 5 2" xfId="2794"/>
    <cellStyle name="Акцент1 5 3" xfId="2795"/>
    <cellStyle name="Акцент1 5 4" xfId="2796"/>
    <cellStyle name="Акцент1 5 5" xfId="2797"/>
    <cellStyle name="Акцент1 6" xfId="2798"/>
    <cellStyle name="Акцент1 6 2" xfId="2799"/>
    <cellStyle name="Акцент1 6 3" xfId="2800"/>
    <cellStyle name="Акцент1 6 4" xfId="2801"/>
    <cellStyle name="Акцент1 6 5" xfId="2802"/>
    <cellStyle name="Акцент1 7" xfId="2803"/>
    <cellStyle name="Акцент1 7 2" xfId="2804"/>
    <cellStyle name="Акцент1 7 3" xfId="2805"/>
    <cellStyle name="Акцент1 7 4" xfId="2806"/>
    <cellStyle name="Акцент1 7 5" xfId="2807"/>
    <cellStyle name="Акцент1 8" xfId="2808"/>
    <cellStyle name="Акцент1 8 2" xfId="2809"/>
    <cellStyle name="Акцент1 8 3" xfId="2810"/>
    <cellStyle name="Акцент1 8 4" xfId="2811"/>
    <cellStyle name="Акцент1 8 5" xfId="2812"/>
    <cellStyle name="Акцент1 9" xfId="2813"/>
    <cellStyle name="Акцент1 9 2" xfId="2814"/>
    <cellStyle name="Акцент1 9 3" xfId="2815"/>
    <cellStyle name="Акцент1 9 4" xfId="2816"/>
    <cellStyle name="Акцент1 9 5" xfId="2817"/>
    <cellStyle name="Акцент2 10" xfId="2818"/>
    <cellStyle name="Акцент2 10 2" xfId="2819"/>
    <cellStyle name="Акцент2 10 3" xfId="2820"/>
    <cellStyle name="Акцент2 10 4" xfId="2821"/>
    <cellStyle name="Акцент2 10 5" xfId="2822"/>
    <cellStyle name="Акцент2 11" xfId="2823"/>
    <cellStyle name="Акцент2 11 2" xfId="2824"/>
    <cellStyle name="Акцент2 11 3" xfId="2825"/>
    <cellStyle name="Акцент2 11 4" xfId="2826"/>
    <cellStyle name="Акцент2 11 5" xfId="2827"/>
    <cellStyle name="Акцент2 12" xfId="2828"/>
    <cellStyle name="Акцент2 12 2" xfId="2829"/>
    <cellStyle name="Акцент2 12 3" xfId="2830"/>
    <cellStyle name="Акцент2 12 4" xfId="2831"/>
    <cellStyle name="Акцент2 12 5" xfId="2832"/>
    <cellStyle name="Акцент2 13" xfId="2833"/>
    <cellStyle name="Акцент2 13 2" xfId="2834"/>
    <cellStyle name="Акцент2 13 3" xfId="2835"/>
    <cellStyle name="Акцент2 13 4" xfId="2836"/>
    <cellStyle name="Акцент2 13 5" xfId="2837"/>
    <cellStyle name="Акцент2 14" xfId="2838"/>
    <cellStyle name="Акцент2 14 2" xfId="2839"/>
    <cellStyle name="Акцент2 14 3" xfId="2840"/>
    <cellStyle name="Акцент2 14 4" xfId="2841"/>
    <cellStyle name="Акцент2 14 5" xfId="2842"/>
    <cellStyle name="Акцент2 15" xfId="2843"/>
    <cellStyle name="Акцент2 15 2" xfId="2844"/>
    <cellStyle name="Акцент2 15 3" xfId="2845"/>
    <cellStyle name="Акцент2 15 4" xfId="2846"/>
    <cellStyle name="Акцент2 15 5" xfId="2847"/>
    <cellStyle name="Акцент2 16" xfId="2848"/>
    <cellStyle name="Акцент2 16 2" xfId="2849"/>
    <cellStyle name="Акцент2 17" xfId="2850"/>
    <cellStyle name="Акцент2 18" xfId="2851"/>
    <cellStyle name="Акцент2 19" xfId="2852"/>
    <cellStyle name="Акцент2 2" xfId="80"/>
    <cellStyle name="Акцент2 2 10" xfId="2853"/>
    <cellStyle name="Акцент2 2 11" xfId="2854"/>
    <cellStyle name="Акцент2 2 2" xfId="2855"/>
    <cellStyle name="Акцент2 2 2 2" xfId="15084"/>
    <cellStyle name="Акцент2 2 2 3" xfId="15732"/>
    <cellStyle name="Акцент2 2 3" xfId="2856"/>
    <cellStyle name="Акцент2 2 4" xfId="2857"/>
    <cellStyle name="Акцент2 2 5" xfId="2858"/>
    <cellStyle name="Акцент2 2 6" xfId="2859"/>
    <cellStyle name="Акцент2 2 6 2" xfId="15220"/>
    <cellStyle name="Акцент2 2 7" xfId="2860"/>
    <cellStyle name="Акцент2 2 8" xfId="2861"/>
    <cellStyle name="Акцент2 2 9" xfId="2862"/>
    <cellStyle name="Акцент2 2_июль " xfId="14948"/>
    <cellStyle name="Акцент2 20" xfId="15448"/>
    <cellStyle name="Акцент2 21" xfId="15449"/>
    <cellStyle name="Акцент2 22" xfId="15450"/>
    <cellStyle name="Акцент2 23" xfId="15451"/>
    <cellStyle name="Акцент2 24" xfId="15452"/>
    <cellStyle name="Акцент2 25" xfId="15447"/>
    <cellStyle name="Акцент2 26" xfId="15592"/>
    <cellStyle name="Акцент2 3" xfId="2863"/>
    <cellStyle name="Акцент2 3 2" xfId="2864"/>
    <cellStyle name="Акцент2 3 2 2" xfId="15733"/>
    <cellStyle name="Акцент2 3 3" xfId="2865"/>
    <cellStyle name="Акцент2 3 4" xfId="2866"/>
    <cellStyle name="Акцент2 3 5" xfId="2867"/>
    <cellStyle name="Акцент2 3 6" xfId="11815"/>
    <cellStyle name="Акцент2 4" xfId="2868"/>
    <cellStyle name="Акцент2 4 2" xfId="2869"/>
    <cellStyle name="Акцент2 4 3" xfId="2870"/>
    <cellStyle name="Акцент2 4 4" xfId="2871"/>
    <cellStyle name="Акцент2 4 5" xfId="2872"/>
    <cellStyle name="Акцент2 5" xfId="2873"/>
    <cellStyle name="Акцент2 5 2" xfId="2874"/>
    <cellStyle name="Акцент2 5 3" xfId="2875"/>
    <cellStyle name="Акцент2 5 4" xfId="2876"/>
    <cellStyle name="Акцент2 5 5" xfId="2877"/>
    <cellStyle name="Акцент2 6" xfId="2878"/>
    <cellStyle name="Акцент2 6 2" xfId="2879"/>
    <cellStyle name="Акцент2 6 3" xfId="2880"/>
    <cellStyle name="Акцент2 6 4" xfId="2881"/>
    <cellStyle name="Акцент2 6 5" xfId="2882"/>
    <cellStyle name="Акцент2 7" xfId="2883"/>
    <cellStyle name="Акцент2 7 2" xfId="2884"/>
    <cellStyle name="Акцент2 7 3" xfId="2885"/>
    <cellStyle name="Акцент2 7 4" xfId="2886"/>
    <cellStyle name="Акцент2 7 5" xfId="2887"/>
    <cellStyle name="Акцент2 8" xfId="2888"/>
    <cellStyle name="Акцент2 8 2" xfId="2889"/>
    <cellStyle name="Акцент2 8 3" xfId="2890"/>
    <cellStyle name="Акцент2 8 4" xfId="2891"/>
    <cellStyle name="Акцент2 8 5" xfId="2892"/>
    <cellStyle name="Акцент2 9" xfId="2893"/>
    <cellStyle name="Акцент2 9 2" xfId="2894"/>
    <cellStyle name="Акцент2 9 3" xfId="2895"/>
    <cellStyle name="Акцент2 9 4" xfId="2896"/>
    <cellStyle name="Акцент2 9 5" xfId="2897"/>
    <cellStyle name="Акцент3 10" xfId="2898"/>
    <cellStyle name="Акцент3 10 2" xfId="2899"/>
    <cellStyle name="Акцент3 10 3" xfId="2900"/>
    <cellStyle name="Акцент3 10 4" xfId="2901"/>
    <cellStyle name="Акцент3 10 5" xfId="2902"/>
    <cellStyle name="Акцент3 11" xfId="2903"/>
    <cellStyle name="Акцент3 11 2" xfId="2904"/>
    <cellStyle name="Акцент3 11 3" xfId="2905"/>
    <cellStyle name="Акцент3 11 4" xfId="2906"/>
    <cellStyle name="Акцент3 11 5" xfId="2907"/>
    <cellStyle name="Акцент3 12" xfId="2908"/>
    <cellStyle name="Акцент3 12 2" xfId="2909"/>
    <cellStyle name="Акцент3 12 3" xfId="2910"/>
    <cellStyle name="Акцент3 12 4" xfId="2911"/>
    <cellStyle name="Акцент3 12 5" xfId="2912"/>
    <cellStyle name="Акцент3 13" xfId="2913"/>
    <cellStyle name="Акцент3 13 2" xfId="2914"/>
    <cellStyle name="Акцент3 13 3" xfId="2915"/>
    <cellStyle name="Акцент3 13 4" xfId="2916"/>
    <cellStyle name="Акцент3 13 5" xfId="2917"/>
    <cellStyle name="Акцент3 14" xfId="2918"/>
    <cellStyle name="Акцент3 14 2" xfId="2919"/>
    <cellStyle name="Акцент3 14 3" xfId="2920"/>
    <cellStyle name="Акцент3 14 4" xfId="2921"/>
    <cellStyle name="Акцент3 14 5" xfId="2922"/>
    <cellStyle name="Акцент3 15" xfId="2923"/>
    <cellStyle name="Акцент3 15 2" xfId="2924"/>
    <cellStyle name="Акцент3 15 3" xfId="2925"/>
    <cellStyle name="Акцент3 15 4" xfId="2926"/>
    <cellStyle name="Акцент3 15 5" xfId="2927"/>
    <cellStyle name="Акцент3 16" xfId="2928"/>
    <cellStyle name="Акцент3 16 2" xfId="2929"/>
    <cellStyle name="Акцент3 17" xfId="2930"/>
    <cellStyle name="Акцент3 18" xfId="2931"/>
    <cellStyle name="Акцент3 19" xfId="2932"/>
    <cellStyle name="Акцент3 2" xfId="81"/>
    <cellStyle name="Акцент3 2 10" xfId="2933"/>
    <cellStyle name="Акцент3 2 11" xfId="2934"/>
    <cellStyle name="Акцент3 2 2" xfId="2935"/>
    <cellStyle name="Акцент3 2 2 2" xfId="15083"/>
    <cellStyle name="Акцент3 2 2 3" xfId="15734"/>
    <cellStyle name="Акцент3 2 3" xfId="2936"/>
    <cellStyle name="Акцент3 2 4" xfId="2937"/>
    <cellStyle name="Акцент3 2 5" xfId="2938"/>
    <cellStyle name="Акцент3 2 6" xfId="2939"/>
    <cellStyle name="Акцент3 2 6 2" xfId="15221"/>
    <cellStyle name="Акцент3 2 7" xfId="2940"/>
    <cellStyle name="Акцент3 2 8" xfId="2941"/>
    <cellStyle name="Акцент3 2 9" xfId="2942"/>
    <cellStyle name="Акцент3 2_июль " xfId="14949"/>
    <cellStyle name="Акцент3 20" xfId="15454"/>
    <cellStyle name="Акцент3 21" xfId="15455"/>
    <cellStyle name="Акцент3 22" xfId="15456"/>
    <cellStyle name="Акцент3 23" xfId="15457"/>
    <cellStyle name="Акцент3 24" xfId="15458"/>
    <cellStyle name="Акцент3 25" xfId="15453"/>
    <cellStyle name="Акцент3 26" xfId="15593"/>
    <cellStyle name="Акцент3 3" xfId="2943"/>
    <cellStyle name="Акцент3 3 2" xfId="2944"/>
    <cellStyle name="Акцент3 3 2 2" xfId="15735"/>
    <cellStyle name="Акцент3 3 3" xfId="2945"/>
    <cellStyle name="Акцент3 3 4" xfId="2946"/>
    <cellStyle name="Акцент3 3 5" xfId="2947"/>
    <cellStyle name="Акцент3 3 6" xfId="11816"/>
    <cellStyle name="Акцент3 4" xfId="2948"/>
    <cellStyle name="Акцент3 4 2" xfId="2949"/>
    <cellStyle name="Акцент3 4 3" xfId="2950"/>
    <cellStyle name="Акцент3 4 4" xfId="2951"/>
    <cellStyle name="Акцент3 4 5" xfId="2952"/>
    <cellStyle name="Акцент3 5" xfId="2953"/>
    <cellStyle name="Акцент3 5 2" xfId="2954"/>
    <cellStyle name="Акцент3 5 3" xfId="2955"/>
    <cellStyle name="Акцент3 5 4" xfId="2956"/>
    <cellStyle name="Акцент3 5 5" xfId="2957"/>
    <cellStyle name="Акцент3 6" xfId="2958"/>
    <cellStyle name="Акцент3 6 2" xfId="2959"/>
    <cellStyle name="Акцент3 6 3" xfId="2960"/>
    <cellStyle name="Акцент3 6 4" xfId="2961"/>
    <cellStyle name="Акцент3 6 5" xfId="2962"/>
    <cellStyle name="Акцент3 7" xfId="2963"/>
    <cellStyle name="Акцент3 7 2" xfId="2964"/>
    <cellStyle name="Акцент3 7 3" xfId="2965"/>
    <cellStyle name="Акцент3 7 4" xfId="2966"/>
    <cellStyle name="Акцент3 7 5" xfId="2967"/>
    <cellStyle name="Акцент3 8" xfId="2968"/>
    <cellStyle name="Акцент3 8 2" xfId="2969"/>
    <cellStyle name="Акцент3 8 3" xfId="2970"/>
    <cellStyle name="Акцент3 8 4" xfId="2971"/>
    <cellStyle name="Акцент3 8 5" xfId="2972"/>
    <cellStyle name="Акцент3 9" xfId="2973"/>
    <cellStyle name="Акцент3 9 2" xfId="2974"/>
    <cellStyle name="Акцент3 9 3" xfId="2975"/>
    <cellStyle name="Акцент3 9 4" xfId="2976"/>
    <cellStyle name="Акцент3 9 5" xfId="2977"/>
    <cellStyle name="Акцент4 10" xfId="2978"/>
    <cellStyle name="Акцент4 10 2" xfId="2979"/>
    <cellStyle name="Акцент4 10 3" xfId="2980"/>
    <cellStyle name="Акцент4 10 4" xfId="2981"/>
    <cellStyle name="Акцент4 10 5" xfId="2982"/>
    <cellStyle name="Акцент4 11" xfId="2983"/>
    <cellStyle name="Акцент4 11 2" xfId="2984"/>
    <cellStyle name="Акцент4 11 3" xfId="2985"/>
    <cellStyle name="Акцент4 11 4" xfId="2986"/>
    <cellStyle name="Акцент4 11 5" xfId="2987"/>
    <cellStyle name="Акцент4 12" xfId="2988"/>
    <cellStyle name="Акцент4 12 2" xfId="2989"/>
    <cellStyle name="Акцент4 12 3" xfId="2990"/>
    <cellStyle name="Акцент4 12 4" xfId="2991"/>
    <cellStyle name="Акцент4 12 5" xfId="2992"/>
    <cellStyle name="Акцент4 13" xfId="2993"/>
    <cellStyle name="Акцент4 13 2" xfId="2994"/>
    <cellStyle name="Акцент4 13 3" xfId="2995"/>
    <cellStyle name="Акцент4 13 4" xfId="2996"/>
    <cellStyle name="Акцент4 13 5" xfId="2997"/>
    <cellStyle name="Акцент4 14" xfId="2998"/>
    <cellStyle name="Акцент4 14 2" xfId="2999"/>
    <cellStyle name="Акцент4 14 3" xfId="3000"/>
    <cellStyle name="Акцент4 14 4" xfId="3001"/>
    <cellStyle name="Акцент4 14 5" xfId="3002"/>
    <cellStyle name="Акцент4 15" xfId="3003"/>
    <cellStyle name="Акцент4 15 2" xfId="3004"/>
    <cellStyle name="Акцент4 15 3" xfId="3005"/>
    <cellStyle name="Акцент4 15 4" xfId="3006"/>
    <cellStyle name="Акцент4 15 5" xfId="3007"/>
    <cellStyle name="Акцент4 16" xfId="3008"/>
    <cellStyle name="Акцент4 16 2" xfId="3009"/>
    <cellStyle name="Акцент4 17" xfId="3010"/>
    <cellStyle name="Акцент4 18" xfId="3011"/>
    <cellStyle name="Акцент4 19" xfId="3012"/>
    <cellStyle name="Акцент4 2" xfId="82"/>
    <cellStyle name="Акцент4 2 10" xfId="3013"/>
    <cellStyle name="Акцент4 2 11" xfId="3014"/>
    <cellStyle name="Акцент4 2 2" xfId="3015"/>
    <cellStyle name="Акцент4 2 2 2" xfId="15082"/>
    <cellStyle name="Акцент4 2 2 3" xfId="15736"/>
    <cellStyle name="Акцент4 2 3" xfId="3016"/>
    <cellStyle name="Акцент4 2 4" xfId="3017"/>
    <cellStyle name="Акцент4 2 5" xfId="3018"/>
    <cellStyle name="Акцент4 2 6" xfId="3019"/>
    <cellStyle name="Акцент4 2 6 2" xfId="15222"/>
    <cellStyle name="Акцент4 2 7" xfId="3020"/>
    <cellStyle name="Акцент4 2 8" xfId="3021"/>
    <cellStyle name="Акцент4 2 9" xfId="3022"/>
    <cellStyle name="Акцент4 2_июль " xfId="14950"/>
    <cellStyle name="Акцент4 20" xfId="15460"/>
    <cellStyle name="Акцент4 21" xfId="15461"/>
    <cellStyle name="Акцент4 22" xfId="15462"/>
    <cellStyle name="Акцент4 23" xfId="15463"/>
    <cellStyle name="Акцент4 24" xfId="15464"/>
    <cellStyle name="Акцент4 25" xfId="15459"/>
    <cellStyle name="Акцент4 26" xfId="15594"/>
    <cellStyle name="Акцент4 3" xfId="3023"/>
    <cellStyle name="Акцент4 3 2" xfId="3024"/>
    <cellStyle name="Акцент4 3 2 2" xfId="15737"/>
    <cellStyle name="Акцент4 3 3" xfId="3025"/>
    <cellStyle name="Акцент4 3 4" xfId="3026"/>
    <cellStyle name="Акцент4 3 5" xfId="3027"/>
    <cellStyle name="Акцент4 3 6" xfId="11817"/>
    <cellStyle name="Акцент4 4" xfId="3028"/>
    <cellStyle name="Акцент4 4 2" xfId="3029"/>
    <cellStyle name="Акцент4 4 3" xfId="3030"/>
    <cellStyle name="Акцент4 4 4" xfId="3031"/>
    <cellStyle name="Акцент4 4 5" xfId="3032"/>
    <cellStyle name="Акцент4 5" xfId="3033"/>
    <cellStyle name="Акцент4 5 2" xfId="3034"/>
    <cellStyle name="Акцент4 5 3" xfId="3035"/>
    <cellStyle name="Акцент4 5 4" xfId="3036"/>
    <cellStyle name="Акцент4 5 5" xfId="3037"/>
    <cellStyle name="Акцент4 6" xfId="3038"/>
    <cellStyle name="Акцент4 6 2" xfId="3039"/>
    <cellStyle name="Акцент4 6 3" xfId="3040"/>
    <cellStyle name="Акцент4 6 4" xfId="3041"/>
    <cellStyle name="Акцент4 6 5" xfId="3042"/>
    <cellStyle name="Акцент4 7" xfId="3043"/>
    <cellStyle name="Акцент4 7 2" xfId="3044"/>
    <cellStyle name="Акцент4 7 3" xfId="3045"/>
    <cellStyle name="Акцент4 7 4" xfId="3046"/>
    <cellStyle name="Акцент4 7 5" xfId="3047"/>
    <cellStyle name="Акцент4 8" xfId="3048"/>
    <cellStyle name="Акцент4 8 2" xfId="3049"/>
    <cellStyle name="Акцент4 8 3" xfId="3050"/>
    <cellStyle name="Акцент4 8 4" xfId="3051"/>
    <cellStyle name="Акцент4 8 5" xfId="3052"/>
    <cellStyle name="Акцент4 9" xfId="3053"/>
    <cellStyle name="Акцент4 9 2" xfId="3054"/>
    <cellStyle name="Акцент4 9 3" xfId="3055"/>
    <cellStyle name="Акцент4 9 4" xfId="3056"/>
    <cellStyle name="Акцент4 9 5" xfId="3057"/>
    <cellStyle name="Акцент5 10" xfId="3058"/>
    <cellStyle name="Акцент5 10 2" xfId="3059"/>
    <cellStyle name="Акцент5 10 3" xfId="3060"/>
    <cellStyle name="Акцент5 10 4" xfId="3061"/>
    <cellStyle name="Акцент5 10 5" xfId="3062"/>
    <cellStyle name="Акцент5 11" xfId="3063"/>
    <cellStyle name="Акцент5 11 2" xfId="3064"/>
    <cellStyle name="Акцент5 11 3" xfId="3065"/>
    <cellStyle name="Акцент5 11 4" xfId="3066"/>
    <cellStyle name="Акцент5 11 5" xfId="3067"/>
    <cellStyle name="Акцент5 12" xfId="3068"/>
    <cellStyle name="Акцент5 12 2" xfId="3069"/>
    <cellStyle name="Акцент5 12 3" xfId="3070"/>
    <cellStyle name="Акцент5 12 4" xfId="3071"/>
    <cellStyle name="Акцент5 12 5" xfId="3072"/>
    <cellStyle name="Акцент5 13" xfId="3073"/>
    <cellStyle name="Акцент5 13 2" xfId="3074"/>
    <cellStyle name="Акцент5 13 3" xfId="3075"/>
    <cellStyle name="Акцент5 13 4" xfId="3076"/>
    <cellStyle name="Акцент5 13 5" xfId="3077"/>
    <cellStyle name="Акцент5 14" xfId="3078"/>
    <cellStyle name="Акцент5 14 2" xfId="3079"/>
    <cellStyle name="Акцент5 14 3" xfId="3080"/>
    <cellStyle name="Акцент5 14 4" xfId="3081"/>
    <cellStyle name="Акцент5 14 5" xfId="3082"/>
    <cellStyle name="Акцент5 15" xfId="3083"/>
    <cellStyle name="Акцент5 15 2" xfId="3084"/>
    <cellStyle name="Акцент5 15 3" xfId="3085"/>
    <cellStyle name="Акцент5 15 4" xfId="3086"/>
    <cellStyle name="Акцент5 15 5" xfId="3087"/>
    <cellStyle name="Акцент5 16" xfId="3088"/>
    <cellStyle name="Акцент5 16 2" xfId="3089"/>
    <cellStyle name="Акцент5 17" xfId="3090"/>
    <cellStyle name="Акцент5 18" xfId="3091"/>
    <cellStyle name="Акцент5 19" xfId="3092"/>
    <cellStyle name="Акцент5 2" xfId="83"/>
    <cellStyle name="Акцент5 2 10" xfId="3093"/>
    <cellStyle name="Акцент5 2 11" xfId="3094"/>
    <cellStyle name="Акцент5 2 2" xfId="3095"/>
    <cellStyle name="Акцент5 2 2 2" xfId="15081"/>
    <cellStyle name="Акцент5 2 3" xfId="3096"/>
    <cellStyle name="Акцент5 2 4" xfId="3097"/>
    <cellStyle name="Акцент5 2 5" xfId="3098"/>
    <cellStyle name="Акцент5 2 6" xfId="3099"/>
    <cellStyle name="Акцент5 2 7" xfId="3100"/>
    <cellStyle name="Акцент5 2 8" xfId="3101"/>
    <cellStyle name="Акцент5 2 9" xfId="3102"/>
    <cellStyle name="Акцент5 2_июль " xfId="14951"/>
    <cellStyle name="Акцент5 20" xfId="15466"/>
    <cellStyle name="Акцент5 21" xfId="15467"/>
    <cellStyle name="Акцент5 22" xfId="15468"/>
    <cellStyle name="Акцент5 23" xfId="15469"/>
    <cellStyle name="Акцент5 24" xfId="15470"/>
    <cellStyle name="Акцент5 25" xfId="15465"/>
    <cellStyle name="Акцент5 26" xfId="15595"/>
    <cellStyle name="Акцент5 3" xfId="3103"/>
    <cellStyle name="Акцент5 3 2" xfId="3104"/>
    <cellStyle name="Акцент5 3 2 2" xfId="15738"/>
    <cellStyle name="Акцент5 3 3" xfId="3105"/>
    <cellStyle name="Акцент5 3 4" xfId="3106"/>
    <cellStyle name="Акцент5 3 5" xfId="3107"/>
    <cellStyle name="Акцент5 3 6" xfId="11818"/>
    <cellStyle name="Акцент5 4" xfId="3108"/>
    <cellStyle name="Акцент5 4 2" xfId="3109"/>
    <cellStyle name="Акцент5 4 3" xfId="3110"/>
    <cellStyle name="Акцент5 4 4" xfId="3111"/>
    <cellStyle name="Акцент5 4 5" xfId="3112"/>
    <cellStyle name="Акцент5 5" xfId="3113"/>
    <cellStyle name="Акцент5 5 2" xfId="3114"/>
    <cellStyle name="Акцент5 5 3" xfId="3115"/>
    <cellStyle name="Акцент5 5 4" xfId="3116"/>
    <cellStyle name="Акцент5 5 5" xfId="3117"/>
    <cellStyle name="Акцент5 6" xfId="3118"/>
    <cellStyle name="Акцент5 6 2" xfId="3119"/>
    <cellStyle name="Акцент5 6 3" xfId="3120"/>
    <cellStyle name="Акцент5 6 4" xfId="3121"/>
    <cellStyle name="Акцент5 6 5" xfId="3122"/>
    <cellStyle name="Акцент5 7" xfId="3123"/>
    <cellStyle name="Акцент5 7 2" xfId="3124"/>
    <cellStyle name="Акцент5 7 3" xfId="3125"/>
    <cellStyle name="Акцент5 7 4" xfId="3126"/>
    <cellStyle name="Акцент5 7 5" xfId="3127"/>
    <cellStyle name="Акцент5 8" xfId="3128"/>
    <cellStyle name="Акцент5 8 2" xfId="3129"/>
    <cellStyle name="Акцент5 8 3" xfId="3130"/>
    <cellStyle name="Акцент5 8 4" xfId="3131"/>
    <cellStyle name="Акцент5 8 5" xfId="3132"/>
    <cellStyle name="Акцент5 9" xfId="3133"/>
    <cellStyle name="Акцент5 9 2" xfId="3134"/>
    <cellStyle name="Акцент5 9 3" xfId="3135"/>
    <cellStyle name="Акцент5 9 4" xfId="3136"/>
    <cellStyle name="Акцент5 9 5" xfId="3137"/>
    <cellStyle name="Акцент6 10" xfId="3138"/>
    <cellStyle name="Акцент6 10 2" xfId="3139"/>
    <cellStyle name="Акцент6 10 3" xfId="3140"/>
    <cellStyle name="Акцент6 10 4" xfId="3141"/>
    <cellStyle name="Акцент6 10 5" xfId="3142"/>
    <cellStyle name="Акцент6 11" xfId="3143"/>
    <cellStyle name="Акцент6 11 2" xfId="3144"/>
    <cellStyle name="Акцент6 11 3" xfId="3145"/>
    <cellStyle name="Акцент6 11 4" xfId="3146"/>
    <cellStyle name="Акцент6 11 5" xfId="3147"/>
    <cellStyle name="Акцент6 12" xfId="3148"/>
    <cellStyle name="Акцент6 12 2" xfId="3149"/>
    <cellStyle name="Акцент6 12 3" xfId="3150"/>
    <cellStyle name="Акцент6 12 4" xfId="3151"/>
    <cellStyle name="Акцент6 12 5" xfId="3152"/>
    <cellStyle name="Акцент6 13" xfId="3153"/>
    <cellStyle name="Акцент6 13 2" xfId="3154"/>
    <cellStyle name="Акцент6 13 3" xfId="3155"/>
    <cellStyle name="Акцент6 13 4" xfId="3156"/>
    <cellStyle name="Акцент6 13 5" xfId="3157"/>
    <cellStyle name="Акцент6 14" xfId="3158"/>
    <cellStyle name="Акцент6 14 2" xfId="3159"/>
    <cellStyle name="Акцент6 14 3" xfId="3160"/>
    <cellStyle name="Акцент6 14 4" xfId="3161"/>
    <cellStyle name="Акцент6 14 5" xfId="3162"/>
    <cellStyle name="Акцент6 15" xfId="3163"/>
    <cellStyle name="Акцент6 15 2" xfId="3164"/>
    <cellStyle name="Акцент6 15 3" xfId="3165"/>
    <cellStyle name="Акцент6 15 4" xfId="3166"/>
    <cellStyle name="Акцент6 15 5" xfId="3167"/>
    <cellStyle name="Акцент6 16" xfId="3168"/>
    <cellStyle name="Акцент6 16 2" xfId="3169"/>
    <cellStyle name="Акцент6 17" xfId="3170"/>
    <cellStyle name="Акцент6 18" xfId="3171"/>
    <cellStyle name="Акцент6 19" xfId="3172"/>
    <cellStyle name="Акцент6 2" xfId="84"/>
    <cellStyle name="Акцент6 2 10" xfId="3173"/>
    <cellStyle name="Акцент6 2 11" xfId="3174"/>
    <cellStyle name="Акцент6 2 2" xfId="3175"/>
    <cellStyle name="Акцент6 2 2 2" xfId="15078"/>
    <cellStyle name="Акцент6 2 2 3" xfId="15739"/>
    <cellStyle name="Акцент6 2 3" xfId="3176"/>
    <cellStyle name="Акцент6 2 4" xfId="3177"/>
    <cellStyle name="Акцент6 2 5" xfId="3178"/>
    <cellStyle name="Акцент6 2 6" xfId="3179"/>
    <cellStyle name="Акцент6 2 6 2" xfId="15223"/>
    <cellStyle name="Акцент6 2 7" xfId="3180"/>
    <cellStyle name="Акцент6 2 8" xfId="3181"/>
    <cellStyle name="Акцент6 2 9" xfId="3182"/>
    <cellStyle name="Акцент6 2_июль " xfId="14952"/>
    <cellStyle name="Акцент6 20" xfId="15472"/>
    <cellStyle name="Акцент6 21" xfId="15473"/>
    <cellStyle name="Акцент6 22" xfId="15474"/>
    <cellStyle name="Акцент6 23" xfId="15475"/>
    <cellStyle name="Акцент6 24" xfId="15476"/>
    <cellStyle name="Акцент6 25" xfId="15471"/>
    <cellStyle name="Акцент6 26" xfId="15596"/>
    <cellStyle name="Акцент6 3" xfId="3183"/>
    <cellStyle name="Акцент6 3 2" xfId="3184"/>
    <cellStyle name="Акцент6 3 2 2" xfId="15740"/>
    <cellStyle name="Акцент6 3 3" xfId="3185"/>
    <cellStyle name="Акцент6 3 4" xfId="3186"/>
    <cellStyle name="Акцент6 3 5" xfId="3187"/>
    <cellStyle name="Акцент6 3 6" xfId="11819"/>
    <cellStyle name="Акцент6 4" xfId="3188"/>
    <cellStyle name="Акцент6 4 2" xfId="3189"/>
    <cellStyle name="Акцент6 4 3" xfId="3190"/>
    <cellStyle name="Акцент6 4 4" xfId="3191"/>
    <cellStyle name="Акцент6 4 5" xfId="3192"/>
    <cellStyle name="Акцент6 5" xfId="3193"/>
    <cellStyle name="Акцент6 5 2" xfId="3194"/>
    <cellStyle name="Акцент6 5 3" xfId="3195"/>
    <cellStyle name="Акцент6 5 4" xfId="3196"/>
    <cellStyle name="Акцент6 5 5" xfId="3197"/>
    <cellStyle name="Акцент6 6" xfId="3198"/>
    <cellStyle name="Акцент6 6 2" xfId="3199"/>
    <cellStyle name="Акцент6 6 3" xfId="3200"/>
    <cellStyle name="Акцент6 6 4" xfId="3201"/>
    <cellStyle name="Акцент6 6 5" xfId="3202"/>
    <cellStyle name="Акцент6 7" xfId="3203"/>
    <cellStyle name="Акцент6 7 2" xfId="3204"/>
    <cellStyle name="Акцент6 7 3" xfId="3205"/>
    <cellStyle name="Акцент6 7 4" xfId="3206"/>
    <cellStyle name="Акцент6 7 5" xfId="3207"/>
    <cellStyle name="Акцент6 8" xfId="3208"/>
    <cellStyle name="Акцент6 8 2" xfId="3209"/>
    <cellStyle name="Акцент6 8 3" xfId="3210"/>
    <cellStyle name="Акцент6 8 4" xfId="3211"/>
    <cellStyle name="Акцент6 8 5" xfId="3212"/>
    <cellStyle name="Акцент6 9" xfId="3213"/>
    <cellStyle name="Акцент6 9 2" xfId="3214"/>
    <cellStyle name="Акцент6 9 3" xfId="3215"/>
    <cellStyle name="Акцент6 9 4" xfId="3216"/>
    <cellStyle name="Акцент6 9 5" xfId="3217"/>
    <cellStyle name="Беззащитный" xfId="325"/>
    <cellStyle name="Беззащитный 2" xfId="3218"/>
    <cellStyle name="Беззащитный 3" xfId="14953"/>
    <cellStyle name="Беззащитный 4" xfId="16240"/>
    <cellStyle name="вагоны" xfId="14167"/>
    <cellStyle name="Ввод  10" xfId="3219"/>
    <cellStyle name="Ввод  10 2" xfId="3220"/>
    <cellStyle name="Ввод  10 3" xfId="3221"/>
    <cellStyle name="Ввод  10 4" xfId="3222"/>
    <cellStyle name="Ввод  10 5" xfId="3223"/>
    <cellStyle name="Ввод  10 6" xfId="14168"/>
    <cellStyle name="Ввод  11" xfId="3224"/>
    <cellStyle name="Ввод  11 2" xfId="3225"/>
    <cellStyle name="Ввод  11 3" xfId="3226"/>
    <cellStyle name="Ввод  11 4" xfId="3227"/>
    <cellStyle name="Ввод  11 5" xfId="3228"/>
    <cellStyle name="Ввод  11 6" xfId="14169"/>
    <cellStyle name="Ввод  12" xfId="3229"/>
    <cellStyle name="Ввод  12 2" xfId="3230"/>
    <cellStyle name="Ввод  12 3" xfId="3231"/>
    <cellStyle name="Ввод  12 4" xfId="3232"/>
    <cellStyle name="Ввод  12 5" xfId="3233"/>
    <cellStyle name="Ввод  13" xfId="3234"/>
    <cellStyle name="Ввод  13 2" xfId="3235"/>
    <cellStyle name="Ввод  13 3" xfId="3236"/>
    <cellStyle name="Ввод  13 4" xfId="3237"/>
    <cellStyle name="Ввод  13 5" xfId="3238"/>
    <cellStyle name="Ввод  14" xfId="3239"/>
    <cellStyle name="Ввод  14 2" xfId="3240"/>
    <cellStyle name="Ввод  14 3" xfId="3241"/>
    <cellStyle name="Ввод  14 4" xfId="3242"/>
    <cellStyle name="Ввод  14 5" xfId="3243"/>
    <cellStyle name="Ввод  15" xfId="3244"/>
    <cellStyle name="Ввод  15 2" xfId="3245"/>
    <cellStyle name="Ввод  15 3" xfId="3246"/>
    <cellStyle name="Ввод  15 4" xfId="3247"/>
    <cellStyle name="Ввод  15 5" xfId="3248"/>
    <cellStyle name="Ввод  16" xfId="3249"/>
    <cellStyle name="Ввод  16 2" xfId="3250"/>
    <cellStyle name="Ввод  17" xfId="3251"/>
    <cellStyle name="Ввод  18" xfId="3252"/>
    <cellStyle name="Ввод  19" xfId="3253"/>
    <cellStyle name="Ввод  2" xfId="85"/>
    <cellStyle name="Ввод  2 10" xfId="3254"/>
    <cellStyle name="Ввод  2 10 2" xfId="14170"/>
    <cellStyle name="Ввод  2 11" xfId="3255"/>
    <cellStyle name="Ввод  2 11 2" xfId="14171"/>
    <cellStyle name="Ввод  2 12" xfId="14172"/>
    <cellStyle name="Ввод  2 13" xfId="14173"/>
    <cellStyle name="Ввод  2 14" xfId="15224"/>
    <cellStyle name="Ввод  2 2" xfId="3256"/>
    <cellStyle name="Ввод  2 2 10" xfId="11937"/>
    <cellStyle name="Ввод  2 2 11" xfId="15741"/>
    <cellStyle name="Ввод  2 2 11 2" xfId="16241"/>
    <cellStyle name="Ввод  2 2 2" xfId="14174"/>
    <cellStyle name="Ввод  2 2 3" xfId="14175"/>
    <cellStyle name="Ввод  2 2 4" xfId="14176"/>
    <cellStyle name="Ввод  2 2 5" xfId="14177"/>
    <cellStyle name="Ввод  2 2 6" xfId="14178"/>
    <cellStyle name="Ввод  2 2 7" xfId="14179"/>
    <cellStyle name="Ввод  2 2 8" xfId="14180"/>
    <cellStyle name="Ввод  2 2 9" xfId="14181"/>
    <cellStyle name="Ввод  2 3" xfId="3257"/>
    <cellStyle name="Ввод  2 3 2" xfId="14182"/>
    <cellStyle name="Ввод  2 3 3" xfId="14183"/>
    <cellStyle name="Ввод  2 3 4" xfId="14184"/>
    <cellStyle name="Ввод  2 3 5" xfId="14185"/>
    <cellStyle name="Ввод  2 3 6" xfId="14186"/>
    <cellStyle name="Ввод  2 3 7" xfId="14187"/>
    <cellStyle name="Ввод  2 3 8" xfId="14188"/>
    <cellStyle name="Ввод  2 3 9" xfId="14189"/>
    <cellStyle name="Ввод  2 4" xfId="3258"/>
    <cellStyle name="Ввод  2 4 2" xfId="14190"/>
    <cellStyle name="Ввод  2 4 3" xfId="14191"/>
    <cellStyle name="Ввод  2 4 4" xfId="14192"/>
    <cellStyle name="Ввод  2 4 5" xfId="14193"/>
    <cellStyle name="Ввод  2 4 6" xfId="14194"/>
    <cellStyle name="Ввод  2 4 7" xfId="14195"/>
    <cellStyle name="Ввод  2 4 8" xfId="14196"/>
    <cellStyle name="Ввод  2 4 9" xfId="14197"/>
    <cellStyle name="Ввод  2 5" xfId="3259"/>
    <cellStyle name="Ввод  2 5 2" xfId="14198"/>
    <cellStyle name="Ввод  2 5 3" xfId="14199"/>
    <cellStyle name="Ввод  2 5 4" xfId="14200"/>
    <cellStyle name="Ввод  2 5 5" xfId="14201"/>
    <cellStyle name="Ввод  2 5 6" xfId="14202"/>
    <cellStyle name="Ввод  2 5 7" xfId="14203"/>
    <cellStyle name="Ввод  2 5 8" xfId="14204"/>
    <cellStyle name="Ввод  2 5 9" xfId="14205"/>
    <cellStyle name="Ввод  2 6" xfId="3260"/>
    <cellStyle name="Ввод  2 6 2" xfId="14206"/>
    <cellStyle name="Ввод  2 7" xfId="3261"/>
    <cellStyle name="Ввод  2 7 2" xfId="14207"/>
    <cellStyle name="Ввод  2 8" xfId="3262"/>
    <cellStyle name="Ввод  2 8 2" xfId="14208"/>
    <cellStyle name="Ввод  2 9" xfId="3263"/>
    <cellStyle name="Ввод  2 9 2" xfId="14209"/>
    <cellStyle name="Ввод  2_июль " xfId="14954"/>
    <cellStyle name="Ввод  20" xfId="15478"/>
    <cellStyle name="Ввод  21" xfId="15479"/>
    <cellStyle name="Ввод  22" xfId="15480"/>
    <cellStyle name="Ввод  23" xfId="15481"/>
    <cellStyle name="Ввод  24" xfId="15482"/>
    <cellStyle name="Ввод  25" xfId="15477"/>
    <cellStyle name="Ввод  26" xfId="15597"/>
    <cellStyle name="Ввод  27" xfId="15616"/>
    <cellStyle name="Ввод  3" xfId="3264"/>
    <cellStyle name="Ввод  3 2" xfId="3265"/>
    <cellStyle name="Ввод  3 2 2" xfId="15742"/>
    <cellStyle name="Ввод  3 3" xfId="3266"/>
    <cellStyle name="Ввод  3 4" xfId="3267"/>
    <cellStyle name="Ввод  3 5" xfId="3268"/>
    <cellStyle name="Ввод  3 6" xfId="11820"/>
    <cellStyle name="Ввод  4" xfId="3269"/>
    <cellStyle name="Ввод  4 2" xfId="3270"/>
    <cellStyle name="Ввод  4 3" xfId="3271"/>
    <cellStyle name="Ввод  4 4" xfId="3272"/>
    <cellStyle name="Ввод  4 5" xfId="3273"/>
    <cellStyle name="Ввод  4 6" xfId="14210"/>
    <cellStyle name="Ввод  5" xfId="3274"/>
    <cellStyle name="Ввод  5 2" xfId="3275"/>
    <cellStyle name="Ввод  5 3" xfId="3276"/>
    <cellStyle name="Ввод  5 4" xfId="3277"/>
    <cellStyle name="Ввод  5 5" xfId="3278"/>
    <cellStyle name="Ввод  5 6" xfId="14211"/>
    <cellStyle name="Ввод  6" xfId="3279"/>
    <cellStyle name="Ввод  6 2" xfId="3280"/>
    <cellStyle name="Ввод  6 3" xfId="3281"/>
    <cellStyle name="Ввод  6 4" xfId="3282"/>
    <cellStyle name="Ввод  6 5" xfId="3283"/>
    <cellStyle name="Ввод  6 6" xfId="14212"/>
    <cellStyle name="Ввод  7" xfId="3284"/>
    <cellStyle name="Ввод  7 2" xfId="3285"/>
    <cellStyle name="Ввод  7 3" xfId="3286"/>
    <cellStyle name="Ввод  7 4" xfId="3287"/>
    <cellStyle name="Ввод  7 5" xfId="3288"/>
    <cellStyle name="Ввод  7 6" xfId="14213"/>
    <cellStyle name="Ввод  8" xfId="3289"/>
    <cellStyle name="Ввод  8 2" xfId="3290"/>
    <cellStyle name="Ввод  8 3" xfId="3291"/>
    <cellStyle name="Ввод  8 4" xfId="3292"/>
    <cellStyle name="Ввод  8 5" xfId="3293"/>
    <cellStyle name="Ввод  8 6" xfId="14214"/>
    <cellStyle name="Ввод  9" xfId="3294"/>
    <cellStyle name="Ввод  9 2" xfId="3295"/>
    <cellStyle name="Ввод  9 3" xfId="3296"/>
    <cellStyle name="Ввод  9 4" xfId="3297"/>
    <cellStyle name="Ввод  9 5" xfId="3298"/>
    <cellStyle name="Ввод  9 6" xfId="14215"/>
    <cellStyle name="Верт. заголовок" xfId="11190"/>
    <cellStyle name="Внешняя сылка" xfId="11189"/>
    <cellStyle name="Вывод 10" xfId="3299"/>
    <cellStyle name="Вывод 10 2" xfId="3300"/>
    <cellStyle name="Вывод 10 3" xfId="3301"/>
    <cellStyle name="Вывод 10 4" xfId="3302"/>
    <cellStyle name="Вывод 10 5" xfId="3303"/>
    <cellStyle name="Вывод 10 6" xfId="14216"/>
    <cellStyle name="Вывод 11" xfId="3304"/>
    <cellStyle name="Вывод 11 2" xfId="3305"/>
    <cellStyle name="Вывод 11 3" xfId="3306"/>
    <cellStyle name="Вывод 11 4" xfId="3307"/>
    <cellStyle name="Вывод 11 5" xfId="3308"/>
    <cellStyle name="Вывод 11 6" xfId="14217"/>
    <cellStyle name="Вывод 12" xfId="3309"/>
    <cellStyle name="Вывод 12 2" xfId="3310"/>
    <cellStyle name="Вывод 12 3" xfId="3311"/>
    <cellStyle name="Вывод 12 4" xfId="3312"/>
    <cellStyle name="Вывод 12 5" xfId="3313"/>
    <cellStyle name="Вывод 13" xfId="3314"/>
    <cellStyle name="Вывод 13 2" xfId="3315"/>
    <cellStyle name="Вывод 13 3" xfId="3316"/>
    <cellStyle name="Вывод 13 4" xfId="3317"/>
    <cellStyle name="Вывод 13 5" xfId="3318"/>
    <cellStyle name="Вывод 14" xfId="3319"/>
    <cellStyle name="Вывод 14 2" xfId="3320"/>
    <cellStyle name="Вывод 14 3" xfId="3321"/>
    <cellStyle name="Вывод 14 4" xfId="3322"/>
    <cellStyle name="Вывод 14 5" xfId="3323"/>
    <cellStyle name="Вывод 15" xfId="3324"/>
    <cellStyle name="Вывод 15 2" xfId="3325"/>
    <cellStyle name="Вывод 15 3" xfId="3326"/>
    <cellStyle name="Вывод 15 4" xfId="3327"/>
    <cellStyle name="Вывод 15 5" xfId="3328"/>
    <cellStyle name="Вывод 16" xfId="3329"/>
    <cellStyle name="Вывод 16 2" xfId="3330"/>
    <cellStyle name="Вывод 17" xfId="3331"/>
    <cellStyle name="Вывод 18" xfId="3332"/>
    <cellStyle name="Вывод 19" xfId="3333"/>
    <cellStyle name="Вывод 2" xfId="86"/>
    <cellStyle name="Вывод 2 10" xfId="3334"/>
    <cellStyle name="Вывод 2 10 2" xfId="14218"/>
    <cellStyle name="Вывод 2 11" xfId="3335"/>
    <cellStyle name="Вывод 2 11 2" xfId="14219"/>
    <cellStyle name="Вывод 2 12" xfId="14220"/>
    <cellStyle name="Вывод 2 13" xfId="14221"/>
    <cellStyle name="Вывод 2 14" xfId="15225"/>
    <cellStyle name="Вывод 2 2" xfId="3336"/>
    <cellStyle name="Вывод 2 2 10" xfId="11938"/>
    <cellStyle name="Вывод 2 2 11" xfId="15743"/>
    <cellStyle name="Вывод 2 2 11 2" xfId="16242"/>
    <cellStyle name="Вывод 2 2 2" xfId="14222"/>
    <cellStyle name="Вывод 2 2 3" xfId="14223"/>
    <cellStyle name="Вывод 2 2 4" xfId="14224"/>
    <cellStyle name="Вывод 2 2 5" xfId="14225"/>
    <cellStyle name="Вывод 2 2 6" xfId="14226"/>
    <cellStyle name="Вывод 2 2 7" xfId="14227"/>
    <cellStyle name="Вывод 2 2 8" xfId="14228"/>
    <cellStyle name="Вывод 2 2 9" xfId="14229"/>
    <cellStyle name="Вывод 2 3" xfId="3337"/>
    <cellStyle name="Вывод 2 3 2" xfId="14230"/>
    <cellStyle name="Вывод 2 3 3" xfId="14231"/>
    <cellStyle name="Вывод 2 3 4" xfId="14232"/>
    <cellStyle name="Вывод 2 3 5" xfId="14233"/>
    <cellStyle name="Вывод 2 3 6" xfId="14234"/>
    <cellStyle name="Вывод 2 3 7" xfId="14235"/>
    <cellStyle name="Вывод 2 3 8" xfId="14236"/>
    <cellStyle name="Вывод 2 3 9" xfId="14237"/>
    <cellStyle name="Вывод 2 4" xfId="3338"/>
    <cellStyle name="Вывод 2 4 2" xfId="14238"/>
    <cellStyle name="Вывод 2 4 3" xfId="14239"/>
    <cellStyle name="Вывод 2 4 4" xfId="14240"/>
    <cellStyle name="Вывод 2 4 5" xfId="14241"/>
    <cellStyle name="Вывод 2 4 6" xfId="14242"/>
    <cellStyle name="Вывод 2 4 7" xfId="14243"/>
    <cellStyle name="Вывод 2 4 8" xfId="14244"/>
    <cellStyle name="Вывод 2 4 9" xfId="14245"/>
    <cellStyle name="Вывод 2 5" xfId="3339"/>
    <cellStyle name="Вывод 2 5 2" xfId="14246"/>
    <cellStyle name="Вывод 2 5 3" xfId="14247"/>
    <cellStyle name="Вывод 2 5 4" xfId="14248"/>
    <cellStyle name="Вывод 2 5 5" xfId="14249"/>
    <cellStyle name="Вывод 2 5 6" xfId="14250"/>
    <cellStyle name="Вывод 2 5 7" xfId="14251"/>
    <cellStyle name="Вывод 2 5 8" xfId="14252"/>
    <cellStyle name="Вывод 2 5 9" xfId="14253"/>
    <cellStyle name="Вывод 2 6" xfId="3340"/>
    <cellStyle name="Вывод 2 6 2" xfId="14254"/>
    <cellStyle name="Вывод 2 7" xfId="3341"/>
    <cellStyle name="Вывод 2 7 2" xfId="14255"/>
    <cellStyle name="Вывод 2 8" xfId="3342"/>
    <cellStyle name="Вывод 2 8 2" xfId="14256"/>
    <cellStyle name="Вывод 2 9" xfId="3343"/>
    <cellStyle name="Вывод 2 9 2" xfId="14257"/>
    <cellStyle name="Вывод 2_июль " xfId="14955"/>
    <cellStyle name="Вывод 20" xfId="15484"/>
    <cellStyle name="Вывод 21" xfId="15485"/>
    <cellStyle name="Вывод 22" xfId="15486"/>
    <cellStyle name="Вывод 23" xfId="15487"/>
    <cellStyle name="Вывод 24" xfId="15488"/>
    <cellStyle name="Вывод 25" xfId="15483"/>
    <cellStyle name="Вывод 26" xfId="15598"/>
    <cellStyle name="Вывод 3" xfId="3344"/>
    <cellStyle name="Вывод 3 2" xfId="3345"/>
    <cellStyle name="Вывод 3 2 2" xfId="15744"/>
    <cellStyle name="Вывод 3 3" xfId="3346"/>
    <cellStyle name="Вывод 3 4" xfId="3347"/>
    <cellStyle name="Вывод 3 5" xfId="3348"/>
    <cellStyle name="Вывод 3 6" xfId="11821"/>
    <cellStyle name="Вывод 4" xfId="3349"/>
    <cellStyle name="Вывод 4 2" xfId="3350"/>
    <cellStyle name="Вывод 4 3" xfId="3351"/>
    <cellStyle name="Вывод 4 4" xfId="3352"/>
    <cellStyle name="Вывод 4 5" xfId="3353"/>
    <cellStyle name="Вывод 4 6" xfId="14258"/>
    <cellStyle name="Вывод 5" xfId="3354"/>
    <cellStyle name="Вывод 5 2" xfId="3355"/>
    <cellStyle name="Вывод 5 3" xfId="3356"/>
    <cellStyle name="Вывод 5 4" xfId="3357"/>
    <cellStyle name="Вывод 5 5" xfId="3358"/>
    <cellStyle name="Вывод 5 6" xfId="14259"/>
    <cellStyle name="Вывод 6" xfId="3359"/>
    <cellStyle name="Вывод 6 2" xfId="3360"/>
    <cellStyle name="Вывод 6 3" xfId="3361"/>
    <cellStyle name="Вывод 6 4" xfId="3362"/>
    <cellStyle name="Вывод 6 5" xfId="3363"/>
    <cellStyle name="Вывод 6 6" xfId="14260"/>
    <cellStyle name="Вывод 7" xfId="3364"/>
    <cellStyle name="Вывод 7 2" xfId="3365"/>
    <cellStyle name="Вывод 7 3" xfId="3366"/>
    <cellStyle name="Вывод 7 4" xfId="3367"/>
    <cellStyle name="Вывод 7 5" xfId="3368"/>
    <cellStyle name="Вывод 7 6" xfId="14261"/>
    <cellStyle name="Вывод 8" xfId="3369"/>
    <cellStyle name="Вывод 8 2" xfId="3370"/>
    <cellStyle name="Вывод 8 3" xfId="3371"/>
    <cellStyle name="Вывод 8 4" xfId="3372"/>
    <cellStyle name="Вывод 8 5" xfId="3373"/>
    <cellStyle name="Вывод 8 6" xfId="14262"/>
    <cellStyle name="Вывод 9" xfId="3374"/>
    <cellStyle name="Вывод 9 2" xfId="3375"/>
    <cellStyle name="Вывод 9 3" xfId="3376"/>
    <cellStyle name="Вывод 9 4" xfId="3377"/>
    <cellStyle name="Вывод 9 5" xfId="3378"/>
    <cellStyle name="Вывод 9 6" xfId="14263"/>
    <cellStyle name="Вычисление 10" xfId="3379"/>
    <cellStyle name="Вычисление 10 2" xfId="3380"/>
    <cellStyle name="Вычисление 10 3" xfId="3381"/>
    <cellStyle name="Вычисление 10 4" xfId="3382"/>
    <cellStyle name="Вычисление 10 5" xfId="3383"/>
    <cellStyle name="Вычисление 10 6" xfId="14264"/>
    <cellStyle name="Вычисление 11" xfId="3384"/>
    <cellStyle name="Вычисление 11 2" xfId="3385"/>
    <cellStyle name="Вычисление 11 3" xfId="3386"/>
    <cellStyle name="Вычисление 11 4" xfId="3387"/>
    <cellStyle name="Вычисление 11 5" xfId="3388"/>
    <cellStyle name="Вычисление 11 6" xfId="14265"/>
    <cellStyle name="Вычисление 12" xfId="3389"/>
    <cellStyle name="Вычисление 12 2" xfId="3390"/>
    <cellStyle name="Вычисление 12 3" xfId="3391"/>
    <cellStyle name="Вычисление 12 4" xfId="3392"/>
    <cellStyle name="Вычисление 12 5" xfId="3393"/>
    <cellStyle name="Вычисление 13" xfId="3394"/>
    <cellStyle name="Вычисление 13 2" xfId="3395"/>
    <cellStyle name="Вычисление 13 3" xfId="3396"/>
    <cellStyle name="Вычисление 13 4" xfId="3397"/>
    <cellStyle name="Вычисление 13 5" xfId="3398"/>
    <cellStyle name="Вычисление 14" xfId="3399"/>
    <cellStyle name="Вычисление 14 2" xfId="3400"/>
    <cellStyle name="Вычисление 14 3" xfId="3401"/>
    <cellStyle name="Вычисление 14 4" xfId="3402"/>
    <cellStyle name="Вычисление 14 5" xfId="3403"/>
    <cellStyle name="Вычисление 15" xfId="3404"/>
    <cellStyle name="Вычисление 15 2" xfId="3405"/>
    <cellStyle name="Вычисление 15 3" xfId="3406"/>
    <cellStyle name="Вычисление 15 4" xfId="3407"/>
    <cellStyle name="Вычисление 15 5" xfId="3408"/>
    <cellStyle name="Вычисление 16" xfId="3409"/>
    <cellStyle name="Вычисление 16 2" xfId="3410"/>
    <cellStyle name="Вычисление 17" xfId="3411"/>
    <cellStyle name="Вычисление 18" xfId="3412"/>
    <cellStyle name="Вычисление 19" xfId="3413"/>
    <cellStyle name="Вычисление 2" xfId="87"/>
    <cellStyle name="Вычисление 2 10" xfId="3414"/>
    <cellStyle name="Вычисление 2 10 2" xfId="14266"/>
    <cellStyle name="Вычисление 2 11" xfId="3415"/>
    <cellStyle name="Вычисление 2 11 2" xfId="14267"/>
    <cellStyle name="Вычисление 2 12" xfId="14268"/>
    <cellStyle name="Вычисление 2 13" xfId="14269"/>
    <cellStyle name="Вычисление 2 14" xfId="15226"/>
    <cellStyle name="Вычисление 2 2" xfId="3416"/>
    <cellStyle name="Вычисление 2 2 10" xfId="11939"/>
    <cellStyle name="Вычисление 2 2 11" xfId="15745"/>
    <cellStyle name="Вычисление 2 2 11 2" xfId="16243"/>
    <cellStyle name="Вычисление 2 2 2" xfId="14270"/>
    <cellStyle name="Вычисление 2 2 3" xfId="14271"/>
    <cellStyle name="Вычисление 2 2 4" xfId="14272"/>
    <cellStyle name="Вычисление 2 2 5" xfId="14273"/>
    <cellStyle name="Вычисление 2 2 6" xfId="14274"/>
    <cellStyle name="Вычисление 2 2 7" xfId="14275"/>
    <cellStyle name="Вычисление 2 2 8" xfId="14276"/>
    <cellStyle name="Вычисление 2 2 9" xfId="14277"/>
    <cellStyle name="Вычисление 2 3" xfId="3417"/>
    <cellStyle name="Вычисление 2 3 2" xfId="14278"/>
    <cellStyle name="Вычисление 2 3 3" xfId="14279"/>
    <cellStyle name="Вычисление 2 3 4" xfId="14280"/>
    <cellStyle name="Вычисление 2 3 5" xfId="14281"/>
    <cellStyle name="Вычисление 2 3 6" xfId="14282"/>
    <cellStyle name="Вычисление 2 3 7" xfId="14283"/>
    <cellStyle name="Вычисление 2 3 8" xfId="14284"/>
    <cellStyle name="Вычисление 2 3 9" xfId="14285"/>
    <cellStyle name="Вычисление 2 4" xfId="3418"/>
    <cellStyle name="Вычисление 2 4 2" xfId="14286"/>
    <cellStyle name="Вычисление 2 4 3" xfId="14287"/>
    <cellStyle name="Вычисление 2 4 4" xfId="14288"/>
    <cellStyle name="Вычисление 2 4 5" xfId="14289"/>
    <cellStyle name="Вычисление 2 4 6" xfId="14290"/>
    <cellStyle name="Вычисление 2 4 7" xfId="14291"/>
    <cellStyle name="Вычисление 2 4 8" xfId="14292"/>
    <cellStyle name="Вычисление 2 4 9" xfId="14293"/>
    <cellStyle name="Вычисление 2 5" xfId="3419"/>
    <cellStyle name="Вычисление 2 5 2" xfId="14294"/>
    <cellStyle name="Вычисление 2 5 3" xfId="14295"/>
    <cellStyle name="Вычисление 2 5 4" xfId="14296"/>
    <cellStyle name="Вычисление 2 5 5" xfId="14297"/>
    <cellStyle name="Вычисление 2 5 6" xfId="14298"/>
    <cellStyle name="Вычисление 2 5 7" xfId="14299"/>
    <cellStyle name="Вычисление 2 5 8" xfId="14300"/>
    <cellStyle name="Вычисление 2 5 9" xfId="14301"/>
    <cellStyle name="Вычисление 2 6" xfId="3420"/>
    <cellStyle name="Вычисление 2 6 2" xfId="14302"/>
    <cellStyle name="Вычисление 2 7" xfId="3421"/>
    <cellStyle name="Вычисление 2 7 2" xfId="14303"/>
    <cellStyle name="Вычисление 2 8" xfId="3422"/>
    <cellStyle name="Вычисление 2 8 2" xfId="14304"/>
    <cellStyle name="Вычисление 2 9" xfId="3423"/>
    <cellStyle name="Вычисление 2 9 2" xfId="14305"/>
    <cellStyle name="Вычисление 2_июль " xfId="14956"/>
    <cellStyle name="Вычисление 20" xfId="15490"/>
    <cellStyle name="Вычисление 21" xfId="15491"/>
    <cellStyle name="Вычисление 22" xfId="15492"/>
    <cellStyle name="Вычисление 23" xfId="15493"/>
    <cellStyle name="Вычисление 24" xfId="15494"/>
    <cellStyle name="Вычисление 25" xfId="15489"/>
    <cellStyle name="Вычисление 26" xfId="15599"/>
    <cellStyle name="Вычисление 3" xfId="3424"/>
    <cellStyle name="Вычисление 3 2" xfId="3425"/>
    <cellStyle name="Вычисление 3 2 2" xfId="15746"/>
    <cellStyle name="Вычисление 3 3" xfId="3426"/>
    <cellStyle name="Вычисление 3 4" xfId="3427"/>
    <cellStyle name="Вычисление 3 5" xfId="3428"/>
    <cellStyle name="Вычисление 3 6" xfId="11822"/>
    <cellStyle name="Вычисление 4" xfId="3429"/>
    <cellStyle name="Вычисление 4 2" xfId="3430"/>
    <cellStyle name="Вычисление 4 3" xfId="3431"/>
    <cellStyle name="Вычисление 4 4" xfId="3432"/>
    <cellStyle name="Вычисление 4 5" xfId="3433"/>
    <cellStyle name="Вычисление 4 6" xfId="14306"/>
    <cellStyle name="Вычисление 5" xfId="3434"/>
    <cellStyle name="Вычисление 5 2" xfId="3435"/>
    <cellStyle name="Вычисление 5 3" xfId="3436"/>
    <cellStyle name="Вычисление 5 4" xfId="3437"/>
    <cellStyle name="Вычисление 5 5" xfId="3438"/>
    <cellStyle name="Вычисление 5 6" xfId="14307"/>
    <cellStyle name="Вычисление 6" xfId="3439"/>
    <cellStyle name="Вычисление 6 2" xfId="3440"/>
    <cellStyle name="Вычисление 6 3" xfId="3441"/>
    <cellStyle name="Вычисление 6 4" xfId="3442"/>
    <cellStyle name="Вычисление 6 5" xfId="3443"/>
    <cellStyle name="Вычисление 6 6" xfId="14308"/>
    <cellStyle name="Вычисление 7" xfId="3444"/>
    <cellStyle name="Вычисление 7 2" xfId="3445"/>
    <cellStyle name="Вычисление 7 3" xfId="3446"/>
    <cellStyle name="Вычисление 7 4" xfId="3447"/>
    <cellStyle name="Вычисление 7 5" xfId="3448"/>
    <cellStyle name="Вычисление 7 6" xfId="14309"/>
    <cellStyle name="Вычисление 8" xfId="3449"/>
    <cellStyle name="Вычисление 8 2" xfId="3450"/>
    <cellStyle name="Вычисление 8 3" xfId="3451"/>
    <cellStyle name="Вычисление 8 4" xfId="3452"/>
    <cellStyle name="Вычисление 8 5" xfId="3453"/>
    <cellStyle name="Вычисление 8 6" xfId="14310"/>
    <cellStyle name="Вычисление 9" xfId="3454"/>
    <cellStyle name="Вычисление 9 2" xfId="3455"/>
    <cellStyle name="Вычисление 9 3" xfId="3456"/>
    <cellStyle name="Вычисление 9 4" xfId="3457"/>
    <cellStyle name="Вычисление 9 5" xfId="3458"/>
    <cellStyle name="Вычисление 9 6" xfId="14311"/>
    <cellStyle name="Гиперссылка 2" xfId="88"/>
    <cellStyle name="Гиперссылка 2 2" xfId="89"/>
    <cellStyle name="Гиперссылка 2 3" xfId="384"/>
    <cellStyle name="Гиперссылка 2 3 2" xfId="14786"/>
    <cellStyle name="Гиперссылка 2_июль " xfId="14957"/>
    <cellStyle name="Гиперссылка 3" xfId="90"/>
    <cellStyle name="Гиперссылка 3 2" xfId="3459"/>
    <cellStyle name="Гиперссылка 3 2 2" xfId="14785"/>
    <cellStyle name="Гиперссылка 3 3" xfId="14312"/>
    <cellStyle name="Данные" xfId="14313"/>
    <cellStyle name="Данные 10" xfId="14314"/>
    <cellStyle name="Данные 2" xfId="14315"/>
    <cellStyle name="Данные 3" xfId="14316"/>
    <cellStyle name="Данные 4" xfId="14317"/>
    <cellStyle name="Данные 5" xfId="14318"/>
    <cellStyle name="Данные 6" xfId="14319"/>
    <cellStyle name="Данные 7" xfId="14320"/>
    <cellStyle name="Данные 8" xfId="14321"/>
    <cellStyle name="Данные 9" xfId="14322"/>
    <cellStyle name="Дата" xfId="11188"/>
    <cellStyle name="Дата 2" xfId="14323"/>
    <cellStyle name="Дата UTL" xfId="14324"/>
    <cellStyle name="Денежный [0] 2" xfId="3460"/>
    <cellStyle name="Денежный 2" xfId="91"/>
    <cellStyle name="Денежный 2 2" xfId="3461"/>
    <cellStyle name="Денежный 2 2 2" xfId="14326"/>
    <cellStyle name="Денежный 2 3" xfId="11187"/>
    <cellStyle name="Денежный 2 3 2" xfId="14819"/>
    <cellStyle name="Денежный 2 4" xfId="14325"/>
    <cellStyle name="Денежный 2 5" xfId="15149"/>
    <cellStyle name="Денежный 3" xfId="3462"/>
    <cellStyle name="Денежный 3 2" xfId="14327"/>
    <cellStyle name="Денежный 4" xfId="3463"/>
    <cellStyle name="Денежный 4 2" xfId="14328"/>
    <cellStyle name="Денежный 5" xfId="3464"/>
    <cellStyle name="Денежный 6" xfId="3465"/>
    <cellStyle name="Заголовок" xfId="326"/>
    <cellStyle name="Заголовок 1 1" xfId="3466"/>
    <cellStyle name="Заголовок 1 10" xfId="3467"/>
    <cellStyle name="Заголовок 1 10 2" xfId="3468"/>
    <cellStyle name="Заголовок 1 10 3" xfId="3469"/>
    <cellStyle name="Заголовок 1 10 4" xfId="3470"/>
    <cellStyle name="Заголовок 1 10 5" xfId="3471"/>
    <cellStyle name="Заголовок 1 11" xfId="3472"/>
    <cellStyle name="Заголовок 1 11 2" xfId="3473"/>
    <cellStyle name="Заголовок 1 11 3" xfId="3474"/>
    <cellStyle name="Заголовок 1 11 4" xfId="3475"/>
    <cellStyle name="Заголовок 1 11 5" xfId="3476"/>
    <cellStyle name="Заголовок 1 12" xfId="3477"/>
    <cellStyle name="Заголовок 1 12 2" xfId="3478"/>
    <cellStyle name="Заголовок 1 12 3" xfId="3479"/>
    <cellStyle name="Заголовок 1 12 4" xfId="3480"/>
    <cellStyle name="Заголовок 1 12 5" xfId="3481"/>
    <cellStyle name="Заголовок 1 13" xfId="3482"/>
    <cellStyle name="Заголовок 1 13 2" xfId="3483"/>
    <cellStyle name="Заголовок 1 13 3" xfId="3484"/>
    <cellStyle name="Заголовок 1 13 4" xfId="3485"/>
    <cellStyle name="Заголовок 1 13 5" xfId="3486"/>
    <cellStyle name="Заголовок 1 14" xfId="3487"/>
    <cellStyle name="Заголовок 1 14 2" xfId="3488"/>
    <cellStyle name="Заголовок 1 14 3" xfId="3489"/>
    <cellStyle name="Заголовок 1 14 4" xfId="3490"/>
    <cellStyle name="Заголовок 1 14 5" xfId="3491"/>
    <cellStyle name="Заголовок 1 15" xfId="3492"/>
    <cellStyle name="Заголовок 1 15 2" xfId="3493"/>
    <cellStyle name="Заголовок 1 15 3" xfId="3494"/>
    <cellStyle name="Заголовок 1 15 4" xfId="3495"/>
    <cellStyle name="Заголовок 1 15 5" xfId="3496"/>
    <cellStyle name="Заголовок 1 16" xfId="3497"/>
    <cellStyle name="Заголовок 1 16 2" xfId="3498"/>
    <cellStyle name="Заголовок 1 17" xfId="3499"/>
    <cellStyle name="Заголовок 1 18" xfId="3500"/>
    <cellStyle name="Заголовок 1 19" xfId="3501"/>
    <cellStyle name="Заголовок 1 2" xfId="92"/>
    <cellStyle name="Заголовок 1 2 10" xfId="3502"/>
    <cellStyle name="Заголовок 1 2 11" xfId="3503"/>
    <cellStyle name="Заголовок 1 2 2" xfId="3504"/>
    <cellStyle name="Заголовок 1 2 2 2" xfId="15071"/>
    <cellStyle name="Заголовок 1 2 2 3" xfId="15747"/>
    <cellStyle name="Заголовок 1 2 3" xfId="3505"/>
    <cellStyle name="Заголовок 1 2 4" xfId="3506"/>
    <cellStyle name="Заголовок 1 2 5" xfId="3507"/>
    <cellStyle name="Заголовок 1 2 6" xfId="3508"/>
    <cellStyle name="Заголовок 1 2 6 2" xfId="15227"/>
    <cellStyle name="Заголовок 1 2 7" xfId="3509"/>
    <cellStyle name="Заголовок 1 2 8" xfId="3510"/>
    <cellStyle name="Заголовок 1 2 9" xfId="3511"/>
    <cellStyle name="Заголовок 1 2_июль " xfId="14958"/>
    <cellStyle name="Заголовок 1 20" xfId="15495"/>
    <cellStyle name="Заголовок 1 21" xfId="15496"/>
    <cellStyle name="Заголовок 1 22" xfId="15497"/>
    <cellStyle name="Заголовок 1 23" xfId="15498"/>
    <cellStyle name="Заголовок 1 24" xfId="15499"/>
    <cellStyle name="Заголовок 1 25" xfId="15600"/>
    <cellStyle name="Заголовок 1 3" xfId="3512"/>
    <cellStyle name="Заголовок 1 3 2" xfId="3513"/>
    <cellStyle name="Заголовок 1 3 3" xfId="3514"/>
    <cellStyle name="Заголовок 1 3 4" xfId="3515"/>
    <cellStyle name="Заголовок 1 3 5" xfId="3516"/>
    <cellStyle name="Заголовок 1 3 6" xfId="11823"/>
    <cellStyle name="Заголовок 1 4" xfId="3517"/>
    <cellStyle name="Заголовок 1 4 2" xfId="3518"/>
    <cellStyle name="Заголовок 1 4 3" xfId="3519"/>
    <cellStyle name="Заголовок 1 4 4" xfId="3520"/>
    <cellStyle name="Заголовок 1 4 5" xfId="3521"/>
    <cellStyle name="Заголовок 1 5" xfId="3522"/>
    <cellStyle name="Заголовок 1 5 2" xfId="3523"/>
    <cellStyle name="Заголовок 1 5 3" xfId="3524"/>
    <cellStyle name="Заголовок 1 5 4" xfId="3525"/>
    <cellStyle name="Заголовок 1 5 5" xfId="3526"/>
    <cellStyle name="Заголовок 1 6" xfId="3527"/>
    <cellStyle name="Заголовок 1 6 2" xfId="3528"/>
    <cellStyle name="Заголовок 1 6 3" xfId="3529"/>
    <cellStyle name="Заголовок 1 6 4" xfId="3530"/>
    <cellStyle name="Заголовок 1 6 5" xfId="3531"/>
    <cellStyle name="Заголовок 1 7" xfId="3532"/>
    <cellStyle name="Заголовок 1 7 2" xfId="3533"/>
    <cellStyle name="Заголовок 1 7 3" xfId="3534"/>
    <cellStyle name="Заголовок 1 7 4" xfId="3535"/>
    <cellStyle name="Заголовок 1 7 5" xfId="3536"/>
    <cellStyle name="Заголовок 1 8" xfId="3537"/>
    <cellStyle name="Заголовок 1 8 2" xfId="3538"/>
    <cellStyle name="Заголовок 1 8 3" xfId="3539"/>
    <cellStyle name="Заголовок 1 8 4" xfId="3540"/>
    <cellStyle name="Заголовок 1 8 5" xfId="3541"/>
    <cellStyle name="Заголовок 1 9" xfId="3542"/>
    <cellStyle name="Заголовок 1 9 2" xfId="3543"/>
    <cellStyle name="Заголовок 1 9 3" xfId="3544"/>
    <cellStyle name="Заголовок 1 9 4" xfId="3545"/>
    <cellStyle name="Заголовок 1 9 5" xfId="3546"/>
    <cellStyle name="Заголовок 10" xfId="15122"/>
    <cellStyle name="Заголовок 11" xfId="15118"/>
    <cellStyle name="Заголовок 12" xfId="15185"/>
    <cellStyle name="Заголовок 13" xfId="15194"/>
    <cellStyle name="Заголовок 14" xfId="15190"/>
    <cellStyle name="Заголовок 15" xfId="15183"/>
    <cellStyle name="Заголовок 16" xfId="15186"/>
    <cellStyle name="Заголовок 17" xfId="15188"/>
    <cellStyle name="Заголовок 18" xfId="15192"/>
    <cellStyle name="Заголовок 19" xfId="15678"/>
    <cellStyle name="Заголовок 2 10" xfId="3547"/>
    <cellStyle name="Заголовок 2 10 2" xfId="3548"/>
    <cellStyle name="Заголовок 2 10 3" xfId="3549"/>
    <cellStyle name="Заголовок 2 10 4" xfId="3550"/>
    <cellStyle name="Заголовок 2 10 5" xfId="3551"/>
    <cellStyle name="Заголовок 2 11" xfId="3552"/>
    <cellStyle name="Заголовок 2 11 2" xfId="3553"/>
    <cellStyle name="Заголовок 2 11 3" xfId="3554"/>
    <cellStyle name="Заголовок 2 11 4" xfId="3555"/>
    <cellStyle name="Заголовок 2 11 5" xfId="3556"/>
    <cellStyle name="Заголовок 2 12" xfId="3557"/>
    <cellStyle name="Заголовок 2 12 2" xfId="3558"/>
    <cellStyle name="Заголовок 2 12 3" xfId="3559"/>
    <cellStyle name="Заголовок 2 12 4" xfId="3560"/>
    <cellStyle name="Заголовок 2 12 5" xfId="3561"/>
    <cellStyle name="Заголовок 2 13" xfId="3562"/>
    <cellStyle name="Заголовок 2 13 2" xfId="3563"/>
    <cellStyle name="Заголовок 2 13 3" xfId="3564"/>
    <cellStyle name="Заголовок 2 13 4" xfId="3565"/>
    <cellStyle name="Заголовок 2 13 5" xfId="3566"/>
    <cellStyle name="Заголовок 2 14" xfId="3567"/>
    <cellStyle name="Заголовок 2 14 2" xfId="3568"/>
    <cellStyle name="Заголовок 2 14 3" xfId="3569"/>
    <cellStyle name="Заголовок 2 14 4" xfId="3570"/>
    <cellStyle name="Заголовок 2 14 5" xfId="3571"/>
    <cellStyle name="Заголовок 2 15" xfId="3572"/>
    <cellStyle name="Заголовок 2 15 2" xfId="3573"/>
    <cellStyle name="Заголовок 2 15 3" xfId="3574"/>
    <cellStyle name="Заголовок 2 15 4" xfId="3575"/>
    <cellStyle name="Заголовок 2 15 5" xfId="3576"/>
    <cellStyle name="Заголовок 2 16" xfId="3577"/>
    <cellStyle name="Заголовок 2 16 2" xfId="3578"/>
    <cellStyle name="Заголовок 2 17" xfId="3579"/>
    <cellStyle name="Заголовок 2 18" xfId="3580"/>
    <cellStyle name="Заголовок 2 19" xfId="3581"/>
    <cellStyle name="Заголовок 2 2" xfId="93"/>
    <cellStyle name="Заголовок 2 2 10" xfId="3582"/>
    <cellStyle name="Заголовок 2 2 11" xfId="3583"/>
    <cellStyle name="Заголовок 2 2 2" xfId="3584"/>
    <cellStyle name="Заголовок 2 2 2 2" xfId="15069"/>
    <cellStyle name="Заголовок 2 2 2 3" xfId="15748"/>
    <cellStyle name="Заголовок 2 2 3" xfId="3585"/>
    <cellStyle name="Заголовок 2 2 4" xfId="3586"/>
    <cellStyle name="Заголовок 2 2 5" xfId="3587"/>
    <cellStyle name="Заголовок 2 2 6" xfId="3588"/>
    <cellStyle name="Заголовок 2 2 6 2" xfId="15228"/>
    <cellStyle name="Заголовок 2 2 7" xfId="3589"/>
    <cellStyle name="Заголовок 2 2 8" xfId="3590"/>
    <cellStyle name="Заголовок 2 2 9" xfId="3591"/>
    <cellStyle name="Заголовок 2 2_июль " xfId="14959"/>
    <cellStyle name="Заголовок 2 20" xfId="15500"/>
    <cellStyle name="Заголовок 2 21" xfId="15501"/>
    <cellStyle name="Заголовок 2 22" xfId="15502"/>
    <cellStyle name="Заголовок 2 23" xfId="15503"/>
    <cellStyle name="Заголовок 2 24" xfId="15504"/>
    <cellStyle name="Заголовок 2 25" xfId="15601"/>
    <cellStyle name="Заголовок 2 3" xfId="3592"/>
    <cellStyle name="Заголовок 2 3 2" xfId="3593"/>
    <cellStyle name="Заголовок 2 3 3" xfId="3594"/>
    <cellStyle name="Заголовок 2 3 4" xfId="3595"/>
    <cellStyle name="Заголовок 2 3 5" xfId="3596"/>
    <cellStyle name="Заголовок 2 3 6" xfId="11824"/>
    <cellStyle name="Заголовок 2 4" xfId="3597"/>
    <cellStyle name="Заголовок 2 4 2" xfId="3598"/>
    <cellStyle name="Заголовок 2 4 3" xfId="3599"/>
    <cellStyle name="Заголовок 2 4 4" xfId="3600"/>
    <cellStyle name="Заголовок 2 4 5" xfId="3601"/>
    <cellStyle name="Заголовок 2 5" xfId="3602"/>
    <cellStyle name="Заголовок 2 5 2" xfId="3603"/>
    <cellStyle name="Заголовок 2 5 3" xfId="3604"/>
    <cellStyle name="Заголовок 2 5 4" xfId="3605"/>
    <cellStyle name="Заголовок 2 5 5" xfId="3606"/>
    <cellStyle name="Заголовок 2 6" xfId="3607"/>
    <cellStyle name="Заголовок 2 6 2" xfId="3608"/>
    <cellStyle name="Заголовок 2 6 3" xfId="3609"/>
    <cellStyle name="Заголовок 2 6 4" xfId="3610"/>
    <cellStyle name="Заголовок 2 6 5" xfId="3611"/>
    <cellStyle name="Заголовок 2 7" xfId="3612"/>
    <cellStyle name="Заголовок 2 7 2" xfId="3613"/>
    <cellStyle name="Заголовок 2 7 3" xfId="3614"/>
    <cellStyle name="Заголовок 2 7 4" xfId="3615"/>
    <cellStyle name="Заголовок 2 7 5" xfId="3616"/>
    <cellStyle name="Заголовок 2 8" xfId="3617"/>
    <cellStyle name="Заголовок 2 8 2" xfId="3618"/>
    <cellStyle name="Заголовок 2 8 3" xfId="3619"/>
    <cellStyle name="Заголовок 2 8 4" xfId="3620"/>
    <cellStyle name="Заголовок 2 8 5" xfId="3621"/>
    <cellStyle name="Заголовок 2 9" xfId="3622"/>
    <cellStyle name="Заголовок 2 9 2" xfId="3623"/>
    <cellStyle name="Заголовок 2 9 3" xfId="3624"/>
    <cellStyle name="Заголовок 2 9 4" xfId="3625"/>
    <cellStyle name="Заголовок 2 9 5" xfId="3626"/>
    <cellStyle name="Заголовок 20" xfId="15627"/>
    <cellStyle name="Заголовок 21" xfId="16244"/>
    <cellStyle name="Заголовок 22" xfId="16191"/>
    <cellStyle name="Заголовок 3 10" xfId="3627"/>
    <cellStyle name="Заголовок 3 10 2" xfId="3628"/>
    <cellStyle name="Заголовок 3 10 3" xfId="3629"/>
    <cellStyle name="Заголовок 3 10 4" xfId="3630"/>
    <cellStyle name="Заголовок 3 10 5" xfId="3631"/>
    <cellStyle name="Заголовок 3 11" xfId="3632"/>
    <cellStyle name="Заголовок 3 11 2" xfId="3633"/>
    <cellStyle name="Заголовок 3 11 3" xfId="3634"/>
    <cellStyle name="Заголовок 3 11 4" xfId="3635"/>
    <cellStyle name="Заголовок 3 11 5" xfId="3636"/>
    <cellStyle name="Заголовок 3 12" xfId="3637"/>
    <cellStyle name="Заголовок 3 12 2" xfId="3638"/>
    <cellStyle name="Заголовок 3 12 3" xfId="3639"/>
    <cellStyle name="Заголовок 3 12 4" xfId="3640"/>
    <cellStyle name="Заголовок 3 12 5" xfId="3641"/>
    <cellStyle name="Заголовок 3 13" xfId="3642"/>
    <cellStyle name="Заголовок 3 13 2" xfId="3643"/>
    <cellStyle name="Заголовок 3 13 3" xfId="3644"/>
    <cellStyle name="Заголовок 3 13 4" xfId="3645"/>
    <cellStyle name="Заголовок 3 13 5" xfId="3646"/>
    <cellStyle name="Заголовок 3 14" xfId="3647"/>
    <cellStyle name="Заголовок 3 14 2" xfId="3648"/>
    <cellStyle name="Заголовок 3 14 3" xfId="3649"/>
    <cellStyle name="Заголовок 3 14 4" xfId="3650"/>
    <cellStyle name="Заголовок 3 14 5" xfId="3651"/>
    <cellStyle name="Заголовок 3 15" xfId="3652"/>
    <cellStyle name="Заголовок 3 15 2" xfId="3653"/>
    <cellStyle name="Заголовок 3 15 3" xfId="3654"/>
    <cellStyle name="Заголовок 3 15 4" xfId="3655"/>
    <cellStyle name="Заголовок 3 15 5" xfId="3656"/>
    <cellStyle name="Заголовок 3 16" xfId="3657"/>
    <cellStyle name="Заголовок 3 16 2" xfId="3658"/>
    <cellStyle name="Заголовок 3 17" xfId="3659"/>
    <cellStyle name="Заголовок 3 18" xfId="3660"/>
    <cellStyle name="Заголовок 3 19" xfId="3661"/>
    <cellStyle name="Заголовок 3 2" xfId="94"/>
    <cellStyle name="Заголовок 3 2 10" xfId="3662"/>
    <cellStyle name="Заголовок 3 2 11" xfId="3663"/>
    <cellStyle name="Заголовок 3 2 2" xfId="3664"/>
    <cellStyle name="Заголовок 3 2 2 2" xfId="14329"/>
    <cellStyle name="Заголовок 3 2 2 3" xfId="15066"/>
    <cellStyle name="Заголовок 3 2 2 4" xfId="15749"/>
    <cellStyle name="Заголовок 3 2 3" xfId="3665"/>
    <cellStyle name="Заголовок 3 2 3 2" xfId="14330"/>
    <cellStyle name="Заголовок 3 2 4" xfId="3666"/>
    <cellStyle name="Заголовок 3 2 4 2" xfId="14331"/>
    <cellStyle name="Заголовок 3 2 5" xfId="3667"/>
    <cellStyle name="Заголовок 3 2 5 2" xfId="14332"/>
    <cellStyle name="Заголовок 3 2 6" xfId="3668"/>
    <cellStyle name="Заголовок 3 2 6 2" xfId="14333"/>
    <cellStyle name="Заголовок 3 2 7" xfId="3669"/>
    <cellStyle name="Заголовок 3 2 7 2" xfId="15229"/>
    <cellStyle name="Заголовок 3 2 8" xfId="3670"/>
    <cellStyle name="Заголовок 3 2 9" xfId="3671"/>
    <cellStyle name="Заголовок 3 2_июль " xfId="14960"/>
    <cellStyle name="Заголовок 3 20" xfId="15505"/>
    <cellStyle name="Заголовок 3 21" xfId="15506"/>
    <cellStyle name="Заголовок 3 22" xfId="15507"/>
    <cellStyle name="Заголовок 3 23" xfId="15508"/>
    <cellStyle name="Заголовок 3 24" xfId="15509"/>
    <cellStyle name="Заголовок 3 25" xfId="15602"/>
    <cellStyle name="Заголовок 3 3" xfId="3672"/>
    <cellStyle name="Заголовок 3 3 2" xfId="3673"/>
    <cellStyle name="Заголовок 3 3 3" xfId="3674"/>
    <cellStyle name="Заголовок 3 3 4" xfId="3675"/>
    <cellStyle name="Заголовок 3 3 5" xfId="3676"/>
    <cellStyle name="Заголовок 3 3 6" xfId="11825"/>
    <cellStyle name="Заголовок 3 4" xfId="3677"/>
    <cellStyle name="Заголовок 3 4 2" xfId="3678"/>
    <cellStyle name="Заголовок 3 4 3" xfId="3679"/>
    <cellStyle name="Заголовок 3 4 4" xfId="3680"/>
    <cellStyle name="Заголовок 3 4 5" xfId="3681"/>
    <cellStyle name="Заголовок 3 4 6" xfId="14334"/>
    <cellStyle name="Заголовок 3 5" xfId="3682"/>
    <cellStyle name="Заголовок 3 5 2" xfId="3683"/>
    <cellStyle name="Заголовок 3 5 3" xfId="3684"/>
    <cellStyle name="Заголовок 3 5 4" xfId="3685"/>
    <cellStyle name="Заголовок 3 5 5" xfId="3686"/>
    <cellStyle name="Заголовок 3 6" xfId="3687"/>
    <cellStyle name="Заголовок 3 6 2" xfId="3688"/>
    <cellStyle name="Заголовок 3 6 3" xfId="3689"/>
    <cellStyle name="Заголовок 3 6 4" xfId="3690"/>
    <cellStyle name="Заголовок 3 6 5" xfId="3691"/>
    <cellStyle name="Заголовок 3 7" xfId="3692"/>
    <cellStyle name="Заголовок 3 7 2" xfId="3693"/>
    <cellStyle name="Заголовок 3 7 3" xfId="3694"/>
    <cellStyle name="Заголовок 3 7 4" xfId="3695"/>
    <cellStyle name="Заголовок 3 7 5" xfId="3696"/>
    <cellStyle name="Заголовок 3 8" xfId="3697"/>
    <cellStyle name="Заголовок 3 8 2" xfId="3698"/>
    <cellStyle name="Заголовок 3 8 3" xfId="3699"/>
    <cellStyle name="Заголовок 3 8 4" xfId="3700"/>
    <cellStyle name="Заголовок 3 8 5" xfId="3701"/>
    <cellStyle name="Заголовок 3 9" xfId="3702"/>
    <cellStyle name="Заголовок 3 9 2" xfId="3703"/>
    <cellStyle name="Заголовок 3 9 3" xfId="3704"/>
    <cellStyle name="Заголовок 3 9 4" xfId="3705"/>
    <cellStyle name="Заголовок 3 9 5" xfId="3706"/>
    <cellStyle name="Заголовок 4 10" xfId="3707"/>
    <cellStyle name="Заголовок 4 10 2" xfId="3708"/>
    <cellStyle name="Заголовок 4 10 3" xfId="3709"/>
    <cellStyle name="Заголовок 4 10 4" xfId="3710"/>
    <cellStyle name="Заголовок 4 10 5" xfId="3711"/>
    <cellStyle name="Заголовок 4 11" xfId="3712"/>
    <cellStyle name="Заголовок 4 11 2" xfId="3713"/>
    <cellStyle name="Заголовок 4 11 3" xfId="3714"/>
    <cellStyle name="Заголовок 4 11 4" xfId="3715"/>
    <cellStyle name="Заголовок 4 11 5" xfId="3716"/>
    <cellStyle name="Заголовок 4 12" xfId="3717"/>
    <cellStyle name="Заголовок 4 12 2" xfId="3718"/>
    <cellStyle name="Заголовок 4 12 3" xfId="3719"/>
    <cellStyle name="Заголовок 4 12 4" xfId="3720"/>
    <cellStyle name="Заголовок 4 12 5" xfId="3721"/>
    <cellStyle name="Заголовок 4 13" xfId="3722"/>
    <cellStyle name="Заголовок 4 13 2" xfId="3723"/>
    <cellStyle name="Заголовок 4 13 3" xfId="3724"/>
    <cellStyle name="Заголовок 4 13 4" xfId="3725"/>
    <cellStyle name="Заголовок 4 13 5" xfId="3726"/>
    <cellStyle name="Заголовок 4 14" xfId="3727"/>
    <cellStyle name="Заголовок 4 14 2" xfId="3728"/>
    <cellStyle name="Заголовок 4 14 3" xfId="3729"/>
    <cellStyle name="Заголовок 4 14 4" xfId="3730"/>
    <cellStyle name="Заголовок 4 14 5" xfId="3731"/>
    <cellStyle name="Заголовок 4 15" xfId="3732"/>
    <cellStyle name="Заголовок 4 15 2" xfId="3733"/>
    <cellStyle name="Заголовок 4 15 3" xfId="3734"/>
    <cellStyle name="Заголовок 4 15 4" xfId="3735"/>
    <cellStyle name="Заголовок 4 15 5" xfId="3736"/>
    <cellStyle name="Заголовок 4 16" xfId="3737"/>
    <cellStyle name="Заголовок 4 16 2" xfId="3738"/>
    <cellStyle name="Заголовок 4 17" xfId="3739"/>
    <cellStyle name="Заголовок 4 18" xfId="3740"/>
    <cellStyle name="Заголовок 4 19" xfId="3741"/>
    <cellStyle name="Заголовок 4 2" xfId="95"/>
    <cellStyle name="Заголовок 4 2 10" xfId="3742"/>
    <cellStyle name="Заголовок 4 2 11" xfId="3743"/>
    <cellStyle name="Заголовок 4 2 2" xfId="3744"/>
    <cellStyle name="Заголовок 4 2 2 2" xfId="15065"/>
    <cellStyle name="Заголовок 4 2 2 3" xfId="15750"/>
    <cellStyle name="Заголовок 4 2 3" xfId="3745"/>
    <cellStyle name="Заголовок 4 2 4" xfId="3746"/>
    <cellStyle name="Заголовок 4 2 5" xfId="3747"/>
    <cellStyle name="Заголовок 4 2 6" xfId="3748"/>
    <cellStyle name="Заголовок 4 2 6 2" xfId="15230"/>
    <cellStyle name="Заголовок 4 2 7" xfId="3749"/>
    <cellStyle name="Заголовок 4 2 8" xfId="3750"/>
    <cellStyle name="Заголовок 4 2 9" xfId="3751"/>
    <cellStyle name="Заголовок 4 2_июль " xfId="14961"/>
    <cellStyle name="Заголовок 4 20" xfId="15510"/>
    <cellStyle name="Заголовок 4 21" xfId="15511"/>
    <cellStyle name="Заголовок 4 22" xfId="15512"/>
    <cellStyle name="Заголовок 4 23" xfId="15513"/>
    <cellStyle name="Заголовок 4 24" xfId="15514"/>
    <cellStyle name="Заголовок 4 25" xfId="15603"/>
    <cellStyle name="Заголовок 4 3" xfId="3752"/>
    <cellStyle name="Заголовок 4 3 2" xfId="3753"/>
    <cellStyle name="Заголовок 4 3 3" xfId="3754"/>
    <cellStyle name="Заголовок 4 3 4" xfId="3755"/>
    <cellStyle name="Заголовок 4 3 5" xfId="3756"/>
    <cellStyle name="Заголовок 4 3 6" xfId="11826"/>
    <cellStyle name="Заголовок 4 4" xfId="3757"/>
    <cellStyle name="Заголовок 4 4 2" xfId="3758"/>
    <cellStyle name="Заголовок 4 4 3" xfId="3759"/>
    <cellStyle name="Заголовок 4 4 4" xfId="3760"/>
    <cellStyle name="Заголовок 4 4 5" xfId="3761"/>
    <cellStyle name="Заголовок 4 5" xfId="3762"/>
    <cellStyle name="Заголовок 4 5 2" xfId="3763"/>
    <cellStyle name="Заголовок 4 5 3" xfId="3764"/>
    <cellStyle name="Заголовок 4 5 4" xfId="3765"/>
    <cellStyle name="Заголовок 4 5 5" xfId="3766"/>
    <cellStyle name="Заголовок 4 6" xfId="3767"/>
    <cellStyle name="Заголовок 4 6 2" xfId="3768"/>
    <cellStyle name="Заголовок 4 6 3" xfId="3769"/>
    <cellStyle name="Заголовок 4 6 4" xfId="3770"/>
    <cellStyle name="Заголовок 4 6 5" xfId="3771"/>
    <cellStyle name="Заголовок 4 7" xfId="3772"/>
    <cellStyle name="Заголовок 4 7 2" xfId="3773"/>
    <cellStyle name="Заголовок 4 7 3" xfId="3774"/>
    <cellStyle name="Заголовок 4 7 4" xfId="3775"/>
    <cellStyle name="Заголовок 4 7 5" xfId="3776"/>
    <cellStyle name="Заголовок 4 8" xfId="3777"/>
    <cellStyle name="Заголовок 4 8 2" xfId="3778"/>
    <cellStyle name="Заголовок 4 8 3" xfId="3779"/>
    <cellStyle name="Заголовок 4 8 4" xfId="3780"/>
    <cellStyle name="Заголовок 4 8 5" xfId="3781"/>
    <cellStyle name="Заголовок 4 9" xfId="3782"/>
    <cellStyle name="Заголовок 4 9 2" xfId="3783"/>
    <cellStyle name="Заголовок 4 9 3" xfId="3784"/>
    <cellStyle name="Заголовок 4 9 4" xfId="3785"/>
    <cellStyle name="Заголовок 4 9 5" xfId="3786"/>
    <cellStyle name="Заголовок 5" xfId="11940"/>
    <cellStyle name="Заголовок 6" xfId="15113"/>
    <cellStyle name="Заголовок 7" xfId="15120"/>
    <cellStyle name="Заголовок 8" xfId="15117"/>
    <cellStyle name="Заголовок 9" xfId="15119"/>
    <cellStyle name="Заголовок таблицы" xfId="3787"/>
    <cellStyle name="Заголовок таблицы 2" xfId="11186"/>
    <cellStyle name="Заголовок таблицы 3" xfId="11185"/>
    <cellStyle name="ЗаголовокСтолбца" xfId="96"/>
    <cellStyle name="ЗаголовокСтолбца 10" xfId="14335"/>
    <cellStyle name="ЗаголовокСтолбца 11" xfId="14336"/>
    <cellStyle name="ЗаголовокСтолбца 12" xfId="14337"/>
    <cellStyle name="ЗаголовокСтолбца 13" xfId="14338"/>
    <cellStyle name="ЗаголовокСтолбца 14" xfId="14339"/>
    <cellStyle name="ЗаголовокСтолбца 15" xfId="14340"/>
    <cellStyle name="ЗаголовокСтолбца 16" xfId="14341"/>
    <cellStyle name="ЗаголовокСтолбца 17" xfId="14342"/>
    <cellStyle name="ЗаголовокСтолбца 18" xfId="14343"/>
    <cellStyle name="ЗаголовокСтолбца 19" xfId="14344"/>
    <cellStyle name="ЗаголовокСтолбца 2" xfId="3788"/>
    <cellStyle name="ЗаголовокСтолбца 2 2" xfId="11184"/>
    <cellStyle name="ЗаголовокСтолбца 20" xfId="14345"/>
    <cellStyle name="ЗаголовокСтолбца 21" xfId="14346"/>
    <cellStyle name="ЗаголовокСтолбца 22" xfId="14347"/>
    <cellStyle name="ЗаголовокСтолбца 23" xfId="14348"/>
    <cellStyle name="ЗаголовокСтолбца 24" xfId="14349"/>
    <cellStyle name="ЗаголовокСтолбца 25" xfId="14350"/>
    <cellStyle name="ЗаголовокСтолбца 26" xfId="14351"/>
    <cellStyle name="ЗаголовокСтолбца 27" xfId="14352"/>
    <cellStyle name="ЗаголовокСтолбца 28" xfId="14353"/>
    <cellStyle name="ЗаголовокСтолбца 29" xfId="14354"/>
    <cellStyle name="ЗаголовокСтолбца 3" xfId="14355"/>
    <cellStyle name="ЗаголовокСтолбца 30" xfId="14356"/>
    <cellStyle name="ЗаголовокСтолбца 31" xfId="14357"/>
    <cellStyle name="ЗаголовокСтолбца 32" xfId="14358"/>
    <cellStyle name="ЗаголовокСтолбца 33" xfId="14359"/>
    <cellStyle name="ЗаголовокСтолбца 34" xfId="14360"/>
    <cellStyle name="ЗаголовокСтолбца 35" xfId="14818"/>
    <cellStyle name="ЗаголовокСтолбца 36" xfId="11942"/>
    <cellStyle name="ЗаголовокСтолбца 4" xfId="14361"/>
    <cellStyle name="ЗаголовокСтолбца 5" xfId="14362"/>
    <cellStyle name="ЗаголовокСтолбца 6" xfId="14363"/>
    <cellStyle name="ЗаголовокСтолбца 7" xfId="14364"/>
    <cellStyle name="ЗаголовокСтолбца 8" xfId="14365"/>
    <cellStyle name="ЗаголовокСтолбца 9" xfId="14366"/>
    <cellStyle name="ЗаголовокСтолбца_июль " xfId="14962"/>
    <cellStyle name="Защитный" xfId="327"/>
    <cellStyle name="Защитный 2" xfId="3789"/>
    <cellStyle name="Защитный 3" xfId="14963"/>
    <cellStyle name="Защитный 4" xfId="16245"/>
    <cellStyle name="Значение" xfId="97"/>
    <cellStyle name="Значение 2" xfId="3790"/>
    <cellStyle name="Значение 2 2" xfId="11183"/>
    <cellStyle name="Значение 2 3" xfId="11182"/>
    <cellStyle name="Значение 2 4" xfId="11181"/>
    <cellStyle name="Значение 2 5" xfId="14367"/>
    <cellStyle name="Значение 3" xfId="11180"/>
    <cellStyle name="Значение 3 2" xfId="11179"/>
    <cellStyle name="Значение 3 3" xfId="11178"/>
    <cellStyle name="Значение 3 4" xfId="11177"/>
    <cellStyle name="Значение 3 5" xfId="14368"/>
    <cellStyle name="Значение 4" xfId="11176"/>
    <cellStyle name="Значение 4 2" xfId="14369"/>
    <cellStyle name="Значение 5" xfId="11175"/>
    <cellStyle name="Значение 5 2" xfId="14370"/>
    <cellStyle name="Значение 6" xfId="14817"/>
    <cellStyle name="Значение 7" xfId="11943"/>
    <cellStyle name="Зоголовок" xfId="3791"/>
    <cellStyle name="Зоголовок 2" xfId="11174"/>
    <cellStyle name="зуксуте" xfId="14371"/>
    <cellStyle name="зфпуруфвштп" xfId="3792"/>
    <cellStyle name="идгу" xfId="14372"/>
    <cellStyle name="йешеду" xfId="3793"/>
    <cellStyle name="Итог 10" xfId="3794"/>
    <cellStyle name="Итог 10 2" xfId="3795"/>
    <cellStyle name="Итог 10 3" xfId="3796"/>
    <cellStyle name="Итог 10 4" xfId="3797"/>
    <cellStyle name="Итог 10 5" xfId="3798"/>
    <cellStyle name="Итог 10 6" xfId="14373"/>
    <cellStyle name="Итог 11" xfId="3799"/>
    <cellStyle name="Итог 11 2" xfId="3800"/>
    <cellStyle name="Итог 11 3" xfId="3801"/>
    <cellStyle name="Итог 11 4" xfId="3802"/>
    <cellStyle name="Итог 11 5" xfId="3803"/>
    <cellStyle name="Итог 11 6" xfId="14374"/>
    <cellStyle name="Итог 12" xfId="3804"/>
    <cellStyle name="Итог 12 2" xfId="3805"/>
    <cellStyle name="Итог 12 3" xfId="3806"/>
    <cellStyle name="Итог 12 4" xfId="3807"/>
    <cellStyle name="Итог 12 5" xfId="3808"/>
    <cellStyle name="Итог 13" xfId="3809"/>
    <cellStyle name="Итог 13 2" xfId="3810"/>
    <cellStyle name="Итог 13 3" xfId="3811"/>
    <cellStyle name="Итог 13 4" xfId="3812"/>
    <cellStyle name="Итог 13 5" xfId="3813"/>
    <cellStyle name="Итог 14" xfId="3814"/>
    <cellStyle name="Итог 14 2" xfId="3815"/>
    <cellStyle name="Итог 14 3" xfId="3816"/>
    <cellStyle name="Итог 14 4" xfId="3817"/>
    <cellStyle name="Итог 14 5" xfId="3818"/>
    <cellStyle name="Итог 15" xfId="3819"/>
    <cellStyle name="Итог 15 2" xfId="3820"/>
    <cellStyle name="Итог 15 3" xfId="3821"/>
    <cellStyle name="Итог 15 4" xfId="3822"/>
    <cellStyle name="Итог 15 5" xfId="3823"/>
    <cellStyle name="Итог 16" xfId="3824"/>
    <cellStyle name="Итог 16 2" xfId="3825"/>
    <cellStyle name="Итог 17" xfId="3826"/>
    <cellStyle name="Итог 18" xfId="3827"/>
    <cellStyle name="Итог 19" xfId="3828"/>
    <cellStyle name="Итог 2" xfId="98"/>
    <cellStyle name="Итог 2 10" xfId="3829"/>
    <cellStyle name="Итог 2 10 2" xfId="14375"/>
    <cellStyle name="Итог 2 11" xfId="3830"/>
    <cellStyle name="Итог 2 11 2" xfId="14376"/>
    <cellStyle name="Итог 2 12" xfId="14377"/>
    <cellStyle name="Итог 2 13" xfId="14378"/>
    <cellStyle name="Итог 2 14" xfId="15231"/>
    <cellStyle name="Итог 2 2" xfId="3831"/>
    <cellStyle name="Итог 2 2 10" xfId="11944"/>
    <cellStyle name="Итог 2 2 11" xfId="15751"/>
    <cellStyle name="Итог 2 2 11 2" xfId="16246"/>
    <cellStyle name="Итог 2 2 2" xfId="14379"/>
    <cellStyle name="Итог 2 2 3" xfId="14380"/>
    <cellStyle name="Итог 2 2 4" xfId="14381"/>
    <cellStyle name="Итог 2 2 5" xfId="14382"/>
    <cellStyle name="Итог 2 2 6" xfId="14383"/>
    <cellStyle name="Итог 2 2 7" xfId="14384"/>
    <cellStyle name="Итог 2 2 8" xfId="14385"/>
    <cellStyle name="Итог 2 2 9" xfId="14386"/>
    <cellStyle name="Итог 2 3" xfId="3832"/>
    <cellStyle name="Итог 2 3 2" xfId="14387"/>
    <cellStyle name="Итог 2 3 3" xfId="14388"/>
    <cellStyle name="Итог 2 3 4" xfId="14389"/>
    <cellStyle name="Итог 2 3 5" xfId="14390"/>
    <cellStyle name="Итог 2 3 6" xfId="14391"/>
    <cellStyle name="Итог 2 3 7" xfId="14392"/>
    <cellStyle name="Итог 2 3 8" xfId="14393"/>
    <cellStyle name="Итог 2 3 9" xfId="14394"/>
    <cellStyle name="Итог 2 4" xfId="3833"/>
    <cellStyle name="Итог 2 4 2" xfId="14395"/>
    <cellStyle name="Итог 2 4 3" xfId="14396"/>
    <cellStyle name="Итог 2 4 4" xfId="14397"/>
    <cellStyle name="Итог 2 4 5" xfId="14398"/>
    <cellStyle name="Итог 2 4 6" xfId="14399"/>
    <cellStyle name="Итог 2 4 7" xfId="14400"/>
    <cellStyle name="Итог 2 4 8" xfId="14401"/>
    <cellStyle name="Итог 2 4 9" xfId="14402"/>
    <cellStyle name="Итог 2 5" xfId="3834"/>
    <cellStyle name="Итог 2 5 2" xfId="14403"/>
    <cellStyle name="Итог 2 5 3" xfId="14404"/>
    <cellStyle name="Итог 2 5 4" xfId="14405"/>
    <cellStyle name="Итог 2 5 5" xfId="14406"/>
    <cellStyle name="Итог 2 5 6" xfId="14407"/>
    <cellStyle name="Итог 2 5 7" xfId="14408"/>
    <cellStyle name="Итог 2 5 8" xfId="14409"/>
    <cellStyle name="Итог 2 5 9" xfId="14410"/>
    <cellStyle name="Итог 2 6" xfId="3835"/>
    <cellStyle name="Итог 2 6 2" xfId="14411"/>
    <cellStyle name="Итог 2 7" xfId="3836"/>
    <cellStyle name="Итог 2 7 2" xfId="14412"/>
    <cellStyle name="Итог 2 8" xfId="3837"/>
    <cellStyle name="Итог 2 8 2" xfId="14413"/>
    <cellStyle name="Итог 2 9" xfId="3838"/>
    <cellStyle name="Итог 2 9 2" xfId="14414"/>
    <cellStyle name="Итог 2_июль " xfId="14964"/>
    <cellStyle name="Итог 20" xfId="15515"/>
    <cellStyle name="Итог 21" xfId="15516"/>
    <cellStyle name="Итог 22" xfId="15517"/>
    <cellStyle name="Итог 23" xfId="15518"/>
    <cellStyle name="Итог 24" xfId="15519"/>
    <cellStyle name="Итог 25" xfId="15604"/>
    <cellStyle name="Итог 3" xfId="3839"/>
    <cellStyle name="Итог 3 2" xfId="3840"/>
    <cellStyle name="Итог 3 3" xfId="3841"/>
    <cellStyle name="Итог 3 4" xfId="3842"/>
    <cellStyle name="Итог 3 5" xfId="3843"/>
    <cellStyle name="Итог 3 6" xfId="11827"/>
    <cellStyle name="Итог 4" xfId="3844"/>
    <cellStyle name="Итог 4 2" xfId="3845"/>
    <cellStyle name="Итог 4 3" xfId="3846"/>
    <cellStyle name="Итог 4 4" xfId="3847"/>
    <cellStyle name="Итог 4 5" xfId="3848"/>
    <cellStyle name="Итог 4 6" xfId="14415"/>
    <cellStyle name="Итог 5" xfId="3849"/>
    <cellStyle name="Итог 5 2" xfId="3850"/>
    <cellStyle name="Итог 5 3" xfId="3851"/>
    <cellStyle name="Итог 5 4" xfId="3852"/>
    <cellStyle name="Итог 5 5" xfId="3853"/>
    <cellStyle name="Итог 5 6" xfId="14416"/>
    <cellStyle name="Итог 6" xfId="3854"/>
    <cellStyle name="Итог 6 2" xfId="3855"/>
    <cellStyle name="Итог 6 3" xfId="3856"/>
    <cellStyle name="Итог 6 4" xfId="3857"/>
    <cellStyle name="Итог 6 5" xfId="3858"/>
    <cellStyle name="Итог 6 6" xfId="14417"/>
    <cellStyle name="Итог 7" xfId="3859"/>
    <cellStyle name="Итог 7 2" xfId="3860"/>
    <cellStyle name="Итог 7 3" xfId="3861"/>
    <cellStyle name="Итог 7 4" xfId="3862"/>
    <cellStyle name="Итог 7 5" xfId="3863"/>
    <cellStyle name="Итог 7 6" xfId="14418"/>
    <cellStyle name="Итог 8" xfId="3864"/>
    <cellStyle name="Итог 8 2" xfId="3865"/>
    <cellStyle name="Итог 8 3" xfId="3866"/>
    <cellStyle name="Итог 8 4" xfId="3867"/>
    <cellStyle name="Итог 8 5" xfId="3868"/>
    <cellStyle name="Итог 8 6" xfId="14419"/>
    <cellStyle name="Итог 9" xfId="3869"/>
    <cellStyle name="Итог 9 2" xfId="3870"/>
    <cellStyle name="Итог 9 3" xfId="3871"/>
    <cellStyle name="Итог 9 4" xfId="3872"/>
    <cellStyle name="Итог 9 5" xfId="3873"/>
    <cellStyle name="Итог 9 6" xfId="14420"/>
    <cellStyle name="Итого" xfId="3874"/>
    <cellStyle name="Итого 2" xfId="11172"/>
    <cellStyle name="Итого 2 2" xfId="14421"/>
    <cellStyle name="Итого 3" xfId="11171"/>
    <cellStyle name="Итого 3 2" xfId="14422"/>
    <cellStyle name="Итого 4" xfId="11173"/>
    <cellStyle name="Итого 4 2" xfId="14423"/>
    <cellStyle name="Итого 5" xfId="14424"/>
    <cellStyle name="Контрольная ячейка 10" xfId="3875"/>
    <cellStyle name="Контрольная ячейка 10 2" xfId="3876"/>
    <cellStyle name="Контрольная ячейка 10 3" xfId="3877"/>
    <cellStyle name="Контрольная ячейка 10 4" xfId="3878"/>
    <cellStyle name="Контрольная ячейка 10 5" xfId="3879"/>
    <cellStyle name="Контрольная ячейка 11" xfId="3880"/>
    <cellStyle name="Контрольная ячейка 11 2" xfId="3881"/>
    <cellStyle name="Контрольная ячейка 11 3" xfId="3882"/>
    <cellStyle name="Контрольная ячейка 11 4" xfId="3883"/>
    <cellStyle name="Контрольная ячейка 11 5" xfId="3884"/>
    <cellStyle name="Контрольная ячейка 12" xfId="3885"/>
    <cellStyle name="Контрольная ячейка 12 2" xfId="3886"/>
    <cellStyle name="Контрольная ячейка 12 3" xfId="3887"/>
    <cellStyle name="Контрольная ячейка 12 4" xfId="3888"/>
    <cellStyle name="Контрольная ячейка 12 5" xfId="3889"/>
    <cellStyle name="Контрольная ячейка 13" xfId="3890"/>
    <cellStyle name="Контрольная ячейка 13 2" xfId="3891"/>
    <cellStyle name="Контрольная ячейка 13 3" xfId="3892"/>
    <cellStyle name="Контрольная ячейка 13 4" xfId="3893"/>
    <cellStyle name="Контрольная ячейка 13 5" xfId="3894"/>
    <cellStyle name="Контрольная ячейка 14" xfId="3895"/>
    <cellStyle name="Контрольная ячейка 14 2" xfId="3896"/>
    <cellStyle name="Контрольная ячейка 14 3" xfId="3897"/>
    <cellStyle name="Контрольная ячейка 14 4" xfId="3898"/>
    <cellStyle name="Контрольная ячейка 14 5" xfId="3899"/>
    <cellStyle name="Контрольная ячейка 15" xfId="3900"/>
    <cellStyle name="Контрольная ячейка 15 2" xfId="3901"/>
    <cellStyle name="Контрольная ячейка 15 3" xfId="3902"/>
    <cellStyle name="Контрольная ячейка 15 4" xfId="3903"/>
    <cellStyle name="Контрольная ячейка 15 5" xfId="3904"/>
    <cellStyle name="Контрольная ячейка 16" xfId="3905"/>
    <cellStyle name="Контрольная ячейка 16 2" xfId="3906"/>
    <cellStyle name="Контрольная ячейка 17" xfId="3907"/>
    <cellStyle name="Контрольная ячейка 18" xfId="3908"/>
    <cellStyle name="Контрольная ячейка 19" xfId="3909"/>
    <cellStyle name="Контрольная ячейка 2" xfId="99"/>
    <cellStyle name="Контрольная ячейка 2 10" xfId="3910"/>
    <cellStyle name="Контрольная ячейка 2 11" xfId="3911"/>
    <cellStyle name="Контрольная ячейка 2 2" xfId="3912"/>
    <cellStyle name="Контрольная ячейка 2 2 2" xfId="15062"/>
    <cellStyle name="Контрольная ячейка 2 3" xfId="3913"/>
    <cellStyle name="Контрольная ячейка 2 4" xfId="3914"/>
    <cellStyle name="Контрольная ячейка 2 5" xfId="3915"/>
    <cellStyle name="Контрольная ячейка 2 6" xfId="3916"/>
    <cellStyle name="Контрольная ячейка 2 7" xfId="3917"/>
    <cellStyle name="Контрольная ячейка 2 8" xfId="3918"/>
    <cellStyle name="Контрольная ячейка 2 9" xfId="3919"/>
    <cellStyle name="Контрольная ячейка 2_июль " xfId="14965"/>
    <cellStyle name="Контрольная ячейка 20" xfId="15521"/>
    <cellStyle name="Контрольная ячейка 21" xfId="15522"/>
    <cellStyle name="Контрольная ячейка 22" xfId="15523"/>
    <cellStyle name="Контрольная ячейка 23" xfId="15524"/>
    <cellStyle name="Контрольная ячейка 24" xfId="15525"/>
    <cellStyle name="Контрольная ячейка 25" xfId="15520"/>
    <cellStyle name="Контрольная ячейка 26" xfId="15605"/>
    <cellStyle name="Контрольная ячейка 3" xfId="3920"/>
    <cellStyle name="Контрольная ячейка 3 2" xfId="3921"/>
    <cellStyle name="Контрольная ячейка 3 2 2" xfId="15752"/>
    <cellStyle name="Контрольная ячейка 3 3" xfId="3922"/>
    <cellStyle name="Контрольная ячейка 3 4" xfId="3923"/>
    <cellStyle name="Контрольная ячейка 3 5" xfId="3924"/>
    <cellStyle name="Контрольная ячейка 3 6" xfId="11828"/>
    <cellStyle name="Контрольная ячейка 4" xfId="3925"/>
    <cellStyle name="Контрольная ячейка 4 2" xfId="3926"/>
    <cellStyle name="Контрольная ячейка 4 3" xfId="3927"/>
    <cellStyle name="Контрольная ячейка 4 4" xfId="3928"/>
    <cellStyle name="Контрольная ячейка 4 5" xfId="3929"/>
    <cellStyle name="Контрольная ячейка 5" xfId="3930"/>
    <cellStyle name="Контрольная ячейка 5 2" xfId="3931"/>
    <cellStyle name="Контрольная ячейка 5 3" xfId="3932"/>
    <cellStyle name="Контрольная ячейка 5 4" xfId="3933"/>
    <cellStyle name="Контрольная ячейка 5 5" xfId="3934"/>
    <cellStyle name="Контрольная ячейка 6" xfId="3935"/>
    <cellStyle name="Контрольная ячейка 6 2" xfId="3936"/>
    <cellStyle name="Контрольная ячейка 6 3" xfId="3937"/>
    <cellStyle name="Контрольная ячейка 6 4" xfId="3938"/>
    <cellStyle name="Контрольная ячейка 6 5" xfId="3939"/>
    <cellStyle name="Контрольная ячейка 7" xfId="3940"/>
    <cellStyle name="Контрольная ячейка 7 2" xfId="3941"/>
    <cellStyle name="Контрольная ячейка 7 3" xfId="3942"/>
    <cellStyle name="Контрольная ячейка 7 4" xfId="3943"/>
    <cellStyle name="Контрольная ячейка 7 5" xfId="3944"/>
    <cellStyle name="Контрольная ячейка 8" xfId="3945"/>
    <cellStyle name="Контрольная ячейка 8 2" xfId="3946"/>
    <cellStyle name="Контрольная ячейка 8 3" xfId="3947"/>
    <cellStyle name="Контрольная ячейка 8 4" xfId="3948"/>
    <cellStyle name="Контрольная ячейка 8 5" xfId="3949"/>
    <cellStyle name="Контрольная ячейка 9" xfId="3950"/>
    <cellStyle name="Контрольная ячейка 9 2" xfId="3951"/>
    <cellStyle name="Контрольная ячейка 9 3" xfId="3952"/>
    <cellStyle name="Контрольная ячейка 9 4" xfId="3953"/>
    <cellStyle name="Контрольная ячейка 9 5" xfId="3954"/>
    <cellStyle name="Мой заголовок" xfId="328"/>
    <cellStyle name="Мой заголовок 2" xfId="11945"/>
    <cellStyle name="Мой заголовок 3" xfId="16247"/>
    <cellStyle name="Мой заголовок листа" xfId="329"/>
    <cellStyle name="Мой заголовок листа 2" xfId="11169"/>
    <cellStyle name="Мой заголовок листа 3" xfId="11168"/>
    <cellStyle name="Мой заголовок листа 4" xfId="11167"/>
    <cellStyle name="Мой заголовок листа 5" xfId="11170"/>
    <cellStyle name="Мой заголовок листа 6" xfId="11946"/>
    <cellStyle name="Мой заголовок листа 7" xfId="16248"/>
    <cellStyle name="Мой заголовок листа_Итоги тариф. кампании 2011_коррек" xfId="11166"/>
    <cellStyle name="Мои наименования показателей" xfId="330"/>
    <cellStyle name="Мои наименования показателей 2" xfId="11165"/>
    <cellStyle name="Мои наименования показателей 3" xfId="11164"/>
    <cellStyle name="Мои наименования показателей 4" xfId="11163"/>
    <cellStyle name="Мои наименования показателей 5" xfId="11162"/>
    <cellStyle name="Мои наименования показателей 6" xfId="11947"/>
    <cellStyle name="Мои наименования показателей 7" xfId="16249"/>
    <cellStyle name="Мои наименования показателей_Кировская область факторный анализ" xfId="11161"/>
    <cellStyle name="МЭС" xfId="14425"/>
    <cellStyle name="МЭС 10" xfId="14426"/>
    <cellStyle name="МЭС 2" xfId="14427"/>
    <cellStyle name="МЭС 3" xfId="14428"/>
    <cellStyle name="МЭС 4" xfId="14429"/>
    <cellStyle name="МЭС 5" xfId="14430"/>
    <cellStyle name="МЭС 6" xfId="14431"/>
    <cellStyle name="МЭС 7" xfId="14432"/>
    <cellStyle name="МЭС 8" xfId="14433"/>
    <cellStyle name="МЭС 9" xfId="14434"/>
    <cellStyle name="Название 10" xfId="3955"/>
    <cellStyle name="Название 10 2" xfId="3956"/>
    <cellStyle name="Название 10 3" xfId="3957"/>
    <cellStyle name="Название 10 4" xfId="3958"/>
    <cellStyle name="Название 10 5" xfId="3959"/>
    <cellStyle name="Название 11" xfId="3960"/>
    <cellStyle name="Название 11 2" xfId="3961"/>
    <cellStyle name="Название 11 3" xfId="3962"/>
    <cellStyle name="Название 11 4" xfId="3963"/>
    <cellStyle name="Название 11 5" xfId="3964"/>
    <cellStyle name="Название 12" xfId="3965"/>
    <cellStyle name="Название 12 2" xfId="3966"/>
    <cellStyle name="Название 12 3" xfId="3967"/>
    <cellStyle name="Название 12 4" xfId="3968"/>
    <cellStyle name="Название 12 5" xfId="3969"/>
    <cellStyle name="Название 13" xfId="3970"/>
    <cellStyle name="Название 13 2" xfId="3971"/>
    <cellStyle name="Название 13 3" xfId="3972"/>
    <cellStyle name="Название 13 4" xfId="3973"/>
    <cellStyle name="Название 13 5" xfId="3974"/>
    <cellStyle name="Название 14" xfId="3975"/>
    <cellStyle name="Название 14 2" xfId="3976"/>
    <cellStyle name="Название 14 3" xfId="3977"/>
    <cellStyle name="Название 14 4" xfId="3978"/>
    <cellStyle name="Название 14 5" xfId="3979"/>
    <cellStyle name="Название 15" xfId="3980"/>
    <cellStyle name="Название 15 2" xfId="3981"/>
    <cellStyle name="Название 15 3" xfId="3982"/>
    <cellStyle name="Название 15 4" xfId="3983"/>
    <cellStyle name="Название 15 5" xfId="3984"/>
    <cellStyle name="Название 16" xfId="3985"/>
    <cellStyle name="Название 16 2" xfId="3986"/>
    <cellStyle name="Название 17" xfId="3987"/>
    <cellStyle name="Название 18" xfId="3988"/>
    <cellStyle name="Название 19" xfId="3989"/>
    <cellStyle name="Название 2" xfId="100"/>
    <cellStyle name="Название 2 10" xfId="3990"/>
    <cellStyle name="Название 2 11" xfId="3991"/>
    <cellStyle name="Название 2 2" xfId="3992"/>
    <cellStyle name="Название 2 2 2" xfId="15060"/>
    <cellStyle name="Название 2 2 3" xfId="15753"/>
    <cellStyle name="Название 2 3" xfId="3993"/>
    <cellStyle name="Название 2 4" xfId="3994"/>
    <cellStyle name="Название 2 5" xfId="3995"/>
    <cellStyle name="Название 2 6" xfId="3996"/>
    <cellStyle name="Название 2 6 2" xfId="15232"/>
    <cellStyle name="Название 2 7" xfId="3997"/>
    <cellStyle name="Название 2 8" xfId="3998"/>
    <cellStyle name="Название 2 9" xfId="3999"/>
    <cellStyle name="Название 2_июль " xfId="14966"/>
    <cellStyle name="Название 20" xfId="15526"/>
    <cellStyle name="Название 21" xfId="15527"/>
    <cellStyle name="Название 22" xfId="15528"/>
    <cellStyle name="Название 23" xfId="15529"/>
    <cellStyle name="Название 24" xfId="15530"/>
    <cellStyle name="Название 3" xfId="4000"/>
    <cellStyle name="Название 3 2" xfId="4001"/>
    <cellStyle name="Название 3 3" xfId="4002"/>
    <cellStyle name="Название 3 4" xfId="4003"/>
    <cellStyle name="Название 3 5" xfId="4004"/>
    <cellStyle name="Название 3 6" xfId="14435"/>
    <cellStyle name="Название 4" xfId="4005"/>
    <cellStyle name="Название 4 2" xfId="4006"/>
    <cellStyle name="Название 4 3" xfId="4007"/>
    <cellStyle name="Название 4 4" xfId="4008"/>
    <cellStyle name="Название 4 5" xfId="4009"/>
    <cellStyle name="Название 5" xfId="4010"/>
    <cellStyle name="Название 5 2" xfId="4011"/>
    <cellStyle name="Название 5 3" xfId="4012"/>
    <cellStyle name="Название 5 4" xfId="4013"/>
    <cellStyle name="Название 5 5" xfId="4014"/>
    <cellStyle name="Название 6" xfId="4015"/>
    <cellStyle name="Название 6 2" xfId="4016"/>
    <cellStyle name="Название 6 3" xfId="4017"/>
    <cellStyle name="Название 6 4" xfId="4018"/>
    <cellStyle name="Название 6 5" xfId="4019"/>
    <cellStyle name="Название 7" xfId="4020"/>
    <cellStyle name="Название 7 2" xfId="4021"/>
    <cellStyle name="Название 7 3" xfId="4022"/>
    <cellStyle name="Название 7 4" xfId="4023"/>
    <cellStyle name="Название 7 5" xfId="4024"/>
    <cellStyle name="Название 8" xfId="4025"/>
    <cellStyle name="Название 8 2" xfId="4026"/>
    <cellStyle name="Название 8 3" xfId="4027"/>
    <cellStyle name="Название 8 4" xfId="4028"/>
    <cellStyle name="Название 8 5" xfId="4029"/>
    <cellStyle name="Название 9" xfId="4030"/>
    <cellStyle name="Название 9 2" xfId="4031"/>
    <cellStyle name="Название 9 3" xfId="4032"/>
    <cellStyle name="Название 9 4" xfId="4033"/>
    <cellStyle name="Название 9 5" xfId="4034"/>
    <cellStyle name="Невидимый" xfId="11160"/>
    <cellStyle name="недельный" xfId="11159"/>
    <cellStyle name="Нейтральный 10" xfId="4035"/>
    <cellStyle name="Нейтральный 10 2" xfId="4036"/>
    <cellStyle name="Нейтральный 10 3" xfId="4037"/>
    <cellStyle name="Нейтральный 10 4" xfId="4038"/>
    <cellStyle name="Нейтральный 10 5" xfId="4039"/>
    <cellStyle name="Нейтральный 11" xfId="4040"/>
    <cellStyle name="Нейтральный 11 2" xfId="4041"/>
    <cellStyle name="Нейтральный 11 3" xfId="4042"/>
    <cellStyle name="Нейтральный 11 4" xfId="4043"/>
    <cellStyle name="Нейтральный 11 5" xfId="4044"/>
    <cellStyle name="Нейтральный 12" xfId="4045"/>
    <cellStyle name="Нейтральный 12 2" xfId="4046"/>
    <cellStyle name="Нейтральный 12 3" xfId="4047"/>
    <cellStyle name="Нейтральный 12 4" xfId="4048"/>
    <cellStyle name="Нейтральный 12 5" xfId="4049"/>
    <cellStyle name="Нейтральный 13" xfId="4050"/>
    <cellStyle name="Нейтральный 13 2" xfId="4051"/>
    <cellStyle name="Нейтральный 13 3" xfId="4052"/>
    <cellStyle name="Нейтральный 13 4" xfId="4053"/>
    <cellStyle name="Нейтральный 13 5" xfId="4054"/>
    <cellStyle name="Нейтральный 14" xfId="4055"/>
    <cellStyle name="Нейтральный 14 2" xfId="4056"/>
    <cellStyle name="Нейтральный 14 3" xfId="4057"/>
    <cellStyle name="Нейтральный 14 4" xfId="4058"/>
    <cellStyle name="Нейтральный 14 5" xfId="4059"/>
    <cellStyle name="Нейтральный 15" xfId="4060"/>
    <cellStyle name="Нейтральный 15 2" xfId="4061"/>
    <cellStyle name="Нейтральный 15 3" xfId="4062"/>
    <cellStyle name="Нейтральный 15 4" xfId="4063"/>
    <cellStyle name="Нейтральный 15 5" xfId="4064"/>
    <cellStyle name="Нейтральный 16" xfId="4065"/>
    <cellStyle name="Нейтральный 16 2" xfId="4066"/>
    <cellStyle name="Нейтральный 17" xfId="4067"/>
    <cellStyle name="Нейтральный 18" xfId="4068"/>
    <cellStyle name="Нейтральный 19" xfId="4069"/>
    <cellStyle name="Нейтральный 2" xfId="101"/>
    <cellStyle name="Нейтральный 2 10" xfId="4070"/>
    <cellStyle name="Нейтральный 2 11" xfId="4071"/>
    <cellStyle name="Нейтральный 2 2" xfId="4072"/>
    <cellStyle name="Нейтральный 2 2 2" xfId="15059"/>
    <cellStyle name="Нейтральный 2 2 3" xfId="15754"/>
    <cellStyle name="Нейтральный 2 3" xfId="4073"/>
    <cellStyle name="Нейтральный 2 4" xfId="4074"/>
    <cellStyle name="Нейтральный 2 5" xfId="4075"/>
    <cellStyle name="Нейтральный 2 6" xfId="4076"/>
    <cellStyle name="Нейтральный 2 6 2" xfId="15233"/>
    <cellStyle name="Нейтральный 2 7" xfId="4077"/>
    <cellStyle name="Нейтральный 2 8" xfId="4078"/>
    <cellStyle name="Нейтральный 2 9" xfId="4079"/>
    <cellStyle name="Нейтральный 2_июль " xfId="14967"/>
    <cellStyle name="Нейтральный 20" xfId="15532"/>
    <cellStyle name="Нейтральный 21" xfId="15533"/>
    <cellStyle name="Нейтральный 22" xfId="15534"/>
    <cellStyle name="Нейтральный 23" xfId="15535"/>
    <cellStyle name="Нейтральный 24" xfId="15536"/>
    <cellStyle name="Нейтральный 25" xfId="15531"/>
    <cellStyle name="Нейтральный 26" xfId="15606"/>
    <cellStyle name="Нейтральный 3" xfId="4080"/>
    <cellStyle name="Нейтральный 3 2" xfId="4081"/>
    <cellStyle name="Нейтральный 3 2 2" xfId="15755"/>
    <cellStyle name="Нейтральный 3 3" xfId="4082"/>
    <cellStyle name="Нейтральный 3 4" xfId="4083"/>
    <cellStyle name="Нейтральный 3 5" xfId="4084"/>
    <cellStyle name="Нейтральный 3 6" xfId="11829"/>
    <cellStyle name="Нейтральный 4" xfId="4085"/>
    <cellStyle name="Нейтральный 4 2" xfId="4086"/>
    <cellStyle name="Нейтральный 4 3" xfId="4087"/>
    <cellStyle name="Нейтральный 4 4" xfId="4088"/>
    <cellStyle name="Нейтральный 4 5" xfId="4089"/>
    <cellStyle name="Нейтральный 5" xfId="4090"/>
    <cellStyle name="Нейтральный 5 2" xfId="4091"/>
    <cellStyle name="Нейтральный 5 3" xfId="4092"/>
    <cellStyle name="Нейтральный 5 4" xfId="4093"/>
    <cellStyle name="Нейтральный 5 5" xfId="4094"/>
    <cellStyle name="Нейтральный 6" xfId="4095"/>
    <cellStyle name="Нейтральный 6 2" xfId="4096"/>
    <cellStyle name="Нейтральный 6 3" xfId="4097"/>
    <cellStyle name="Нейтральный 6 4" xfId="4098"/>
    <cellStyle name="Нейтральный 6 5" xfId="4099"/>
    <cellStyle name="Нейтральный 7" xfId="4100"/>
    <cellStyle name="Нейтральный 7 2" xfId="4101"/>
    <cellStyle name="Нейтральный 7 3" xfId="4102"/>
    <cellStyle name="Нейтральный 7 4" xfId="4103"/>
    <cellStyle name="Нейтральный 7 5" xfId="4104"/>
    <cellStyle name="Нейтральный 8" xfId="4105"/>
    <cellStyle name="Нейтральный 8 2" xfId="4106"/>
    <cellStyle name="Нейтральный 8 3" xfId="4107"/>
    <cellStyle name="Нейтральный 8 4" xfId="4108"/>
    <cellStyle name="Нейтральный 8 5" xfId="4109"/>
    <cellStyle name="Нейтральный 9" xfId="4110"/>
    <cellStyle name="Нейтральный 9 2" xfId="4111"/>
    <cellStyle name="Нейтральный 9 3" xfId="4112"/>
    <cellStyle name="Нейтральный 9 4" xfId="4113"/>
    <cellStyle name="Нейтральный 9 5" xfId="4114"/>
    <cellStyle name="новый" xfId="15756"/>
    <cellStyle name="Обычный" xfId="0" builtinId="0"/>
    <cellStyle name="Обычный 10" xfId="102"/>
    <cellStyle name="Обычный 10 2" xfId="103"/>
    <cellStyle name="Обычный 10 2 2" xfId="4115"/>
    <cellStyle name="Обычный 10 2 2 2" xfId="14873"/>
    <cellStyle name="Обычный 10 2 2 3" xfId="16250"/>
    <cellStyle name="Обычный 10 2 3" xfId="4116"/>
    <cellStyle name="Обычный 10 2 3 2" xfId="14968"/>
    <cellStyle name="Обычный 10 2 3 3" xfId="16251"/>
    <cellStyle name="Обычный 10 2 4" xfId="11158"/>
    <cellStyle name="Обычный 10 2 4 2" xfId="14815"/>
    <cellStyle name="Обычный 10 2 5" xfId="11860"/>
    <cellStyle name="Обычный 10 2 6" xfId="4117"/>
    <cellStyle name="Обычный 10 2 7" xfId="15057"/>
    <cellStyle name="Обычный 10 2_Xl0001803" xfId="4118"/>
    <cellStyle name="Обычный 10 3" xfId="236"/>
    <cellStyle name="Обычный 10 3 2" xfId="14437"/>
    <cellStyle name="Обычный 10 3 3" xfId="14436"/>
    <cellStyle name="Обычный 10 3 4" xfId="14874"/>
    <cellStyle name="Обычный 10 3 5" xfId="15617"/>
    <cellStyle name="Обычный 10 3 5 2" xfId="16252"/>
    <cellStyle name="Обычный 10 4" xfId="11764"/>
    <cellStyle name="Обычный 10 4 2" xfId="14438"/>
    <cellStyle name="Обычный 10 4 3" xfId="14969"/>
    <cellStyle name="Обычный 10 4 4" xfId="16253"/>
    <cellStyle name="Обычный 10 5" xfId="14816"/>
    <cellStyle name="Обычный 10 6" xfId="11859"/>
    <cellStyle name="Обычный 10 7" xfId="15058"/>
    <cellStyle name="Обычный 10 79" xfId="11851"/>
    <cellStyle name="Обычный 10_Xl0001803" xfId="4119"/>
    <cellStyle name="Обычный 11" xfId="104"/>
    <cellStyle name="Обычный 11 2" xfId="105"/>
    <cellStyle name="Обычный 11 2 2" xfId="4121"/>
    <cellStyle name="Обычный 11 2 2 2" xfId="14439"/>
    <cellStyle name="Обычный 11 2 2 3" xfId="15758"/>
    <cellStyle name="Обычный 11 2 3" xfId="4120"/>
    <cellStyle name="Обычный 11 2 3 2" xfId="14813"/>
    <cellStyle name="Обычный 11 2 3 3" xfId="16254"/>
    <cellStyle name="Обычный 11 2 4" xfId="11862"/>
    <cellStyle name="Обычный 11 2 5" xfId="15054"/>
    <cellStyle name="Обычный 11 2_июль " xfId="14970"/>
    <cellStyle name="Обычный 11 3" xfId="4122"/>
    <cellStyle name="Обычный 11 3 2" xfId="11157"/>
    <cellStyle name="Обычный 11 3 3" xfId="14440"/>
    <cellStyle name="Обычный 11 3 4" xfId="14875"/>
    <cellStyle name="Обычный 11 3 5" xfId="15757"/>
    <cellStyle name="Обычный 11 3 5 2" xfId="16255"/>
    <cellStyle name="Обычный 11 4" xfId="237"/>
    <cellStyle name="Обычный 11 4 2" xfId="14814"/>
    <cellStyle name="Обычный 11 4 3" xfId="16256"/>
    <cellStyle name="Обычный 11 5" xfId="11861"/>
    <cellStyle name="Обычный 11 6" xfId="15055"/>
    <cellStyle name="Обычный 11_июль " xfId="14971"/>
    <cellStyle name="Обычный 114 2" xfId="14441"/>
    <cellStyle name="Обычный 114 2 2" xfId="14442"/>
    <cellStyle name="Обычный 114 2_пр№2 пр.149 170311" xfId="14443"/>
    <cellStyle name="Обычный 118" xfId="4123"/>
    <cellStyle name="Обычный 12" xfId="106"/>
    <cellStyle name="Обычный 12 2" xfId="4124"/>
    <cellStyle name="Обычный 12 2 2" xfId="11155"/>
    <cellStyle name="Обычный 12 2 2 2" xfId="14444"/>
    <cellStyle name="Обычный 12 2 3" xfId="11864"/>
    <cellStyle name="Обычный 12 3" xfId="238"/>
    <cellStyle name="Обычный 12 3 2" xfId="14445"/>
    <cellStyle name="Обычный 12 3 3" xfId="14972"/>
    <cellStyle name="Обычный 12 3 4" xfId="16257"/>
    <cellStyle name="Обычный 12 4" xfId="11156"/>
    <cellStyle name="Обычный 12 4 2" xfId="14812"/>
    <cellStyle name="Обычный 12 5" xfId="11863"/>
    <cellStyle name="Обычный 12_июль " xfId="14973"/>
    <cellStyle name="Обычный 13" xfId="107"/>
    <cellStyle name="Обычный 13 2" xfId="108"/>
    <cellStyle name="Обычный 13 2 2" xfId="4125"/>
    <cellStyle name="Обычный 13 2 2 2" xfId="14446"/>
    <cellStyle name="Обычный 13 2 3" xfId="11154"/>
    <cellStyle name="Обычный 13 2 3 2" xfId="14811"/>
    <cellStyle name="Обычный 13 2 4" xfId="11866"/>
    <cellStyle name="Обычный 13 3" xfId="239"/>
    <cellStyle name="Обычный 13 3 2" xfId="11153"/>
    <cellStyle name="Обычный 13 3 3" xfId="14447"/>
    <cellStyle name="Обычный 13 3 4" xfId="15622"/>
    <cellStyle name="Обычный 13 3 4 2" xfId="16258"/>
    <cellStyle name="Обычный 13 4" xfId="14784"/>
    <cellStyle name="Обычный 13 4 2" xfId="14975"/>
    <cellStyle name="Обычный 13 4 3" xfId="16259"/>
    <cellStyle name="Обычный 13 5" xfId="11865"/>
    <cellStyle name="Обычный 13_Xl0001803" xfId="4126"/>
    <cellStyle name="Обычный 14" xfId="109"/>
    <cellStyle name="Обычный 14 2" xfId="348"/>
    <cellStyle name="Обычный 14 2 2" xfId="4127"/>
    <cellStyle name="Обычный 14 2 2 2" xfId="14976"/>
    <cellStyle name="Обычный 14 2 2 3" xfId="16260"/>
    <cellStyle name="Обычный 14 2 3" xfId="14876"/>
    <cellStyle name="Обычный 14 3" xfId="381"/>
    <cellStyle name="Обычный 14 3 2" xfId="11948"/>
    <cellStyle name="Обычный 14 3 3" xfId="14977"/>
    <cellStyle name="Обычный 14 3 4" xfId="16261"/>
    <cellStyle name="Обычный 14 4" xfId="519"/>
    <cellStyle name="Обычный 14 4 2" xfId="14810"/>
    <cellStyle name="Обычный 14 5" xfId="240"/>
    <cellStyle name="Обычный 14 6" xfId="11844"/>
    <cellStyle name="Обычный 14_июль " xfId="14978"/>
    <cellStyle name="Обычный 15" xfId="110"/>
    <cellStyle name="Обычный 15 2" xfId="4128"/>
    <cellStyle name="Обычный 15 2 2" xfId="14448"/>
    <cellStyle name="Обычный 15 2 2 2" xfId="14980"/>
    <cellStyle name="Обычный 15 2 2 3" xfId="16262"/>
    <cellStyle name="Обычный 15 2 3" xfId="11868"/>
    <cellStyle name="Обычный 15 2 3 2" xfId="14981"/>
    <cellStyle name="Обычный 15 2 3 3" xfId="16263"/>
    <cellStyle name="Обычный 15 2 4" xfId="14877"/>
    <cellStyle name="Обычный 15 2 5" xfId="14979"/>
    <cellStyle name="Обычный 15 2 6" xfId="15759"/>
    <cellStyle name="Обычный 15 3" xfId="241"/>
    <cellStyle name="Обычный 15 3 2" xfId="14449"/>
    <cellStyle name="Обычный 15 3 3" xfId="14982"/>
    <cellStyle name="Обычный 15 3 4" xfId="16264"/>
    <cellStyle name="Обычный 15 4" xfId="14809"/>
    <cellStyle name="Обычный 15 5" xfId="11867"/>
    <cellStyle name="Обычный 15_июль " xfId="14983"/>
    <cellStyle name="Обычный 16" xfId="111"/>
    <cellStyle name="Обычный 16 2" xfId="523"/>
    <cellStyle name="Обычный 16 2 2" xfId="9252"/>
    <cellStyle name="Обычный 16 2 2 2" xfId="9253"/>
    <cellStyle name="Обычный 16 2 3" xfId="15760"/>
    <cellStyle name="Обычный 16 3" xfId="9254"/>
    <cellStyle name="Обычный 16 3 2" xfId="11949"/>
    <cellStyle name="Обычный 16 4" xfId="9255"/>
    <cellStyle name="Обычный 16 4 2" xfId="11869"/>
    <cellStyle name="Обычный 16 5" xfId="331"/>
    <cellStyle name="Обычный 17" xfId="112"/>
    <cellStyle name="Обычный 17 2" xfId="4130"/>
    <cellStyle name="Обычный 17 2 2" xfId="11950"/>
    <cellStyle name="Обычный 17 3" xfId="4129"/>
    <cellStyle name="Обычный 17 3 2" xfId="11951"/>
    <cellStyle name="Обычный 17 9" xfId="11850"/>
    <cellStyle name="Обычный 18" xfId="113"/>
    <cellStyle name="Обычный 18 2" xfId="4131"/>
    <cellStyle name="Обычный 18 2 2" xfId="11952"/>
    <cellStyle name="Обычный 18 2 3" xfId="14984"/>
    <cellStyle name="Обычный 18 2 4" xfId="16265"/>
    <cellStyle name="Обычный 18 3" xfId="14808"/>
    <cellStyle name="Обычный 18 4" xfId="11870"/>
    <cellStyle name="Обычный 19" xfId="114"/>
    <cellStyle name="Обычный 19 2" xfId="4133"/>
    <cellStyle name="Обычный 19 2 2" xfId="14450"/>
    <cellStyle name="Обычный 19 3" xfId="4132"/>
    <cellStyle name="Обычный 194" xfId="15761"/>
    <cellStyle name="Обычный 2" xfId="1"/>
    <cellStyle name="Обычный 2 10" xfId="4134"/>
    <cellStyle name="Обычный 2 10 2" xfId="11151"/>
    <cellStyle name="Обычный 2 10 2 2" xfId="15762"/>
    <cellStyle name="Обычный 2 10 3" xfId="11150"/>
    <cellStyle name="Обычный 2 10 3 2" xfId="15624"/>
    <cellStyle name="Обычный 2 10 4" xfId="11149"/>
    <cellStyle name="Обычный 2 10 5" xfId="11148"/>
    <cellStyle name="Обычный 2 10 6" xfId="11147"/>
    <cellStyle name="Обычный 2 10 7" xfId="11146"/>
    <cellStyle name="Обычный 2 10 8" xfId="11145"/>
    <cellStyle name="Обычный 2 10 9" xfId="11152"/>
    <cellStyle name="Обычный 2 11" xfId="4135"/>
    <cellStyle name="Обычный 2 11 2" xfId="11143"/>
    <cellStyle name="Обычный 2 11 2 2" xfId="14451"/>
    <cellStyle name="Обычный 2 11 2 3" xfId="15763"/>
    <cellStyle name="Обычный 2 11 3" xfId="11142"/>
    <cellStyle name="Обычный 2 11 4" xfId="11141"/>
    <cellStyle name="Обычный 2 11 5" xfId="11144"/>
    <cellStyle name="Обычный 2 11 6" xfId="15537"/>
    <cellStyle name="Обычный 2 12" xfId="4136"/>
    <cellStyle name="Обычный 2 12 2" xfId="11139"/>
    <cellStyle name="Обычный 2 12 3" xfId="11140"/>
    <cellStyle name="Обычный 2 12 4" xfId="15764"/>
    <cellStyle name="Обычный 2 13" xfId="4137"/>
    <cellStyle name="Обычный 2 13 2" xfId="11138"/>
    <cellStyle name="Обычный 2 13 3" xfId="15765"/>
    <cellStyle name="Обычный 2 14" xfId="4138"/>
    <cellStyle name="Обычный 2 14 2" xfId="11137"/>
    <cellStyle name="Обычный 2 14 3" xfId="15766"/>
    <cellStyle name="Обычный 2 15" xfId="4139"/>
    <cellStyle name="Обычный 2 15 2" xfId="11136"/>
    <cellStyle name="Обычный 2 15 3" xfId="15767"/>
    <cellStyle name="Обычный 2 16" xfId="4140"/>
    <cellStyle name="Обычный 2 16 2" xfId="11135"/>
    <cellStyle name="Обычный 2 16 3" xfId="15768"/>
    <cellStyle name="Обычный 2 17" xfId="4141"/>
    <cellStyle name="Обычный 2 17 2" xfId="11134"/>
    <cellStyle name="Обычный 2 17 3" xfId="15769"/>
    <cellStyle name="Обычный 2 18" xfId="4142"/>
    <cellStyle name="Обычный 2 18 2" xfId="11133"/>
    <cellStyle name="Обычный 2 18 3" xfId="15770"/>
    <cellStyle name="Обычный 2 19" xfId="4143"/>
    <cellStyle name="Обычный 2 19 2" xfId="11132"/>
    <cellStyle name="Обычный 2 19 3" xfId="15771"/>
    <cellStyle name="Обычный 2 2" xfId="115"/>
    <cellStyle name="Обычный 2 2 10" xfId="4144"/>
    <cellStyle name="Обычный 2 2 10 2" xfId="15273"/>
    <cellStyle name="Обычный 2 2 11" xfId="4145"/>
    <cellStyle name="Обычный 2 2 12" xfId="4146"/>
    <cellStyle name="Обычный 2 2 13" xfId="4147"/>
    <cellStyle name="Обычный 2 2 14" xfId="4148"/>
    <cellStyle name="Обычный 2 2 15" xfId="4149"/>
    <cellStyle name="Обычный 2 2 16" xfId="4150"/>
    <cellStyle name="Обычный 2 2 17" xfId="4151"/>
    <cellStyle name="Обычный 2 2 18" xfId="4152"/>
    <cellStyle name="Обычный 2 2 19" xfId="231"/>
    <cellStyle name="Обычный 2 2 2" xfId="116"/>
    <cellStyle name="Обычный 2 2 2 10" xfId="4153"/>
    <cellStyle name="Обычный 2 2 2 10 2" xfId="14985"/>
    <cellStyle name="Обычный 2 2 2 10 3" xfId="15773"/>
    <cellStyle name="Обычный 2 2 2 10 3 2" xfId="16266"/>
    <cellStyle name="Обычный 2 2 2 11" xfId="4154"/>
    <cellStyle name="Обычный 2 2 2 11 2" xfId="14986"/>
    <cellStyle name="Обычный 2 2 2 11 3" xfId="15774"/>
    <cellStyle name="Обычный 2 2 2 11 3 2" xfId="16267"/>
    <cellStyle name="Обычный 2 2 2 12" xfId="4155"/>
    <cellStyle name="Обычный 2 2 2 12 2" xfId="14987"/>
    <cellStyle name="Обычный 2 2 2 12 3" xfId="15775"/>
    <cellStyle name="Обычный 2 2 2 12 3 2" xfId="16268"/>
    <cellStyle name="Обычный 2 2 2 13" xfId="4156"/>
    <cellStyle name="Обычный 2 2 2 13 2" xfId="14988"/>
    <cellStyle name="Обычный 2 2 2 13 3" xfId="15776"/>
    <cellStyle name="Обычный 2 2 2 13 3 2" xfId="16269"/>
    <cellStyle name="Обычный 2 2 2 14" xfId="4157"/>
    <cellStyle name="Обычный 2 2 2 14 2" xfId="14989"/>
    <cellStyle name="Обычный 2 2 2 14 3" xfId="15777"/>
    <cellStyle name="Обычный 2 2 2 14 3 2" xfId="16270"/>
    <cellStyle name="Обычный 2 2 2 15" xfId="4158"/>
    <cellStyle name="Обычный 2 2 2 15 2" xfId="14990"/>
    <cellStyle name="Обычный 2 2 2 15 3" xfId="15778"/>
    <cellStyle name="Обычный 2 2 2 15 3 2" xfId="16271"/>
    <cellStyle name="Обычный 2 2 2 16" xfId="4159"/>
    <cellStyle name="Обычный 2 2 2 16 2" xfId="14991"/>
    <cellStyle name="Обычный 2 2 2 16 3" xfId="15779"/>
    <cellStyle name="Обычный 2 2 2 16 3 2" xfId="16272"/>
    <cellStyle name="Обычный 2 2 2 17" xfId="4160"/>
    <cellStyle name="Обычный 2 2 2 17 2" xfId="14992"/>
    <cellStyle name="Обычный 2 2 2 17 3" xfId="15780"/>
    <cellStyle name="Обычный 2 2 2 17 3 2" xfId="16273"/>
    <cellStyle name="Обычный 2 2 2 18" xfId="4161"/>
    <cellStyle name="Обычный 2 2 2 18 2" xfId="14993"/>
    <cellStyle name="Обычный 2 2 2 18 3" xfId="15781"/>
    <cellStyle name="Обычный 2 2 2 18 3 2" xfId="16274"/>
    <cellStyle name="Обычный 2 2 2 19" xfId="14783"/>
    <cellStyle name="Обычный 2 2 2 19 2" xfId="15782"/>
    <cellStyle name="Обычный 2 2 2 2" xfId="117"/>
    <cellStyle name="Обычный 2 2 2 2 2" xfId="4162"/>
    <cellStyle name="Обычный 2 2 2 2 2 2" xfId="11129"/>
    <cellStyle name="Обычный 2 2 2 2 2 2 2" xfId="11128"/>
    <cellStyle name="Обычный 2 2 2 2 2 2 2 2" xfId="11127"/>
    <cellStyle name="Обычный 2 2 2 2 2 2 2 2 2" xfId="15788"/>
    <cellStyle name="Обычный 2 2 2 2 2 2 2 2 3" xfId="15789"/>
    <cellStyle name="Обычный 2 2 2 2 2 2 2 2 4" xfId="15787"/>
    <cellStyle name="Обычный 2 2 2 2 2 2 2 3" xfId="11126"/>
    <cellStyle name="Обычный 2 2 2 2 2 2 2 3 2" xfId="15790"/>
    <cellStyle name="Обычный 2 2 2 2 2 2 2 4" xfId="11125"/>
    <cellStyle name="Обычный 2 2 2 2 2 2 2 4 2" xfId="15791"/>
    <cellStyle name="Обычный 2 2 2 2 2 2 2 5" xfId="15786"/>
    <cellStyle name="Обычный 2 2 2 2 2 2 3" xfId="11124"/>
    <cellStyle name="Обычный 2 2 2 2 2 2 3 2" xfId="15792"/>
    <cellStyle name="Обычный 2 2 2 2 2 2 4" xfId="11123"/>
    <cellStyle name="Обычный 2 2 2 2 2 2 4 2" xfId="15793"/>
    <cellStyle name="Обычный 2 2 2 2 2 2 5" xfId="11122"/>
    <cellStyle name="Обычный 2 2 2 2 2 2 6" xfId="15785"/>
    <cellStyle name="Обычный 2 2 2 2 2 3" xfId="11121"/>
    <cellStyle name="Обычный 2 2 2 2 2 3 2" xfId="15794"/>
    <cellStyle name="Обычный 2 2 2 2 2 4" xfId="11120"/>
    <cellStyle name="Обычный 2 2 2 2 2 4 2" xfId="15795"/>
    <cellStyle name="Обычный 2 2 2 2 2 5" xfId="11119"/>
    <cellStyle name="Обычный 2 2 2 2 2 6" xfId="11130"/>
    <cellStyle name="Обычный 2 2 2 2 2 7" xfId="14782"/>
    <cellStyle name="Обычный 2 2 2 2 2 8" xfId="15784"/>
    <cellStyle name="Обычный 2 2 2 2 2 8 2" xfId="16275"/>
    <cellStyle name="Обычный 2 2 2 2 3" xfId="11118"/>
    <cellStyle name="Обычный 2 2 2 2 3 2" xfId="11953"/>
    <cellStyle name="Обычный 2 2 2 2 3 3" xfId="14994"/>
    <cellStyle name="Обычный 2 2 2 2 3 4" xfId="15796"/>
    <cellStyle name="Обычный 2 2 2 2 3 4 2" xfId="16276"/>
    <cellStyle name="Обычный 2 2 2 2 4" xfId="11117"/>
    <cellStyle name="Обычный 2 2 2 2 4 2" xfId="15797"/>
    <cellStyle name="Обычный 2 2 2 2 5" xfId="11116"/>
    <cellStyle name="Обычный 2 2 2 2 5 2" xfId="15783"/>
    <cellStyle name="Обычный 2 2 2 2 6" xfId="11115"/>
    <cellStyle name="Обычный 2 2 2 2 7" xfId="11114"/>
    <cellStyle name="Обычный 2 2 2 2 8" xfId="11131"/>
    <cellStyle name="Обычный 2 2 2 20" xfId="15772"/>
    <cellStyle name="Обычный 2 2 2 3" xfId="4163"/>
    <cellStyle name="Обычный 2 2 2 3 2" xfId="11113"/>
    <cellStyle name="Обычный 2 2 2 3 2 2" xfId="14996"/>
    <cellStyle name="Обычный 2 2 2 3 2 3" xfId="15799"/>
    <cellStyle name="Обычный 2 2 2 3 2 3 2" xfId="16278"/>
    <cellStyle name="Обычный 2 2 2 3 3" xfId="14995"/>
    <cellStyle name="Обычный 2 2 2 3 4" xfId="15798"/>
    <cellStyle name="Обычный 2 2 2 3 4 2" xfId="16277"/>
    <cellStyle name="Обычный 2 2 2 4" xfId="4164"/>
    <cellStyle name="Обычный 2 2 2 4 2" xfId="11112"/>
    <cellStyle name="Обычный 2 2 2 4 3" xfId="14997"/>
    <cellStyle name="Обычный 2 2 2 4 4" xfId="15800"/>
    <cellStyle name="Обычный 2 2 2 4 4 2" xfId="16279"/>
    <cellStyle name="Обычный 2 2 2 5" xfId="4165"/>
    <cellStyle name="Обычный 2 2 2 5 2" xfId="11111"/>
    <cellStyle name="Обычный 2 2 2 5 3" xfId="14998"/>
    <cellStyle name="Обычный 2 2 2 5 4" xfId="15801"/>
    <cellStyle name="Обычный 2 2 2 5 4 2" xfId="16280"/>
    <cellStyle name="Обычный 2 2 2 6" xfId="4166"/>
    <cellStyle name="Обычный 2 2 2 6 2" xfId="11110"/>
    <cellStyle name="Обычный 2 2 2 6 3" xfId="14999"/>
    <cellStyle name="Обычный 2 2 2 6 4" xfId="15802"/>
    <cellStyle name="Обычный 2 2 2 6 4 2" xfId="16281"/>
    <cellStyle name="Обычный 2 2 2 7" xfId="4167"/>
    <cellStyle name="Обычный 2 2 2 7 2" xfId="15000"/>
    <cellStyle name="Обычный 2 2 2 7 3" xfId="15803"/>
    <cellStyle name="Обычный 2 2 2 7 3 2" xfId="16282"/>
    <cellStyle name="Обычный 2 2 2 8" xfId="4168"/>
    <cellStyle name="Обычный 2 2 2 8 2" xfId="15001"/>
    <cellStyle name="Обычный 2 2 2 8 3" xfId="15804"/>
    <cellStyle name="Обычный 2 2 2 8 3 2" xfId="16283"/>
    <cellStyle name="Обычный 2 2 2 9" xfId="4169"/>
    <cellStyle name="Обычный 2 2 2 9 2" xfId="15002"/>
    <cellStyle name="Обычный 2 2 2 9 3" xfId="15805"/>
    <cellStyle name="Обычный 2 2 2 9 3 2" xfId="16284"/>
    <cellStyle name="Обычный 2 2 2_июль " xfId="15003"/>
    <cellStyle name="Обычный 2 2 20" xfId="4170"/>
    <cellStyle name="Обычный 2 2 20 2" xfId="15234"/>
    <cellStyle name="Обычный 2 2 3" xfId="118"/>
    <cellStyle name="Обычный 2 2 3 2" xfId="4171"/>
    <cellStyle name="Обычный 2 2 3 2 2" xfId="11108"/>
    <cellStyle name="Обычный 2 2 3 2 2 2" xfId="15808"/>
    <cellStyle name="Обычный 2 2 3 2 3" xfId="15807"/>
    <cellStyle name="Обычный 2 2 3 3" xfId="11107"/>
    <cellStyle name="Обычный 2 2 3 3 2" xfId="15810"/>
    <cellStyle name="Обычный 2 2 3 3 3" xfId="15809"/>
    <cellStyle name="Обычный 2 2 3 4" xfId="11109"/>
    <cellStyle name="Обычный 2 2 3 4 2" xfId="15811"/>
    <cellStyle name="Обычный 2 2 3 5" xfId="15806"/>
    <cellStyle name="Обычный 2 2 3 5 2" xfId="16285"/>
    <cellStyle name="Обычный 2 2 4" xfId="4172"/>
    <cellStyle name="Обычный 2 2 4 2" xfId="11105"/>
    <cellStyle name="Обычный 2 2 4 2 2" xfId="15814"/>
    <cellStyle name="Обычный 2 2 4 2 3" xfId="15813"/>
    <cellStyle name="Обычный 2 2 4 3" xfId="11106"/>
    <cellStyle name="Обычный 2 2 4 3 2" xfId="15815"/>
    <cellStyle name="Обычный 2 2 4 4" xfId="15812"/>
    <cellStyle name="Обычный 2 2 5" xfId="4173"/>
    <cellStyle name="Обычный 2 2 5 2" xfId="11104"/>
    <cellStyle name="Обычный 2 2 5 2 2" xfId="15817"/>
    <cellStyle name="Обычный 2 2 5 3" xfId="15818"/>
    <cellStyle name="Обычный 2 2 5 4" xfId="15816"/>
    <cellStyle name="Обычный 2 2 6" xfId="4174"/>
    <cellStyle name="Обычный 2 2 6 2" xfId="11103"/>
    <cellStyle name="Обычный 2 2 6 3" xfId="15819"/>
    <cellStyle name="Обычный 2 2 7" xfId="4175"/>
    <cellStyle name="Обычный 2 2 7 2" xfId="11102"/>
    <cellStyle name="Обычный 2 2 8" xfId="4176"/>
    <cellStyle name="Обычный 2 2 9" xfId="4177"/>
    <cellStyle name="Обычный 2 2_Баланс2012_15.06.11" xfId="11101"/>
    <cellStyle name="Обычный 2 20" xfId="4178"/>
    <cellStyle name="Обычный 2 20 2" xfId="11100"/>
    <cellStyle name="Обычный 2 20 3" xfId="15820"/>
    <cellStyle name="Обычный 2 21" xfId="4179"/>
    <cellStyle name="Обычный 2 21 2" xfId="11099"/>
    <cellStyle name="Обычный 2 21 3" xfId="15821"/>
    <cellStyle name="Обычный 2 22" xfId="4180"/>
    <cellStyle name="Обычный 2 22 2" xfId="11098"/>
    <cellStyle name="Обычный 2 23" xfId="4181"/>
    <cellStyle name="Обычный 2 23 2" xfId="11097"/>
    <cellStyle name="Обычный 2 24" xfId="4182"/>
    <cellStyle name="Обычный 2 24 2" xfId="11096"/>
    <cellStyle name="Обычный 2 25" xfId="4183"/>
    <cellStyle name="Обычный 2 25 2" xfId="11095"/>
    <cellStyle name="Обычный 2 26" xfId="4184"/>
    <cellStyle name="Обычный 2 26 2" xfId="15256"/>
    <cellStyle name="Обычный 2 27" xfId="4185"/>
    <cellStyle name="Обычный 2 27 2" xfId="11094"/>
    <cellStyle name="Обычный 2 27 3" xfId="14452"/>
    <cellStyle name="Обычный 2 27 4" xfId="16286"/>
    <cellStyle name="Обычный 2 28" xfId="11093"/>
    <cellStyle name="Обычный 2 28 2" xfId="14453"/>
    <cellStyle name="Обычный 2 29" xfId="11092"/>
    <cellStyle name="Обычный 2 29 2" xfId="15196"/>
    <cellStyle name="Обычный 2 3" xfId="119"/>
    <cellStyle name="Обычный 2 3 2" xfId="120"/>
    <cellStyle name="Обычный 2 3 2 2" xfId="385"/>
    <cellStyle name="Обычный 2 3 2 2 2" xfId="15005"/>
    <cellStyle name="Обычный 2 3 2 2 3" xfId="15823"/>
    <cellStyle name="Обычный 2 3 2 2 3 2" xfId="16288"/>
    <cellStyle name="Обычный 2 3 2 3" xfId="11091"/>
    <cellStyle name="Обычный 2 3 2 4" xfId="14454"/>
    <cellStyle name="Обычный 2 3 2 4 2" xfId="15822"/>
    <cellStyle name="Обычный 2 3 2 5" xfId="15538"/>
    <cellStyle name="Обычный 2 3 3" xfId="4186"/>
    <cellStyle name="Обычный 2 3 3 2" xfId="11090"/>
    <cellStyle name="Обычный 2 3 3 3" xfId="15824"/>
    <cellStyle name="Обычный 2 3 3 4" xfId="15825"/>
    <cellStyle name="Обычный 2 3 4" xfId="349"/>
    <cellStyle name="Обычный 2 3 4 2" xfId="11089"/>
    <cellStyle name="Обычный 2 3 4 3" xfId="14781"/>
    <cellStyle name="Обычный 2 3 5" xfId="11088"/>
    <cellStyle name="Обычный 2 3 5 2" xfId="11871"/>
    <cellStyle name="Обычный 2 3 5 3" xfId="15826"/>
    <cellStyle name="Обычный 2 3 6" xfId="11087"/>
    <cellStyle name="Обычный 2 3 6 2" xfId="15827"/>
    <cellStyle name="Обычный 2 3 7" xfId="11086"/>
    <cellStyle name="Обычный 2 3 7 2" xfId="15625"/>
    <cellStyle name="Обычный 2 3 8" xfId="11085"/>
    <cellStyle name="Обычный 2 3 9" xfId="16287"/>
    <cellStyle name="Обычный 2 30" xfId="11084"/>
    <cellStyle name="Обычный 2 31" xfId="11083"/>
    <cellStyle name="Обычный 2 32" xfId="11082"/>
    <cellStyle name="Обычный 2 33" xfId="11081"/>
    <cellStyle name="Обычный 2 34" xfId="11080"/>
    <cellStyle name="Обычный 2 35" xfId="11079"/>
    <cellStyle name="Обычный 2 36" xfId="11078"/>
    <cellStyle name="Обычный 2 37" xfId="11077"/>
    <cellStyle name="Обычный 2 38" xfId="11076"/>
    <cellStyle name="Обычный 2 39" xfId="11075"/>
    <cellStyle name="Обычный 2 4" xfId="121"/>
    <cellStyle name="Обычный 2 4 2" xfId="122"/>
    <cellStyle name="Обычный 2 4 2 2" xfId="386"/>
    <cellStyle name="Обычный 2 4 2 3" xfId="11074"/>
    <cellStyle name="Обычный 2 4 3" xfId="350"/>
    <cellStyle name="Обычный 2 4 3 2" xfId="11073"/>
    <cellStyle name="Обычный 2 4 3 3" xfId="14807"/>
    <cellStyle name="Обычный 2 4 3 4" xfId="15006"/>
    <cellStyle name="Обычный 2 4 3 5" xfId="16289"/>
    <cellStyle name="Обычный 2 4 4" xfId="11072"/>
    <cellStyle name="Обычный 2 4 4 2" xfId="15828"/>
    <cellStyle name="Обычный 2 4 5" xfId="11071"/>
    <cellStyle name="Обычный 2 4 6" xfId="11070"/>
    <cellStyle name="Обычный 2 4 7" xfId="11069"/>
    <cellStyle name="Обычный 2 4 8" xfId="11068"/>
    <cellStyle name="Обычный 2 4_июль " xfId="15007"/>
    <cellStyle name="Обычный 2 40" xfId="11067"/>
    <cellStyle name="Обычный 2 41" xfId="11066"/>
    <cellStyle name="Обычный 2 42" xfId="11065"/>
    <cellStyle name="Обычный 2 43" xfId="11064"/>
    <cellStyle name="Обычный 2 44" xfId="11063"/>
    <cellStyle name="Обычный 2 45" xfId="11062"/>
    <cellStyle name="Обычный 2 46" xfId="11061"/>
    <cellStyle name="Обычный 2 47" xfId="11060"/>
    <cellStyle name="Обычный 2 48" xfId="11059"/>
    <cellStyle name="Обычный 2 49" xfId="11058"/>
    <cellStyle name="Обычный 2 5" xfId="123"/>
    <cellStyle name="Обычный 2 5 2" xfId="387"/>
    <cellStyle name="Обычный 2 5 2 2" xfId="388"/>
    <cellStyle name="Обычный 2 5 2 2 2" xfId="15829"/>
    <cellStyle name="Обычный 2 5 2 3" xfId="11954"/>
    <cellStyle name="Обычный 2 5 2 4" xfId="15539"/>
    <cellStyle name="Обычный 2 5 2 4 2" xfId="16290"/>
    <cellStyle name="Обычный 2 5 3" xfId="351"/>
    <cellStyle name="Обычный 2 5 3 2" xfId="15830"/>
    <cellStyle name="Обычный 2 5 4" xfId="15048"/>
    <cellStyle name="Обычный 2 5 4 2" xfId="15831"/>
    <cellStyle name="Обычный 2 50" xfId="11057"/>
    <cellStyle name="Обычный 2 6" xfId="124"/>
    <cellStyle name="Обычный 2 6 2" xfId="389"/>
    <cellStyle name="Обычный 2 6 2 2" xfId="11056"/>
    <cellStyle name="Обычный 2 6 2 2 2" xfId="15833"/>
    <cellStyle name="Обычный 2 6 2 3" xfId="11831"/>
    <cellStyle name="Обычный 2 6 3" xfId="352"/>
    <cellStyle name="Обычный 2 6 3 2" xfId="11830"/>
    <cellStyle name="Обычный 2 6 3 3" xfId="15832"/>
    <cellStyle name="Обычный 2 6 4" xfId="14780"/>
    <cellStyle name="Обычный 2 6 5" xfId="11955"/>
    <cellStyle name="Обычный 2 7" xfId="390"/>
    <cellStyle name="Обычный 2 7 10" xfId="15009"/>
    <cellStyle name="Обычный 2 7 11" xfId="15540"/>
    <cellStyle name="Обычный 2 7 11 2" xfId="16291"/>
    <cellStyle name="Обычный 2 7 2" xfId="391"/>
    <cellStyle name="Обычный 2 7 2 2" xfId="11055"/>
    <cellStyle name="Обычный 2 7 2 3" xfId="15010"/>
    <cellStyle name="Обычный 2 7 2 4" xfId="16292"/>
    <cellStyle name="Обычный 2 7 3" xfId="11054"/>
    <cellStyle name="Обычный 2 7 4" xfId="11053"/>
    <cellStyle name="Обычный 2 7 5" xfId="11052"/>
    <cellStyle name="Обычный 2 7 6" xfId="11051"/>
    <cellStyle name="Обычный 2 7 7" xfId="11050"/>
    <cellStyle name="Обычный 2 7 8" xfId="11049"/>
    <cellStyle name="Обычный 2 7 9" xfId="11956"/>
    <cellStyle name="Обычный 2 8" xfId="392"/>
    <cellStyle name="Обычный 2 8 10" xfId="15541"/>
    <cellStyle name="Обычный 2 8 10 2" xfId="16293"/>
    <cellStyle name="Обычный 2 8 2" xfId="393"/>
    <cellStyle name="Обычный 2 8 2 2" xfId="11048"/>
    <cellStyle name="Обычный 2 8 3" xfId="11047"/>
    <cellStyle name="Обычный 2 8 4" xfId="11046"/>
    <cellStyle name="Обычный 2 8 4 2" xfId="15834"/>
    <cellStyle name="Обычный 2 8 5" xfId="11045"/>
    <cellStyle name="Обычный 2 8 6" xfId="11044"/>
    <cellStyle name="Обычный 2 8 7" xfId="11043"/>
    <cellStyle name="Обычный 2 8 8" xfId="11042"/>
    <cellStyle name="Обычный 2 8 9" xfId="11957"/>
    <cellStyle name="Обычный 2 9" xfId="394"/>
    <cellStyle name="Обычный 2 9 10" xfId="11958"/>
    <cellStyle name="Обычный 2 9 11" xfId="15542"/>
    <cellStyle name="Обычный 2 9 11 2" xfId="16294"/>
    <cellStyle name="Обычный 2 9 2" xfId="11040"/>
    <cellStyle name="Обычный 2 9 3" xfId="11039"/>
    <cellStyle name="Обычный 2 9 3 2" xfId="15835"/>
    <cellStyle name="Обычный 2 9 4" xfId="11038"/>
    <cellStyle name="Обычный 2 9 5" xfId="11037"/>
    <cellStyle name="Обычный 2 9 6" xfId="11036"/>
    <cellStyle name="Обычный 2 9 7" xfId="11035"/>
    <cellStyle name="Обычный 2 9 8" xfId="11034"/>
    <cellStyle name="Обычный 2 9 9" xfId="11041"/>
    <cellStyle name="Обычный 2_10.инвест" xfId="14455"/>
    <cellStyle name="Обычный 20" xfId="125"/>
    <cellStyle name="Обычный 20 2" xfId="4187"/>
    <cellStyle name="Обычный 20 2 2" xfId="15836"/>
    <cellStyle name="Обычный 20 3" xfId="251"/>
    <cellStyle name="Обычный 20 4" xfId="11852"/>
    <cellStyle name="Обычный 20 5" xfId="14872"/>
    <cellStyle name="Обычный 20 6" xfId="15011"/>
    <cellStyle name="Обычный 20 7" xfId="15321"/>
    <cellStyle name="Обычный 20 7 2" xfId="16295"/>
    <cellStyle name="Обычный 21" xfId="126"/>
    <cellStyle name="Обычный 21 2" xfId="4189"/>
    <cellStyle name="Обычный 21 2 2" xfId="15837"/>
    <cellStyle name="Обычный 21 3" xfId="4188"/>
    <cellStyle name="Обычный 21 4" xfId="11787"/>
    <cellStyle name="Обычный 21 5" xfId="15012"/>
    <cellStyle name="Обычный 21 6" xfId="16296"/>
    <cellStyle name="Обычный 22" xfId="127"/>
    <cellStyle name="Обычный 22 2" xfId="4191"/>
    <cellStyle name="Обычный 22 3" xfId="4190"/>
    <cellStyle name="Обычный 22 4" xfId="15013"/>
    <cellStyle name="Обычный 22 5" xfId="16297"/>
    <cellStyle name="Обычный 23" xfId="128"/>
    <cellStyle name="Обычный 23 2" xfId="4193"/>
    <cellStyle name="Обычный 23 2 2" xfId="14456"/>
    <cellStyle name="Обычный 23 3" xfId="4192"/>
    <cellStyle name="Обычный 23 4" xfId="15014"/>
    <cellStyle name="Обычный 23 5" xfId="16298"/>
    <cellStyle name="Обычный 24" xfId="129"/>
    <cellStyle name="Обычный 24 2" xfId="4195"/>
    <cellStyle name="Обычный 24 2 2" xfId="14457"/>
    <cellStyle name="Обычный 24 3" xfId="4194"/>
    <cellStyle name="Обычный 24 4" xfId="15015"/>
    <cellStyle name="Обычный 24 5" xfId="15311"/>
    <cellStyle name="Обычный 24 5 2" xfId="16299"/>
    <cellStyle name="Обычный 25" xfId="130"/>
    <cellStyle name="Обычный 25 2" xfId="4197"/>
    <cellStyle name="Обычный 25 2 2" xfId="14458"/>
    <cellStyle name="Обычный 25 3" xfId="4196"/>
    <cellStyle name="Обычный 25 4" xfId="15016"/>
    <cellStyle name="Обычный 25 5" xfId="15312"/>
    <cellStyle name="Обычный 25 5 2" xfId="16300"/>
    <cellStyle name="Обычный 26" xfId="131"/>
    <cellStyle name="Обычный 26 2" xfId="4199"/>
    <cellStyle name="Обычный 26 2 2" xfId="14459"/>
    <cellStyle name="Обычный 26 3" xfId="4198"/>
    <cellStyle name="Обычный 26 3 2" xfId="14460"/>
    <cellStyle name="Обычный 26 4" xfId="15017"/>
    <cellStyle name="Обычный 26 5" xfId="16301"/>
    <cellStyle name="Обычный 27" xfId="132"/>
    <cellStyle name="Обычный 27 2" xfId="4201"/>
    <cellStyle name="Обычный 27 2 2" xfId="14461"/>
    <cellStyle name="Обычный 27 3" xfId="4200"/>
    <cellStyle name="Обычный 27_Xl0001803" xfId="4202"/>
    <cellStyle name="Обычный 28" xfId="4203"/>
    <cellStyle name="Обычный 28 2" xfId="4204"/>
    <cellStyle name="Обычный 28 3" xfId="15838"/>
    <cellStyle name="Обычный 28 3 2" xfId="16302"/>
    <cellStyle name="Обычный 28_Xl0001803" xfId="4205"/>
    <cellStyle name="Обычный 29" xfId="4206"/>
    <cellStyle name="Обычный 29 2" xfId="4207"/>
    <cellStyle name="Обычный 29 3" xfId="14462"/>
    <cellStyle name="Обычный 29_Xl0001803" xfId="4208"/>
    <cellStyle name="Обычный 3" xfId="133"/>
    <cellStyle name="Обычный 3 10" xfId="4209"/>
    <cellStyle name="Обычный 3 10 10" xfId="11031"/>
    <cellStyle name="Обычный 3 10 11" xfId="11030"/>
    <cellStyle name="Обычный 3 10 12" xfId="11029"/>
    <cellStyle name="Обычный 3 10 13" xfId="11028"/>
    <cellStyle name="Обычный 3 10 14" xfId="11027"/>
    <cellStyle name="Обычный 3 10 15" xfId="11026"/>
    <cellStyle name="Обычный 3 10 16" xfId="11025"/>
    <cellStyle name="Обычный 3 10 17" xfId="11032"/>
    <cellStyle name="Обычный 3 10 18" xfId="11776"/>
    <cellStyle name="Обычный 3 10 19" xfId="15313"/>
    <cellStyle name="Обычный 3 10 2" xfId="11024"/>
    <cellStyle name="Обычный 3 10 3" xfId="11023"/>
    <cellStyle name="Обычный 3 10 4" xfId="11022"/>
    <cellStyle name="Обычный 3 10 5" xfId="11021"/>
    <cellStyle name="Обычный 3 10 6" xfId="11020"/>
    <cellStyle name="Обычный 3 10 7" xfId="11019"/>
    <cellStyle name="Обычный 3 10 8" xfId="11018"/>
    <cellStyle name="Обычный 3 10 9" xfId="11017"/>
    <cellStyle name="Обычный 3 11" xfId="4210"/>
    <cellStyle name="Обычный 3 11 10" xfId="11015"/>
    <cellStyle name="Обычный 3 11 11" xfId="11014"/>
    <cellStyle name="Обычный 3 11 12" xfId="11013"/>
    <cellStyle name="Обычный 3 11 13" xfId="11012"/>
    <cellStyle name="Обычный 3 11 14" xfId="11011"/>
    <cellStyle name="Обычный 3 11 15" xfId="11010"/>
    <cellStyle name="Обычный 3 11 16" xfId="11009"/>
    <cellStyle name="Обычный 3 11 17" xfId="11016"/>
    <cellStyle name="Обычный 3 11 18" xfId="11788"/>
    <cellStyle name="Обычный 3 11 19" xfId="15314"/>
    <cellStyle name="Обычный 3 11 2" xfId="11008"/>
    <cellStyle name="Обычный 3 11 3" xfId="11007"/>
    <cellStyle name="Обычный 3 11 4" xfId="11006"/>
    <cellStyle name="Обычный 3 11 5" xfId="11005"/>
    <cellStyle name="Обычный 3 11 6" xfId="11004"/>
    <cellStyle name="Обычный 3 11 7" xfId="11003"/>
    <cellStyle name="Обычный 3 11 8" xfId="11002"/>
    <cellStyle name="Обычный 3 11 9" xfId="11001"/>
    <cellStyle name="Обычный 3 12" xfId="4211"/>
    <cellStyle name="Обычный 3 12 10" xfId="10999"/>
    <cellStyle name="Обычный 3 12 11" xfId="10998"/>
    <cellStyle name="Обычный 3 12 12" xfId="10997"/>
    <cellStyle name="Обычный 3 12 13" xfId="10996"/>
    <cellStyle name="Обычный 3 12 14" xfId="10995"/>
    <cellStyle name="Обычный 3 12 15" xfId="10994"/>
    <cellStyle name="Обычный 3 12 16" xfId="10993"/>
    <cellStyle name="Обычный 3 12 17" xfId="11000"/>
    <cellStyle name="Обычный 3 12 2" xfId="10992"/>
    <cellStyle name="Обычный 3 12 3" xfId="10991"/>
    <cellStyle name="Обычный 3 12 4" xfId="10990"/>
    <cellStyle name="Обычный 3 12 5" xfId="10989"/>
    <cellStyle name="Обычный 3 12 6" xfId="10988"/>
    <cellStyle name="Обычный 3 12 7" xfId="10987"/>
    <cellStyle name="Обычный 3 12 8" xfId="10986"/>
    <cellStyle name="Обычный 3 12 9" xfId="10985"/>
    <cellStyle name="Обычный 3 13" xfId="4212"/>
    <cellStyle name="Обычный 3 13 10" xfId="10983"/>
    <cellStyle name="Обычный 3 13 11" xfId="10982"/>
    <cellStyle name="Обычный 3 13 12" xfId="10981"/>
    <cellStyle name="Обычный 3 13 13" xfId="10980"/>
    <cellStyle name="Обычный 3 13 14" xfId="10979"/>
    <cellStyle name="Обычный 3 13 15" xfId="10978"/>
    <cellStyle name="Обычный 3 13 16" xfId="10977"/>
    <cellStyle name="Обычный 3 13 17" xfId="10984"/>
    <cellStyle name="Обычный 3 13 2" xfId="10976"/>
    <cellStyle name="Обычный 3 13 3" xfId="10975"/>
    <cellStyle name="Обычный 3 13 4" xfId="10974"/>
    <cellStyle name="Обычный 3 13 5" xfId="10973"/>
    <cellStyle name="Обычный 3 13 6" xfId="10972"/>
    <cellStyle name="Обычный 3 13 7" xfId="10971"/>
    <cellStyle name="Обычный 3 13 8" xfId="10970"/>
    <cellStyle name="Обычный 3 13 9" xfId="10969"/>
    <cellStyle name="Обычный 3 14" xfId="4213"/>
    <cellStyle name="Обычный 3 14 10" xfId="10967"/>
    <cellStyle name="Обычный 3 14 11" xfId="10966"/>
    <cellStyle name="Обычный 3 14 12" xfId="10965"/>
    <cellStyle name="Обычный 3 14 13" xfId="10964"/>
    <cellStyle name="Обычный 3 14 14" xfId="10963"/>
    <cellStyle name="Обычный 3 14 15" xfId="10962"/>
    <cellStyle name="Обычный 3 14 16" xfId="10961"/>
    <cellStyle name="Обычный 3 14 17" xfId="10968"/>
    <cellStyle name="Обычный 3 14 2" xfId="10960"/>
    <cellStyle name="Обычный 3 14 3" xfId="10959"/>
    <cellStyle name="Обычный 3 14 4" xfId="10958"/>
    <cellStyle name="Обычный 3 14 5" xfId="10957"/>
    <cellStyle name="Обычный 3 14 6" xfId="10956"/>
    <cellStyle name="Обычный 3 14 7" xfId="10955"/>
    <cellStyle name="Обычный 3 14 8" xfId="10954"/>
    <cellStyle name="Обычный 3 14 9" xfId="10953"/>
    <cellStyle name="Обычный 3 15" xfId="4214"/>
    <cellStyle name="Обычный 3 15 2" xfId="10952"/>
    <cellStyle name="Обычный 3 16" xfId="4215"/>
    <cellStyle name="Обычный 3 16 2" xfId="10951"/>
    <cellStyle name="Обычный 3 17" xfId="4216"/>
    <cellStyle name="Обычный 3 17 2" xfId="10950"/>
    <cellStyle name="Обычный 3 18" xfId="4217"/>
    <cellStyle name="Обычный 3 18 2" xfId="10949"/>
    <cellStyle name="Обычный 3 19" xfId="4218"/>
    <cellStyle name="Обычный 3 19 2" xfId="10948"/>
    <cellStyle name="Обычный 3 2" xfId="134"/>
    <cellStyle name="Обычный 3 2 2" xfId="135"/>
    <cellStyle name="Обычный 3 2 2 2" xfId="4219"/>
    <cellStyle name="Обычный 3 2 2 2 2" xfId="14804"/>
    <cellStyle name="Обычный 3 2 2 2 2 2" xfId="15840"/>
    <cellStyle name="Обычный 3 2 2 2 3" xfId="15841"/>
    <cellStyle name="Обычный 3 2 2 2 3 2" xfId="16303"/>
    <cellStyle name="Обычный 3 2 2 3" xfId="10946"/>
    <cellStyle name="Обычный 3 2 2 3 2" xfId="11959"/>
    <cellStyle name="Обычный 3 2 2 3 2 2" xfId="15843"/>
    <cellStyle name="Обычный 3 2 2 3 3" xfId="15842"/>
    <cellStyle name="Обычный 3 2 2 4" xfId="15844"/>
    <cellStyle name="Обычный 3 2 2 4 2" xfId="15845"/>
    <cellStyle name="Обычный 3 2 2 5" xfId="15846"/>
    <cellStyle name="Обычный 3 2 3" xfId="332"/>
    <cellStyle name="Обычный 3 2 3 2" xfId="10945"/>
    <cellStyle name="Обычный 3 2 3 3" xfId="14463"/>
    <cellStyle name="Обычный 3 2 3 3 2" xfId="15848"/>
    <cellStyle name="Обычный 3 2 3 4" xfId="15847"/>
    <cellStyle name="Обычный 3 2 4" xfId="10944"/>
    <cellStyle name="Обычный 3 2 4 2" xfId="14805"/>
    <cellStyle name="Обычный 3 2 4 3" xfId="15849"/>
    <cellStyle name="Обычный 3 2 5" xfId="10943"/>
    <cellStyle name="Обычный 3 2 5 2" xfId="11873"/>
    <cellStyle name="Обычный 3 2 6" xfId="10942"/>
    <cellStyle name="Обычный 3 2 6 2" xfId="15850"/>
    <cellStyle name="Обычный 3 2 7" xfId="10941"/>
    <cellStyle name="Обычный 3 2 7 2" xfId="15839"/>
    <cellStyle name="Обычный 3 2 8" xfId="10940"/>
    <cellStyle name="Обычный 3 2 9" xfId="10947"/>
    <cellStyle name="Обычный 3 2_ДПН к селектору в МРСК" xfId="136"/>
    <cellStyle name="Обычный 3 20" xfId="4220"/>
    <cellStyle name="Обычный 3 20 2" xfId="10939"/>
    <cellStyle name="Обычный 3 20 3" xfId="12068"/>
    <cellStyle name="Обычный 3 20 4" xfId="15019"/>
    <cellStyle name="Обычный 3 20 5" xfId="16304"/>
    <cellStyle name="Обычный 3 21" xfId="242"/>
    <cellStyle name="Обычный 3 21 2" xfId="10938"/>
    <cellStyle name="Обычный 3 21 3" xfId="14806"/>
    <cellStyle name="Обычный 3 21 4" xfId="15020"/>
    <cellStyle name="Обычный 3 21 5" xfId="16305"/>
    <cellStyle name="Обычный 3 22" xfId="10937"/>
    <cellStyle name="Обычный 3 22 2" xfId="11765"/>
    <cellStyle name="Обычный 3 22 3" xfId="14789"/>
    <cellStyle name="Обычный 3 22 4" xfId="15021"/>
    <cellStyle name="Обычный 3 22 5" xfId="16306"/>
    <cellStyle name="Обычный 3 23" xfId="10936"/>
    <cellStyle name="Обычный 3 23 2" xfId="14790"/>
    <cellStyle name="Обычный 3 23 3" xfId="15374"/>
    <cellStyle name="Обычный 3 23 4" xfId="16307"/>
    <cellStyle name="Обычный 3 24" xfId="10935"/>
    <cellStyle name="Обычный 3 24 2" xfId="11872"/>
    <cellStyle name="Обычный 3 24 3" xfId="15375"/>
    <cellStyle name="Обычный 3 24 4" xfId="16308"/>
    <cellStyle name="Обычный 3 25" xfId="10934"/>
    <cellStyle name="Обычный 3 25 2" xfId="14830"/>
    <cellStyle name="Обычный 3 25 3" xfId="15376"/>
    <cellStyle name="Обычный 3 25 4" xfId="16309"/>
    <cellStyle name="Обычный 3 26" xfId="10933"/>
    <cellStyle name="Обычный 3 26 2" xfId="14823"/>
    <cellStyle name="Обычный 3 26 3" xfId="15377"/>
    <cellStyle name="Обычный 3 26 4" xfId="16310"/>
    <cellStyle name="Обычный 3 27" xfId="10932"/>
    <cellStyle name="Обычный 3 27 2" xfId="14828"/>
    <cellStyle name="Обычный 3 28" xfId="10931"/>
    <cellStyle name="Обычный 3 28 2" xfId="14824"/>
    <cellStyle name="Обычный 3 29" xfId="10930"/>
    <cellStyle name="Обычный 3 29 2" xfId="14827"/>
    <cellStyle name="Обычный 3 3" xfId="137"/>
    <cellStyle name="Обычный 3 3 10" xfId="10929"/>
    <cellStyle name="Обычный 3 3 10 10" xfId="10928"/>
    <cellStyle name="Обычный 3 3 10 11" xfId="10927"/>
    <cellStyle name="Обычный 3 3 10 12" xfId="10926"/>
    <cellStyle name="Обычный 3 3 10 13" xfId="10925"/>
    <cellStyle name="Обычный 3 3 10 14" xfId="10924"/>
    <cellStyle name="Обычный 3 3 10 15" xfId="10923"/>
    <cellStyle name="Обычный 3 3 10 16" xfId="10922"/>
    <cellStyle name="Обычный 3 3 10 2" xfId="10921"/>
    <cellStyle name="Обычный 3 3 10 3" xfId="10920"/>
    <cellStyle name="Обычный 3 3 10 4" xfId="10919"/>
    <cellStyle name="Обычный 3 3 10 5" xfId="10918"/>
    <cellStyle name="Обычный 3 3 10 6" xfId="10917"/>
    <cellStyle name="Обычный 3 3 10 7" xfId="10916"/>
    <cellStyle name="Обычный 3 3 10 8" xfId="10915"/>
    <cellStyle name="Обычный 3 3 10 9" xfId="10914"/>
    <cellStyle name="Обычный 3 3 11" xfId="10913"/>
    <cellStyle name="Обычный 3 3 11 10" xfId="10912"/>
    <cellStyle name="Обычный 3 3 11 11" xfId="10911"/>
    <cellStyle name="Обычный 3 3 11 12" xfId="10910"/>
    <cellStyle name="Обычный 3 3 11 13" xfId="10909"/>
    <cellStyle name="Обычный 3 3 11 14" xfId="10908"/>
    <cellStyle name="Обычный 3 3 11 15" xfId="10907"/>
    <cellStyle name="Обычный 3 3 11 16" xfId="10906"/>
    <cellStyle name="Обычный 3 3 11 2" xfId="10905"/>
    <cellStyle name="Обычный 3 3 11 3" xfId="10904"/>
    <cellStyle name="Обычный 3 3 11 4" xfId="10903"/>
    <cellStyle name="Обычный 3 3 11 5" xfId="10902"/>
    <cellStyle name="Обычный 3 3 11 6" xfId="10901"/>
    <cellStyle name="Обычный 3 3 11 7" xfId="10900"/>
    <cellStyle name="Обычный 3 3 11 8" xfId="10899"/>
    <cellStyle name="Обычный 3 3 11 9" xfId="10898"/>
    <cellStyle name="Обычный 3 3 12" xfId="10897"/>
    <cellStyle name="Обычный 3 3 13" xfId="10896"/>
    <cellStyle name="Обычный 3 3 14" xfId="10895"/>
    <cellStyle name="Обычный 3 3 15" xfId="10894"/>
    <cellStyle name="Обычный 3 3 16" xfId="10893"/>
    <cellStyle name="Обычный 3 3 17" xfId="10892"/>
    <cellStyle name="Обычный 3 3 18" xfId="10891"/>
    <cellStyle name="Обычный 3 3 19" xfId="10890"/>
    <cellStyle name="Обычный 3 3 2" xfId="333"/>
    <cellStyle name="Обычный 3 3 2 10" xfId="10889"/>
    <cellStyle name="Обычный 3 3 2 11" xfId="10888"/>
    <cellStyle name="Обычный 3 3 2 12" xfId="10887"/>
    <cellStyle name="Обычный 3 3 2 13" xfId="10886"/>
    <cellStyle name="Обычный 3 3 2 14" xfId="10885"/>
    <cellStyle name="Обычный 3 3 2 15" xfId="10884"/>
    <cellStyle name="Обычный 3 3 2 16" xfId="10883"/>
    <cellStyle name="Обычный 3 3 2 17" xfId="10882"/>
    <cellStyle name="Обычный 3 3 2 18" xfId="10881"/>
    <cellStyle name="Обычный 3 3 2 19" xfId="10880"/>
    <cellStyle name="Обычный 3 3 2 2" xfId="10879"/>
    <cellStyle name="Обычный 3 3 2 2 10" xfId="10878"/>
    <cellStyle name="Обычный 3 3 2 2 11" xfId="10877"/>
    <cellStyle name="Обычный 3 3 2 2 12" xfId="10876"/>
    <cellStyle name="Обычный 3 3 2 2 13" xfId="10875"/>
    <cellStyle name="Обычный 3 3 2 2 14" xfId="10874"/>
    <cellStyle name="Обычный 3 3 2 2 15" xfId="10873"/>
    <cellStyle name="Обычный 3 3 2 2 16" xfId="10872"/>
    <cellStyle name="Обычный 3 3 2 2 17" xfId="15852"/>
    <cellStyle name="Обычный 3 3 2 2 2" xfId="10871"/>
    <cellStyle name="Обычный 3 3 2 2 3" xfId="10870"/>
    <cellStyle name="Обычный 3 3 2 2 4" xfId="10869"/>
    <cellStyle name="Обычный 3 3 2 2 5" xfId="10868"/>
    <cellStyle name="Обычный 3 3 2 2 6" xfId="10867"/>
    <cellStyle name="Обычный 3 3 2 2 7" xfId="10866"/>
    <cellStyle name="Обычный 3 3 2 2 8" xfId="10865"/>
    <cellStyle name="Обычный 3 3 2 2 9" xfId="10864"/>
    <cellStyle name="Обычный 3 3 2 20" xfId="10863"/>
    <cellStyle name="Обычный 3 3 2 21" xfId="10862"/>
    <cellStyle name="Обычный 3 3 2 22" xfId="10861"/>
    <cellStyle name="Обычный 3 3 2 23" xfId="10860"/>
    <cellStyle name="Обычный 3 3 2 24" xfId="10859"/>
    <cellStyle name="Обычный 3 3 2 25" xfId="10858"/>
    <cellStyle name="Обычный 3 3 2 26" xfId="14779"/>
    <cellStyle name="Обычный 3 3 2 27" xfId="15543"/>
    <cellStyle name="Обычный 3 3 2 3" xfId="10857"/>
    <cellStyle name="Обычный 3 3 2 3 10" xfId="10856"/>
    <cellStyle name="Обычный 3 3 2 3 11" xfId="10855"/>
    <cellStyle name="Обычный 3 3 2 3 12" xfId="10854"/>
    <cellStyle name="Обычный 3 3 2 3 13" xfId="10853"/>
    <cellStyle name="Обычный 3 3 2 3 14" xfId="10852"/>
    <cellStyle name="Обычный 3 3 2 3 15" xfId="10851"/>
    <cellStyle name="Обычный 3 3 2 3 16" xfId="10850"/>
    <cellStyle name="Обычный 3 3 2 3 17" xfId="15853"/>
    <cellStyle name="Обычный 3 3 2 3 2" xfId="10849"/>
    <cellStyle name="Обычный 3 3 2 3 3" xfId="10848"/>
    <cellStyle name="Обычный 3 3 2 3 4" xfId="10847"/>
    <cellStyle name="Обычный 3 3 2 3 5" xfId="10846"/>
    <cellStyle name="Обычный 3 3 2 3 6" xfId="10845"/>
    <cellStyle name="Обычный 3 3 2 3 7" xfId="10844"/>
    <cellStyle name="Обычный 3 3 2 3 8" xfId="10843"/>
    <cellStyle name="Обычный 3 3 2 3 9" xfId="10842"/>
    <cellStyle name="Обычный 3 3 2 4" xfId="10841"/>
    <cellStyle name="Обычный 3 3 2 4 10" xfId="10840"/>
    <cellStyle name="Обычный 3 3 2 4 11" xfId="10839"/>
    <cellStyle name="Обычный 3 3 2 4 12" xfId="10838"/>
    <cellStyle name="Обычный 3 3 2 4 13" xfId="10837"/>
    <cellStyle name="Обычный 3 3 2 4 14" xfId="10836"/>
    <cellStyle name="Обычный 3 3 2 4 15" xfId="10835"/>
    <cellStyle name="Обычный 3 3 2 4 16" xfId="10834"/>
    <cellStyle name="Обычный 3 3 2 4 17" xfId="15851"/>
    <cellStyle name="Обычный 3 3 2 4 2" xfId="10833"/>
    <cellStyle name="Обычный 3 3 2 4 3" xfId="10832"/>
    <cellStyle name="Обычный 3 3 2 4 4" xfId="10831"/>
    <cellStyle name="Обычный 3 3 2 4 5" xfId="10830"/>
    <cellStyle name="Обычный 3 3 2 4 6" xfId="10829"/>
    <cellStyle name="Обычный 3 3 2 4 7" xfId="10828"/>
    <cellStyle name="Обычный 3 3 2 4 8" xfId="10827"/>
    <cellStyle name="Обычный 3 3 2 4 9" xfId="10826"/>
    <cellStyle name="Обычный 3 3 2 5" xfId="10825"/>
    <cellStyle name="Обычный 3 3 2 5 10" xfId="10824"/>
    <cellStyle name="Обычный 3 3 2 5 11" xfId="10823"/>
    <cellStyle name="Обычный 3 3 2 5 12" xfId="10822"/>
    <cellStyle name="Обычный 3 3 2 5 13" xfId="10821"/>
    <cellStyle name="Обычный 3 3 2 5 14" xfId="10820"/>
    <cellStyle name="Обычный 3 3 2 5 15" xfId="10819"/>
    <cellStyle name="Обычный 3 3 2 5 16" xfId="10818"/>
    <cellStyle name="Обычный 3 3 2 5 2" xfId="10817"/>
    <cellStyle name="Обычный 3 3 2 5 3" xfId="10816"/>
    <cellStyle name="Обычный 3 3 2 5 4" xfId="10815"/>
    <cellStyle name="Обычный 3 3 2 5 5" xfId="10814"/>
    <cellStyle name="Обычный 3 3 2 5 6" xfId="10813"/>
    <cellStyle name="Обычный 3 3 2 5 7" xfId="10812"/>
    <cellStyle name="Обычный 3 3 2 5 8" xfId="10811"/>
    <cellStyle name="Обычный 3 3 2 5 9" xfId="10810"/>
    <cellStyle name="Обычный 3 3 2 6" xfId="10809"/>
    <cellStyle name="Обычный 3 3 2 6 10" xfId="10808"/>
    <cellStyle name="Обычный 3 3 2 6 11" xfId="10807"/>
    <cellStyle name="Обычный 3 3 2 6 12" xfId="10806"/>
    <cellStyle name="Обычный 3 3 2 6 13" xfId="10805"/>
    <cellStyle name="Обычный 3 3 2 6 14" xfId="10804"/>
    <cellStyle name="Обычный 3 3 2 6 15" xfId="10803"/>
    <cellStyle name="Обычный 3 3 2 6 16" xfId="10802"/>
    <cellStyle name="Обычный 3 3 2 6 2" xfId="10801"/>
    <cellStyle name="Обычный 3 3 2 6 3" xfId="10800"/>
    <cellStyle name="Обычный 3 3 2 6 4" xfId="10799"/>
    <cellStyle name="Обычный 3 3 2 6 5" xfId="10798"/>
    <cellStyle name="Обычный 3 3 2 6 6" xfId="10797"/>
    <cellStyle name="Обычный 3 3 2 6 7" xfId="10796"/>
    <cellStyle name="Обычный 3 3 2 6 8" xfId="10795"/>
    <cellStyle name="Обычный 3 3 2 6 9" xfId="10794"/>
    <cellStyle name="Обычный 3 3 2 7" xfId="10793"/>
    <cellStyle name="Обычный 3 3 2 7 10" xfId="10792"/>
    <cellStyle name="Обычный 3 3 2 7 11" xfId="10791"/>
    <cellStyle name="Обычный 3 3 2 7 12" xfId="10790"/>
    <cellStyle name="Обычный 3 3 2 7 13" xfId="10789"/>
    <cellStyle name="Обычный 3 3 2 7 14" xfId="10788"/>
    <cellStyle name="Обычный 3 3 2 7 15" xfId="10787"/>
    <cellStyle name="Обычный 3 3 2 7 16" xfId="10786"/>
    <cellStyle name="Обычный 3 3 2 7 2" xfId="10785"/>
    <cellStyle name="Обычный 3 3 2 7 3" xfId="10784"/>
    <cellStyle name="Обычный 3 3 2 7 4" xfId="10783"/>
    <cellStyle name="Обычный 3 3 2 7 5" xfId="10782"/>
    <cellStyle name="Обычный 3 3 2 7 6" xfId="10781"/>
    <cellStyle name="Обычный 3 3 2 7 7" xfId="10780"/>
    <cellStyle name="Обычный 3 3 2 7 8" xfId="10779"/>
    <cellStyle name="Обычный 3 3 2 7 9" xfId="10778"/>
    <cellStyle name="Обычный 3 3 2 8" xfId="10777"/>
    <cellStyle name="Обычный 3 3 2 8 10" xfId="10776"/>
    <cellStyle name="Обычный 3 3 2 8 11" xfId="10775"/>
    <cellStyle name="Обычный 3 3 2 8 12" xfId="10774"/>
    <cellStyle name="Обычный 3 3 2 8 13" xfId="10773"/>
    <cellStyle name="Обычный 3 3 2 8 14" xfId="10772"/>
    <cellStyle name="Обычный 3 3 2 8 15" xfId="10771"/>
    <cellStyle name="Обычный 3 3 2 8 16" xfId="10770"/>
    <cellStyle name="Обычный 3 3 2 8 2" xfId="10769"/>
    <cellStyle name="Обычный 3 3 2 8 3" xfId="10768"/>
    <cellStyle name="Обычный 3 3 2 8 4" xfId="10767"/>
    <cellStyle name="Обычный 3 3 2 8 5" xfId="10766"/>
    <cellStyle name="Обычный 3 3 2 8 6" xfId="10765"/>
    <cellStyle name="Обычный 3 3 2 8 7" xfId="10764"/>
    <cellStyle name="Обычный 3 3 2 8 8" xfId="10763"/>
    <cellStyle name="Обычный 3 3 2 8 9" xfId="10762"/>
    <cellStyle name="Обычный 3 3 2 9" xfId="10761"/>
    <cellStyle name="Обычный 3 3 20" xfId="10760"/>
    <cellStyle name="Обычный 3 3 21" xfId="10759"/>
    <cellStyle name="Обычный 3 3 22" xfId="10758"/>
    <cellStyle name="Обычный 3 3 23" xfId="10757"/>
    <cellStyle name="Обычный 3 3 24" xfId="10756"/>
    <cellStyle name="Обычный 3 3 25" xfId="10755"/>
    <cellStyle name="Обычный 3 3 26" xfId="10754"/>
    <cellStyle name="Обычный 3 3 27" xfId="10753"/>
    <cellStyle name="Обычный 3 3 28" xfId="10752"/>
    <cellStyle name="Обычный 3 3 29" xfId="10751"/>
    <cellStyle name="Обычный 3 3 3" xfId="10750"/>
    <cellStyle name="Обычный 3 3 3 10" xfId="10749"/>
    <cellStyle name="Обычный 3 3 3 11" xfId="10748"/>
    <cellStyle name="Обычный 3 3 3 12" xfId="10747"/>
    <cellStyle name="Обычный 3 3 3 13" xfId="10746"/>
    <cellStyle name="Обычный 3 3 3 14" xfId="10745"/>
    <cellStyle name="Обычный 3 3 3 15" xfId="10744"/>
    <cellStyle name="Обычный 3 3 3 16" xfId="10743"/>
    <cellStyle name="Обычный 3 3 3 17" xfId="10742"/>
    <cellStyle name="Обычный 3 3 3 18" xfId="10741"/>
    <cellStyle name="Обычный 3 3 3 19" xfId="10740"/>
    <cellStyle name="Обычный 3 3 3 2" xfId="10739"/>
    <cellStyle name="Обычный 3 3 3 2 10" xfId="10738"/>
    <cellStyle name="Обычный 3 3 3 2 11" xfId="10737"/>
    <cellStyle name="Обычный 3 3 3 2 12" xfId="10736"/>
    <cellStyle name="Обычный 3 3 3 2 13" xfId="10735"/>
    <cellStyle name="Обычный 3 3 3 2 14" xfId="10734"/>
    <cellStyle name="Обычный 3 3 3 2 15" xfId="10733"/>
    <cellStyle name="Обычный 3 3 3 2 16" xfId="10732"/>
    <cellStyle name="Обычный 3 3 3 2 2" xfId="10731"/>
    <cellStyle name="Обычный 3 3 3 2 3" xfId="10730"/>
    <cellStyle name="Обычный 3 3 3 2 4" xfId="10729"/>
    <cellStyle name="Обычный 3 3 3 2 5" xfId="10728"/>
    <cellStyle name="Обычный 3 3 3 2 6" xfId="10727"/>
    <cellStyle name="Обычный 3 3 3 2 7" xfId="10726"/>
    <cellStyle name="Обычный 3 3 3 2 8" xfId="10725"/>
    <cellStyle name="Обычный 3 3 3 2 9" xfId="10724"/>
    <cellStyle name="Обычный 3 3 3 20" xfId="10723"/>
    <cellStyle name="Обычный 3 3 3 21" xfId="10722"/>
    <cellStyle name="Обычный 3 3 3 22" xfId="10721"/>
    <cellStyle name="Обычный 3 3 3 23" xfId="10720"/>
    <cellStyle name="Обычный 3 3 3 24" xfId="10719"/>
    <cellStyle name="Обычный 3 3 3 25" xfId="10718"/>
    <cellStyle name="Обычный 3 3 3 26" xfId="11960"/>
    <cellStyle name="Обычный 3 3 3 27" xfId="15854"/>
    <cellStyle name="Обычный 3 3 3 3" xfId="10717"/>
    <cellStyle name="Обычный 3 3 3 3 10" xfId="10716"/>
    <cellStyle name="Обычный 3 3 3 3 11" xfId="10715"/>
    <cellStyle name="Обычный 3 3 3 3 12" xfId="10714"/>
    <cellStyle name="Обычный 3 3 3 3 13" xfId="10713"/>
    <cellStyle name="Обычный 3 3 3 3 14" xfId="10712"/>
    <cellStyle name="Обычный 3 3 3 3 15" xfId="10711"/>
    <cellStyle name="Обычный 3 3 3 3 16" xfId="10710"/>
    <cellStyle name="Обычный 3 3 3 3 2" xfId="10709"/>
    <cellStyle name="Обычный 3 3 3 3 3" xfId="10708"/>
    <cellStyle name="Обычный 3 3 3 3 4" xfId="10707"/>
    <cellStyle name="Обычный 3 3 3 3 5" xfId="10706"/>
    <cellStyle name="Обычный 3 3 3 3 6" xfId="10705"/>
    <cellStyle name="Обычный 3 3 3 3 7" xfId="10704"/>
    <cellStyle name="Обычный 3 3 3 3 8" xfId="10703"/>
    <cellStyle name="Обычный 3 3 3 3 9" xfId="10702"/>
    <cellStyle name="Обычный 3 3 3 4" xfId="10701"/>
    <cellStyle name="Обычный 3 3 3 4 10" xfId="10700"/>
    <cellStyle name="Обычный 3 3 3 4 11" xfId="10699"/>
    <cellStyle name="Обычный 3 3 3 4 12" xfId="10698"/>
    <cellStyle name="Обычный 3 3 3 4 13" xfId="10697"/>
    <cellStyle name="Обычный 3 3 3 4 14" xfId="10696"/>
    <cellStyle name="Обычный 3 3 3 4 15" xfId="10695"/>
    <cellStyle name="Обычный 3 3 3 4 16" xfId="10694"/>
    <cellStyle name="Обычный 3 3 3 4 2" xfId="10693"/>
    <cellStyle name="Обычный 3 3 3 4 3" xfId="10692"/>
    <cellStyle name="Обычный 3 3 3 4 4" xfId="10691"/>
    <cellStyle name="Обычный 3 3 3 4 5" xfId="10690"/>
    <cellStyle name="Обычный 3 3 3 4 6" xfId="10689"/>
    <cellStyle name="Обычный 3 3 3 4 7" xfId="10688"/>
    <cellStyle name="Обычный 3 3 3 4 8" xfId="10687"/>
    <cellStyle name="Обычный 3 3 3 4 9" xfId="10686"/>
    <cellStyle name="Обычный 3 3 3 5" xfId="10685"/>
    <cellStyle name="Обычный 3 3 3 5 10" xfId="10684"/>
    <cellStyle name="Обычный 3 3 3 5 11" xfId="10683"/>
    <cellStyle name="Обычный 3 3 3 5 12" xfId="10682"/>
    <cellStyle name="Обычный 3 3 3 5 13" xfId="10681"/>
    <cellStyle name="Обычный 3 3 3 5 14" xfId="10680"/>
    <cellStyle name="Обычный 3 3 3 5 15" xfId="10679"/>
    <cellStyle name="Обычный 3 3 3 5 16" xfId="10678"/>
    <cellStyle name="Обычный 3 3 3 5 2" xfId="10677"/>
    <cellStyle name="Обычный 3 3 3 5 3" xfId="10676"/>
    <cellStyle name="Обычный 3 3 3 5 4" xfId="10675"/>
    <cellStyle name="Обычный 3 3 3 5 5" xfId="10674"/>
    <cellStyle name="Обычный 3 3 3 5 6" xfId="10673"/>
    <cellStyle name="Обычный 3 3 3 5 7" xfId="10672"/>
    <cellStyle name="Обычный 3 3 3 5 8" xfId="10671"/>
    <cellStyle name="Обычный 3 3 3 5 9" xfId="10670"/>
    <cellStyle name="Обычный 3 3 3 6" xfId="10669"/>
    <cellStyle name="Обычный 3 3 3 6 10" xfId="10668"/>
    <cellStyle name="Обычный 3 3 3 6 11" xfId="10667"/>
    <cellStyle name="Обычный 3 3 3 6 12" xfId="10666"/>
    <cellStyle name="Обычный 3 3 3 6 13" xfId="10665"/>
    <cellStyle name="Обычный 3 3 3 6 14" xfId="10664"/>
    <cellStyle name="Обычный 3 3 3 6 15" xfId="10663"/>
    <cellStyle name="Обычный 3 3 3 6 16" xfId="10662"/>
    <cellStyle name="Обычный 3 3 3 6 2" xfId="10661"/>
    <cellStyle name="Обычный 3 3 3 6 3" xfId="10660"/>
    <cellStyle name="Обычный 3 3 3 6 4" xfId="10659"/>
    <cellStyle name="Обычный 3 3 3 6 5" xfId="10658"/>
    <cellStyle name="Обычный 3 3 3 6 6" xfId="10657"/>
    <cellStyle name="Обычный 3 3 3 6 7" xfId="10656"/>
    <cellStyle name="Обычный 3 3 3 6 8" xfId="10655"/>
    <cellStyle name="Обычный 3 3 3 6 9" xfId="10654"/>
    <cellStyle name="Обычный 3 3 3 7" xfId="10653"/>
    <cellStyle name="Обычный 3 3 3 7 10" xfId="10652"/>
    <cellStyle name="Обычный 3 3 3 7 11" xfId="10651"/>
    <cellStyle name="Обычный 3 3 3 7 12" xfId="10650"/>
    <cellStyle name="Обычный 3 3 3 7 13" xfId="10649"/>
    <cellStyle name="Обычный 3 3 3 7 14" xfId="10648"/>
    <cellStyle name="Обычный 3 3 3 7 15" xfId="10647"/>
    <cellStyle name="Обычный 3 3 3 7 16" xfId="10646"/>
    <cellStyle name="Обычный 3 3 3 7 2" xfId="10645"/>
    <cellStyle name="Обычный 3 3 3 7 3" xfId="10644"/>
    <cellStyle name="Обычный 3 3 3 7 4" xfId="10643"/>
    <cellStyle name="Обычный 3 3 3 7 5" xfId="10642"/>
    <cellStyle name="Обычный 3 3 3 7 6" xfId="10641"/>
    <cellStyle name="Обычный 3 3 3 7 7" xfId="10640"/>
    <cellStyle name="Обычный 3 3 3 7 8" xfId="10639"/>
    <cellStyle name="Обычный 3 3 3 7 9" xfId="10638"/>
    <cellStyle name="Обычный 3 3 3 8" xfId="10637"/>
    <cellStyle name="Обычный 3 3 3 8 10" xfId="10636"/>
    <cellStyle name="Обычный 3 3 3 8 11" xfId="10635"/>
    <cellStyle name="Обычный 3 3 3 8 12" xfId="10634"/>
    <cellStyle name="Обычный 3 3 3 8 13" xfId="10633"/>
    <cellStyle name="Обычный 3 3 3 8 14" xfId="10632"/>
    <cellStyle name="Обычный 3 3 3 8 15" xfId="10631"/>
    <cellStyle name="Обычный 3 3 3 8 16" xfId="10630"/>
    <cellStyle name="Обычный 3 3 3 8 2" xfId="10629"/>
    <cellStyle name="Обычный 3 3 3 8 3" xfId="10628"/>
    <cellStyle name="Обычный 3 3 3 8 4" xfId="10627"/>
    <cellStyle name="Обычный 3 3 3 8 5" xfId="10626"/>
    <cellStyle name="Обычный 3 3 3 8 6" xfId="10625"/>
    <cellStyle name="Обычный 3 3 3 8 7" xfId="10624"/>
    <cellStyle name="Обычный 3 3 3 8 8" xfId="10623"/>
    <cellStyle name="Обычный 3 3 3 8 9" xfId="10622"/>
    <cellStyle name="Обычный 3 3 3 9" xfId="10621"/>
    <cellStyle name="Обычный 3 3 4" xfId="10620"/>
    <cellStyle name="Обычный 3 3 4 10" xfId="10619"/>
    <cellStyle name="Обычный 3 3 4 11" xfId="10618"/>
    <cellStyle name="Обычный 3 3 4 12" xfId="10617"/>
    <cellStyle name="Обычный 3 3 4 13" xfId="10616"/>
    <cellStyle name="Обычный 3 3 4 14" xfId="10615"/>
    <cellStyle name="Обычный 3 3 4 15" xfId="10614"/>
    <cellStyle name="Обычный 3 3 4 16" xfId="10613"/>
    <cellStyle name="Обычный 3 3 4 17" xfId="10612"/>
    <cellStyle name="Обычный 3 3 4 18" xfId="10611"/>
    <cellStyle name="Обычный 3 3 4 19" xfId="10610"/>
    <cellStyle name="Обычный 3 3 4 2" xfId="10609"/>
    <cellStyle name="Обычный 3 3 4 2 10" xfId="10608"/>
    <cellStyle name="Обычный 3 3 4 2 11" xfId="10607"/>
    <cellStyle name="Обычный 3 3 4 2 12" xfId="10606"/>
    <cellStyle name="Обычный 3 3 4 2 13" xfId="10605"/>
    <cellStyle name="Обычный 3 3 4 2 14" xfId="10604"/>
    <cellStyle name="Обычный 3 3 4 2 15" xfId="10603"/>
    <cellStyle name="Обычный 3 3 4 2 16" xfId="10602"/>
    <cellStyle name="Обычный 3 3 4 2 2" xfId="10601"/>
    <cellStyle name="Обычный 3 3 4 2 3" xfId="10600"/>
    <cellStyle name="Обычный 3 3 4 2 4" xfId="10599"/>
    <cellStyle name="Обычный 3 3 4 2 5" xfId="10598"/>
    <cellStyle name="Обычный 3 3 4 2 6" xfId="10597"/>
    <cellStyle name="Обычный 3 3 4 2 7" xfId="10596"/>
    <cellStyle name="Обычный 3 3 4 2 8" xfId="10595"/>
    <cellStyle name="Обычный 3 3 4 2 9" xfId="10594"/>
    <cellStyle name="Обычный 3 3 4 20" xfId="10593"/>
    <cellStyle name="Обычный 3 3 4 21" xfId="10592"/>
    <cellStyle name="Обычный 3 3 4 22" xfId="10591"/>
    <cellStyle name="Обычный 3 3 4 23" xfId="10590"/>
    <cellStyle name="Обычный 3 3 4 24" xfId="10589"/>
    <cellStyle name="Обычный 3 3 4 25" xfId="10588"/>
    <cellStyle name="Обычный 3 3 4 3" xfId="10587"/>
    <cellStyle name="Обычный 3 3 4 3 10" xfId="10586"/>
    <cellStyle name="Обычный 3 3 4 3 11" xfId="10585"/>
    <cellStyle name="Обычный 3 3 4 3 12" xfId="10584"/>
    <cellStyle name="Обычный 3 3 4 3 13" xfId="10583"/>
    <cellStyle name="Обычный 3 3 4 3 14" xfId="10582"/>
    <cellStyle name="Обычный 3 3 4 3 15" xfId="10581"/>
    <cellStyle name="Обычный 3 3 4 3 16" xfId="10580"/>
    <cellStyle name="Обычный 3 3 4 3 2" xfId="10579"/>
    <cellStyle name="Обычный 3 3 4 3 3" xfId="10578"/>
    <cellStyle name="Обычный 3 3 4 3 4" xfId="10577"/>
    <cellStyle name="Обычный 3 3 4 3 5" xfId="10576"/>
    <cellStyle name="Обычный 3 3 4 3 6" xfId="10575"/>
    <cellStyle name="Обычный 3 3 4 3 7" xfId="10574"/>
    <cellStyle name="Обычный 3 3 4 3 8" xfId="10573"/>
    <cellStyle name="Обычный 3 3 4 3 9" xfId="10572"/>
    <cellStyle name="Обычный 3 3 4 4" xfId="10571"/>
    <cellStyle name="Обычный 3 3 4 4 10" xfId="10570"/>
    <cellStyle name="Обычный 3 3 4 4 11" xfId="10569"/>
    <cellStyle name="Обычный 3 3 4 4 12" xfId="10568"/>
    <cellStyle name="Обычный 3 3 4 4 13" xfId="10567"/>
    <cellStyle name="Обычный 3 3 4 4 14" xfId="10566"/>
    <cellStyle name="Обычный 3 3 4 4 15" xfId="10565"/>
    <cellStyle name="Обычный 3 3 4 4 16" xfId="10564"/>
    <cellStyle name="Обычный 3 3 4 4 2" xfId="10563"/>
    <cellStyle name="Обычный 3 3 4 4 3" xfId="10562"/>
    <cellStyle name="Обычный 3 3 4 4 4" xfId="10561"/>
    <cellStyle name="Обычный 3 3 4 4 5" xfId="10560"/>
    <cellStyle name="Обычный 3 3 4 4 6" xfId="10559"/>
    <cellStyle name="Обычный 3 3 4 4 7" xfId="10558"/>
    <cellStyle name="Обычный 3 3 4 4 8" xfId="10557"/>
    <cellStyle name="Обычный 3 3 4 4 9" xfId="10556"/>
    <cellStyle name="Обычный 3 3 4 5" xfId="10555"/>
    <cellStyle name="Обычный 3 3 4 5 10" xfId="10554"/>
    <cellStyle name="Обычный 3 3 4 5 11" xfId="10553"/>
    <cellStyle name="Обычный 3 3 4 5 12" xfId="10552"/>
    <cellStyle name="Обычный 3 3 4 5 13" xfId="10551"/>
    <cellStyle name="Обычный 3 3 4 5 14" xfId="10550"/>
    <cellStyle name="Обычный 3 3 4 5 15" xfId="10549"/>
    <cellStyle name="Обычный 3 3 4 5 16" xfId="10548"/>
    <cellStyle name="Обычный 3 3 4 5 2" xfId="10547"/>
    <cellStyle name="Обычный 3 3 4 5 3" xfId="10546"/>
    <cellStyle name="Обычный 3 3 4 5 4" xfId="10545"/>
    <cellStyle name="Обычный 3 3 4 5 5" xfId="10544"/>
    <cellStyle name="Обычный 3 3 4 5 6" xfId="10543"/>
    <cellStyle name="Обычный 3 3 4 5 7" xfId="10542"/>
    <cellStyle name="Обычный 3 3 4 5 8" xfId="10541"/>
    <cellStyle name="Обычный 3 3 4 5 9" xfId="10540"/>
    <cellStyle name="Обычный 3 3 4 6" xfId="10539"/>
    <cellStyle name="Обычный 3 3 4 6 10" xfId="10538"/>
    <cellStyle name="Обычный 3 3 4 6 11" xfId="10537"/>
    <cellStyle name="Обычный 3 3 4 6 12" xfId="10536"/>
    <cellStyle name="Обычный 3 3 4 6 13" xfId="10535"/>
    <cellStyle name="Обычный 3 3 4 6 14" xfId="10534"/>
    <cellStyle name="Обычный 3 3 4 6 15" xfId="10533"/>
    <cellStyle name="Обычный 3 3 4 6 16" xfId="10532"/>
    <cellStyle name="Обычный 3 3 4 6 2" xfId="10531"/>
    <cellStyle name="Обычный 3 3 4 6 3" xfId="10530"/>
    <cellStyle name="Обычный 3 3 4 6 4" xfId="10529"/>
    <cellStyle name="Обычный 3 3 4 6 5" xfId="10528"/>
    <cellStyle name="Обычный 3 3 4 6 6" xfId="10527"/>
    <cellStyle name="Обычный 3 3 4 6 7" xfId="10526"/>
    <cellStyle name="Обычный 3 3 4 6 8" xfId="10525"/>
    <cellStyle name="Обычный 3 3 4 6 9" xfId="10524"/>
    <cellStyle name="Обычный 3 3 4 7" xfId="10523"/>
    <cellStyle name="Обычный 3 3 4 7 10" xfId="10522"/>
    <cellStyle name="Обычный 3 3 4 7 11" xfId="10521"/>
    <cellStyle name="Обычный 3 3 4 7 12" xfId="10520"/>
    <cellStyle name="Обычный 3 3 4 7 13" xfId="10519"/>
    <cellStyle name="Обычный 3 3 4 7 14" xfId="10518"/>
    <cellStyle name="Обычный 3 3 4 7 15" xfId="10517"/>
    <cellStyle name="Обычный 3 3 4 7 16" xfId="10516"/>
    <cellStyle name="Обычный 3 3 4 7 2" xfId="10515"/>
    <cellStyle name="Обычный 3 3 4 7 3" xfId="10514"/>
    <cellStyle name="Обычный 3 3 4 7 4" xfId="10513"/>
    <cellStyle name="Обычный 3 3 4 7 5" xfId="10512"/>
    <cellStyle name="Обычный 3 3 4 7 6" xfId="10511"/>
    <cellStyle name="Обычный 3 3 4 7 7" xfId="10510"/>
    <cellStyle name="Обычный 3 3 4 7 8" xfId="10509"/>
    <cellStyle name="Обычный 3 3 4 7 9" xfId="10508"/>
    <cellStyle name="Обычный 3 3 4 8" xfId="10507"/>
    <cellStyle name="Обычный 3 3 4 8 10" xfId="10506"/>
    <cellStyle name="Обычный 3 3 4 8 11" xfId="10505"/>
    <cellStyle name="Обычный 3 3 4 8 12" xfId="10504"/>
    <cellStyle name="Обычный 3 3 4 8 13" xfId="10503"/>
    <cellStyle name="Обычный 3 3 4 8 14" xfId="10502"/>
    <cellStyle name="Обычный 3 3 4 8 15" xfId="10501"/>
    <cellStyle name="Обычный 3 3 4 8 16" xfId="10500"/>
    <cellStyle name="Обычный 3 3 4 8 2" xfId="10499"/>
    <cellStyle name="Обычный 3 3 4 8 3" xfId="10498"/>
    <cellStyle name="Обычный 3 3 4 8 4" xfId="10497"/>
    <cellStyle name="Обычный 3 3 4 8 5" xfId="10496"/>
    <cellStyle name="Обычный 3 3 4 8 6" xfId="10495"/>
    <cellStyle name="Обычный 3 3 4 8 7" xfId="10494"/>
    <cellStyle name="Обычный 3 3 4 8 8" xfId="10493"/>
    <cellStyle name="Обычный 3 3 4 8 9" xfId="10492"/>
    <cellStyle name="Обычный 3 3 4 9" xfId="10491"/>
    <cellStyle name="Обычный 3 3 5" xfId="10490"/>
    <cellStyle name="Обычный 3 3 5 10" xfId="10489"/>
    <cellStyle name="Обычный 3 3 5 11" xfId="10488"/>
    <cellStyle name="Обычный 3 3 5 12" xfId="10487"/>
    <cellStyle name="Обычный 3 3 5 13" xfId="10486"/>
    <cellStyle name="Обычный 3 3 5 14" xfId="10485"/>
    <cellStyle name="Обычный 3 3 5 15" xfId="10484"/>
    <cellStyle name="Обычный 3 3 5 16" xfId="10483"/>
    <cellStyle name="Обычный 3 3 5 2" xfId="10482"/>
    <cellStyle name="Обычный 3 3 5 3" xfId="10481"/>
    <cellStyle name="Обычный 3 3 5 4" xfId="10480"/>
    <cellStyle name="Обычный 3 3 5 5" xfId="10479"/>
    <cellStyle name="Обычный 3 3 5 6" xfId="10478"/>
    <cellStyle name="Обычный 3 3 5 7" xfId="10477"/>
    <cellStyle name="Обычный 3 3 5 8" xfId="10476"/>
    <cellStyle name="Обычный 3 3 5 9" xfId="10475"/>
    <cellStyle name="Обычный 3 3 6" xfId="10474"/>
    <cellStyle name="Обычный 3 3 6 10" xfId="10473"/>
    <cellStyle name="Обычный 3 3 6 11" xfId="10472"/>
    <cellStyle name="Обычный 3 3 6 12" xfId="10471"/>
    <cellStyle name="Обычный 3 3 6 13" xfId="10470"/>
    <cellStyle name="Обычный 3 3 6 14" xfId="10469"/>
    <cellStyle name="Обычный 3 3 6 15" xfId="10468"/>
    <cellStyle name="Обычный 3 3 6 16" xfId="10467"/>
    <cellStyle name="Обычный 3 3 6 2" xfId="10466"/>
    <cellStyle name="Обычный 3 3 6 3" xfId="10465"/>
    <cellStyle name="Обычный 3 3 6 4" xfId="10464"/>
    <cellStyle name="Обычный 3 3 6 5" xfId="10463"/>
    <cellStyle name="Обычный 3 3 6 6" xfId="10462"/>
    <cellStyle name="Обычный 3 3 6 7" xfId="10461"/>
    <cellStyle name="Обычный 3 3 6 8" xfId="10460"/>
    <cellStyle name="Обычный 3 3 6 9" xfId="10459"/>
    <cellStyle name="Обычный 3 3 7" xfId="10458"/>
    <cellStyle name="Обычный 3 3 7 10" xfId="10457"/>
    <cellStyle name="Обычный 3 3 7 11" xfId="10456"/>
    <cellStyle name="Обычный 3 3 7 12" xfId="10455"/>
    <cellStyle name="Обычный 3 3 7 13" xfId="10454"/>
    <cellStyle name="Обычный 3 3 7 14" xfId="10453"/>
    <cellStyle name="Обычный 3 3 7 15" xfId="10452"/>
    <cellStyle name="Обычный 3 3 7 16" xfId="10451"/>
    <cellStyle name="Обычный 3 3 7 2" xfId="10450"/>
    <cellStyle name="Обычный 3 3 7 3" xfId="10449"/>
    <cellStyle name="Обычный 3 3 7 4" xfId="10448"/>
    <cellStyle name="Обычный 3 3 7 5" xfId="10447"/>
    <cellStyle name="Обычный 3 3 7 6" xfId="10446"/>
    <cellStyle name="Обычный 3 3 7 7" xfId="10445"/>
    <cellStyle name="Обычный 3 3 7 8" xfId="10444"/>
    <cellStyle name="Обычный 3 3 7 9" xfId="10443"/>
    <cellStyle name="Обычный 3 3 8" xfId="10442"/>
    <cellStyle name="Обычный 3 3 8 10" xfId="10441"/>
    <cellStyle name="Обычный 3 3 8 11" xfId="10440"/>
    <cellStyle name="Обычный 3 3 8 12" xfId="10439"/>
    <cellStyle name="Обычный 3 3 8 13" xfId="10438"/>
    <cellStyle name="Обычный 3 3 8 14" xfId="10437"/>
    <cellStyle name="Обычный 3 3 8 15" xfId="10436"/>
    <cellStyle name="Обычный 3 3 8 16" xfId="10435"/>
    <cellStyle name="Обычный 3 3 8 2" xfId="10434"/>
    <cellStyle name="Обычный 3 3 8 3" xfId="10433"/>
    <cellStyle name="Обычный 3 3 8 4" xfId="10432"/>
    <cellStyle name="Обычный 3 3 8 5" xfId="10431"/>
    <cellStyle name="Обычный 3 3 8 6" xfId="10430"/>
    <cellStyle name="Обычный 3 3 8 7" xfId="10429"/>
    <cellStyle name="Обычный 3 3 8 8" xfId="10428"/>
    <cellStyle name="Обычный 3 3 8 9" xfId="10427"/>
    <cellStyle name="Обычный 3 3 9" xfId="10426"/>
    <cellStyle name="Обычный 3 3 9 10" xfId="10425"/>
    <cellStyle name="Обычный 3 3 9 11" xfId="10424"/>
    <cellStyle name="Обычный 3 3 9 12" xfId="10423"/>
    <cellStyle name="Обычный 3 3 9 13" xfId="10422"/>
    <cellStyle name="Обычный 3 3 9 14" xfId="10421"/>
    <cellStyle name="Обычный 3 3 9 15" xfId="10420"/>
    <cellStyle name="Обычный 3 3 9 16" xfId="10419"/>
    <cellStyle name="Обычный 3 3 9 2" xfId="10418"/>
    <cellStyle name="Обычный 3 3 9 3" xfId="10417"/>
    <cellStyle name="Обычный 3 3 9 4" xfId="10416"/>
    <cellStyle name="Обычный 3 3 9 5" xfId="10415"/>
    <cellStyle name="Обычный 3 3 9 6" xfId="10414"/>
    <cellStyle name="Обычный 3 3 9 7" xfId="10413"/>
    <cellStyle name="Обычный 3 3 9 8" xfId="10412"/>
    <cellStyle name="Обычный 3 3 9 9" xfId="10411"/>
    <cellStyle name="Обычный 3 30" xfId="10410"/>
    <cellStyle name="Обычный 3 30 2" xfId="14825"/>
    <cellStyle name="Обычный 3 31" xfId="10409"/>
    <cellStyle name="Обычный 3 31 2" xfId="14822"/>
    <cellStyle name="Обычный 3 32" xfId="10408"/>
    <cellStyle name="Обычный 3 32 2" xfId="14826"/>
    <cellStyle name="Обычный 3 33" xfId="10407"/>
    <cellStyle name="Обычный 3 33 2" xfId="14829"/>
    <cellStyle name="Обычный 3 34" xfId="10406"/>
    <cellStyle name="Обычный 3 35" xfId="11033"/>
    <cellStyle name="Обычный 3 36" xfId="11775"/>
    <cellStyle name="Обычный 3 37" xfId="11774"/>
    <cellStyle name="Обычный 3 38" xfId="15046"/>
    <cellStyle name="Обычный 3 39" xfId="15125"/>
    <cellStyle name="Обычный 3 4" xfId="138"/>
    <cellStyle name="Обычный 3 4 10" xfId="10404"/>
    <cellStyle name="Обычный 3 4 10 10" xfId="10403"/>
    <cellStyle name="Обычный 3 4 10 11" xfId="10402"/>
    <cellStyle name="Обычный 3 4 10 12" xfId="10401"/>
    <cellStyle name="Обычный 3 4 10 13" xfId="10400"/>
    <cellStyle name="Обычный 3 4 10 14" xfId="10399"/>
    <cellStyle name="Обычный 3 4 10 15" xfId="10398"/>
    <cellStyle name="Обычный 3 4 10 16" xfId="10397"/>
    <cellStyle name="Обычный 3 4 10 2" xfId="10396"/>
    <cellStyle name="Обычный 3 4 10 3" xfId="10395"/>
    <cellStyle name="Обычный 3 4 10 4" xfId="10394"/>
    <cellStyle name="Обычный 3 4 10 5" xfId="10393"/>
    <cellStyle name="Обычный 3 4 10 6" xfId="10392"/>
    <cellStyle name="Обычный 3 4 10 7" xfId="10391"/>
    <cellStyle name="Обычный 3 4 10 8" xfId="10390"/>
    <cellStyle name="Обычный 3 4 10 9" xfId="10389"/>
    <cellStyle name="Обычный 3 4 11" xfId="10388"/>
    <cellStyle name="Обычный 3 4 11 10" xfId="10387"/>
    <cellStyle name="Обычный 3 4 11 11" xfId="10386"/>
    <cellStyle name="Обычный 3 4 11 12" xfId="10385"/>
    <cellStyle name="Обычный 3 4 11 13" xfId="10384"/>
    <cellStyle name="Обычный 3 4 11 14" xfId="10383"/>
    <cellStyle name="Обычный 3 4 11 15" xfId="10382"/>
    <cellStyle name="Обычный 3 4 11 16" xfId="10381"/>
    <cellStyle name="Обычный 3 4 11 2" xfId="10380"/>
    <cellStyle name="Обычный 3 4 11 3" xfId="10379"/>
    <cellStyle name="Обычный 3 4 11 4" xfId="10378"/>
    <cellStyle name="Обычный 3 4 11 5" xfId="10377"/>
    <cellStyle name="Обычный 3 4 11 6" xfId="10376"/>
    <cellStyle name="Обычный 3 4 11 7" xfId="10375"/>
    <cellStyle name="Обычный 3 4 11 8" xfId="10374"/>
    <cellStyle name="Обычный 3 4 11 9" xfId="10373"/>
    <cellStyle name="Обычный 3 4 12" xfId="10372"/>
    <cellStyle name="Обычный 3 4 13" xfId="10371"/>
    <cellStyle name="Обычный 3 4 14" xfId="10370"/>
    <cellStyle name="Обычный 3 4 15" xfId="10369"/>
    <cellStyle name="Обычный 3 4 16" xfId="10368"/>
    <cellStyle name="Обычный 3 4 17" xfId="10367"/>
    <cellStyle name="Обычный 3 4 18" xfId="10366"/>
    <cellStyle name="Обычный 3 4 19" xfId="10365"/>
    <cellStyle name="Обычный 3 4 2" xfId="4221"/>
    <cellStyle name="Обычный 3 4 2 10" xfId="10363"/>
    <cellStyle name="Обычный 3 4 2 11" xfId="10362"/>
    <cellStyle name="Обычный 3 4 2 12" xfId="10361"/>
    <cellStyle name="Обычный 3 4 2 13" xfId="10360"/>
    <cellStyle name="Обычный 3 4 2 14" xfId="10359"/>
    <cellStyle name="Обычный 3 4 2 15" xfId="10358"/>
    <cellStyle name="Обычный 3 4 2 16" xfId="10357"/>
    <cellStyle name="Обычный 3 4 2 17" xfId="10356"/>
    <cellStyle name="Обычный 3 4 2 18" xfId="10355"/>
    <cellStyle name="Обычный 3 4 2 19" xfId="10354"/>
    <cellStyle name="Обычный 3 4 2 2" xfId="10353"/>
    <cellStyle name="Обычный 3 4 2 2 10" xfId="10352"/>
    <cellStyle name="Обычный 3 4 2 2 11" xfId="10351"/>
    <cellStyle name="Обычный 3 4 2 2 12" xfId="10350"/>
    <cellStyle name="Обычный 3 4 2 2 13" xfId="10349"/>
    <cellStyle name="Обычный 3 4 2 2 14" xfId="10348"/>
    <cellStyle name="Обычный 3 4 2 2 15" xfId="10347"/>
    <cellStyle name="Обычный 3 4 2 2 16" xfId="10346"/>
    <cellStyle name="Обычный 3 4 2 2 17" xfId="15856"/>
    <cellStyle name="Обычный 3 4 2 2 2" xfId="10345"/>
    <cellStyle name="Обычный 3 4 2 2 3" xfId="10344"/>
    <cellStyle name="Обычный 3 4 2 2 4" xfId="10343"/>
    <cellStyle name="Обычный 3 4 2 2 5" xfId="10342"/>
    <cellStyle name="Обычный 3 4 2 2 6" xfId="10341"/>
    <cellStyle name="Обычный 3 4 2 2 7" xfId="10340"/>
    <cellStyle name="Обычный 3 4 2 2 8" xfId="10339"/>
    <cellStyle name="Обычный 3 4 2 2 9" xfId="10338"/>
    <cellStyle name="Обычный 3 4 2 20" xfId="10337"/>
    <cellStyle name="Обычный 3 4 2 21" xfId="10336"/>
    <cellStyle name="Обычный 3 4 2 22" xfId="10335"/>
    <cellStyle name="Обычный 3 4 2 23" xfId="10334"/>
    <cellStyle name="Обычный 3 4 2 24" xfId="10333"/>
    <cellStyle name="Обычный 3 4 2 25" xfId="10332"/>
    <cellStyle name="Обычный 3 4 2 26" xfId="10364"/>
    <cellStyle name="Обычный 3 4 2 27" xfId="14787"/>
    <cellStyle name="Обычный 3 4 2 28" xfId="15544"/>
    <cellStyle name="Обычный 3 4 2 3" xfId="10331"/>
    <cellStyle name="Обычный 3 4 2 3 10" xfId="10330"/>
    <cellStyle name="Обычный 3 4 2 3 11" xfId="10329"/>
    <cellStyle name="Обычный 3 4 2 3 12" xfId="10328"/>
    <cellStyle name="Обычный 3 4 2 3 13" xfId="10327"/>
    <cellStyle name="Обычный 3 4 2 3 14" xfId="10326"/>
    <cellStyle name="Обычный 3 4 2 3 15" xfId="10325"/>
    <cellStyle name="Обычный 3 4 2 3 16" xfId="10324"/>
    <cellStyle name="Обычный 3 4 2 3 2" xfId="10323"/>
    <cellStyle name="Обычный 3 4 2 3 3" xfId="10322"/>
    <cellStyle name="Обычный 3 4 2 3 4" xfId="10321"/>
    <cellStyle name="Обычный 3 4 2 3 5" xfId="10320"/>
    <cellStyle name="Обычный 3 4 2 3 6" xfId="10319"/>
    <cellStyle name="Обычный 3 4 2 3 7" xfId="10318"/>
    <cellStyle name="Обычный 3 4 2 3 8" xfId="10317"/>
    <cellStyle name="Обычный 3 4 2 3 9" xfId="10316"/>
    <cellStyle name="Обычный 3 4 2 4" xfId="10315"/>
    <cellStyle name="Обычный 3 4 2 4 10" xfId="10314"/>
    <cellStyle name="Обычный 3 4 2 4 11" xfId="10313"/>
    <cellStyle name="Обычный 3 4 2 4 12" xfId="10312"/>
    <cellStyle name="Обычный 3 4 2 4 13" xfId="10311"/>
    <cellStyle name="Обычный 3 4 2 4 14" xfId="10310"/>
    <cellStyle name="Обычный 3 4 2 4 15" xfId="10309"/>
    <cellStyle name="Обычный 3 4 2 4 16" xfId="10308"/>
    <cellStyle name="Обычный 3 4 2 4 2" xfId="10307"/>
    <cellStyle name="Обычный 3 4 2 4 3" xfId="10306"/>
    <cellStyle name="Обычный 3 4 2 4 4" xfId="10305"/>
    <cellStyle name="Обычный 3 4 2 4 5" xfId="10304"/>
    <cellStyle name="Обычный 3 4 2 4 6" xfId="10303"/>
    <cellStyle name="Обычный 3 4 2 4 7" xfId="10302"/>
    <cellStyle name="Обычный 3 4 2 4 8" xfId="10301"/>
    <cellStyle name="Обычный 3 4 2 4 9" xfId="10300"/>
    <cellStyle name="Обычный 3 4 2 5" xfId="10299"/>
    <cellStyle name="Обычный 3 4 2 5 10" xfId="10298"/>
    <cellStyle name="Обычный 3 4 2 5 11" xfId="10297"/>
    <cellStyle name="Обычный 3 4 2 5 12" xfId="10296"/>
    <cellStyle name="Обычный 3 4 2 5 13" xfId="10295"/>
    <cellStyle name="Обычный 3 4 2 5 14" xfId="10294"/>
    <cellStyle name="Обычный 3 4 2 5 15" xfId="10293"/>
    <cellStyle name="Обычный 3 4 2 5 16" xfId="10292"/>
    <cellStyle name="Обычный 3 4 2 5 2" xfId="10291"/>
    <cellStyle name="Обычный 3 4 2 5 3" xfId="10290"/>
    <cellStyle name="Обычный 3 4 2 5 4" xfId="10289"/>
    <cellStyle name="Обычный 3 4 2 5 5" xfId="10288"/>
    <cellStyle name="Обычный 3 4 2 5 6" xfId="10287"/>
    <cellStyle name="Обычный 3 4 2 5 7" xfId="10286"/>
    <cellStyle name="Обычный 3 4 2 5 8" xfId="10285"/>
    <cellStyle name="Обычный 3 4 2 5 9" xfId="10284"/>
    <cellStyle name="Обычный 3 4 2 6" xfId="10283"/>
    <cellStyle name="Обычный 3 4 2 6 10" xfId="10282"/>
    <cellStyle name="Обычный 3 4 2 6 11" xfId="10281"/>
    <cellStyle name="Обычный 3 4 2 6 12" xfId="10280"/>
    <cellStyle name="Обычный 3 4 2 6 13" xfId="10279"/>
    <cellStyle name="Обычный 3 4 2 6 14" xfId="10278"/>
    <cellStyle name="Обычный 3 4 2 6 15" xfId="10277"/>
    <cellStyle name="Обычный 3 4 2 6 16" xfId="10276"/>
    <cellStyle name="Обычный 3 4 2 6 2" xfId="10275"/>
    <cellStyle name="Обычный 3 4 2 6 3" xfId="10274"/>
    <cellStyle name="Обычный 3 4 2 6 4" xfId="10273"/>
    <cellStyle name="Обычный 3 4 2 6 5" xfId="10272"/>
    <cellStyle name="Обычный 3 4 2 6 6" xfId="10271"/>
    <cellStyle name="Обычный 3 4 2 6 7" xfId="10270"/>
    <cellStyle name="Обычный 3 4 2 6 8" xfId="10269"/>
    <cellStyle name="Обычный 3 4 2 6 9" xfId="10268"/>
    <cellStyle name="Обычный 3 4 2 7" xfId="10267"/>
    <cellStyle name="Обычный 3 4 2 7 10" xfId="10266"/>
    <cellStyle name="Обычный 3 4 2 7 11" xfId="10265"/>
    <cellStyle name="Обычный 3 4 2 7 12" xfId="10264"/>
    <cellStyle name="Обычный 3 4 2 7 13" xfId="10263"/>
    <cellStyle name="Обычный 3 4 2 7 14" xfId="10262"/>
    <cellStyle name="Обычный 3 4 2 7 15" xfId="10261"/>
    <cellStyle name="Обычный 3 4 2 7 16" xfId="10260"/>
    <cellStyle name="Обычный 3 4 2 7 2" xfId="10259"/>
    <cellStyle name="Обычный 3 4 2 7 3" xfId="10258"/>
    <cellStyle name="Обычный 3 4 2 7 4" xfId="10257"/>
    <cellStyle name="Обычный 3 4 2 7 5" xfId="10256"/>
    <cellStyle name="Обычный 3 4 2 7 6" xfId="10255"/>
    <cellStyle name="Обычный 3 4 2 7 7" xfId="10254"/>
    <cellStyle name="Обычный 3 4 2 7 8" xfId="10253"/>
    <cellStyle name="Обычный 3 4 2 7 9" xfId="10252"/>
    <cellStyle name="Обычный 3 4 2 8" xfId="10251"/>
    <cellStyle name="Обычный 3 4 2 8 10" xfId="10250"/>
    <cellStyle name="Обычный 3 4 2 8 11" xfId="10249"/>
    <cellStyle name="Обычный 3 4 2 8 12" xfId="10248"/>
    <cellStyle name="Обычный 3 4 2 8 13" xfId="10247"/>
    <cellStyle name="Обычный 3 4 2 8 14" xfId="10246"/>
    <cellStyle name="Обычный 3 4 2 8 15" xfId="10245"/>
    <cellStyle name="Обычный 3 4 2 8 16" xfId="10244"/>
    <cellStyle name="Обычный 3 4 2 8 2" xfId="10243"/>
    <cellStyle name="Обычный 3 4 2 8 3" xfId="10242"/>
    <cellStyle name="Обычный 3 4 2 8 4" xfId="10241"/>
    <cellStyle name="Обычный 3 4 2 8 5" xfId="10240"/>
    <cellStyle name="Обычный 3 4 2 8 6" xfId="10239"/>
    <cellStyle name="Обычный 3 4 2 8 7" xfId="10238"/>
    <cellStyle name="Обычный 3 4 2 8 8" xfId="10237"/>
    <cellStyle name="Обычный 3 4 2 8 9" xfId="10236"/>
    <cellStyle name="Обычный 3 4 2 9" xfId="10235"/>
    <cellStyle name="Обычный 3 4 20" xfId="10234"/>
    <cellStyle name="Обычный 3 4 21" xfId="10233"/>
    <cellStyle name="Обычный 3 4 22" xfId="10232"/>
    <cellStyle name="Обычный 3 4 23" xfId="10231"/>
    <cellStyle name="Обычный 3 4 24" xfId="10230"/>
    <cellStyle name="Обычный 3 4 25" xfId="10229"/>
    <cellStyle name="Обычный 3 4 26" xfId="10228"/>
    <cellStyle name="Обычный 3 4 27" xfId="10227"/>
    <cellStyle name="Обычный 3 4 28" xfId="10226"/>
    <cellStyle name="Обычный 3 4 29" xfId="10225"/>
    <cellStyle name="Обычный 3 4 3" xfId="10224"/>
    <cellStyle name="Обычный 3 4 3 10" xfId="10223"/>
    <cellStyle name="Обычный 3 4 3 11" xfId="10222"/>
    <cellStyle name="Обычный 3 4 3 12" xfId="10221"/>
    <cellStyle name="Обычный 3 4 3 13" xfId="10220"/>
    <cellStyle name="Обычный 3 4 3 14" xfId="10219"/>
    <cellStyle name="Обычный 3 4 3 15" xfId="10218"/>
    <cellStyle name="Обычный 3 4 3 16" xfId="10217"/>
    <cellStyle name="Обычный 3 4 3 17" xfId="10216"/>
    <cellStyle name="Обычный 3 4 3 18" xfId="10215"/>
    <cellStyle name="Обычный 3 4 3 19" xfId="10214"/>
    <cellStyle name="Обычный 3 4 3 2" xfId="10213"/>
    <cellStyle name="Обычный 3 4 3 2 10" xfId="10212"/>
    <cellStyle name="Обычный 3 4 3 2 11" xfId="10211"/>
    <cellStyle name="Обычный 3 4 3 2 12" xfId="10210"/>
    <cellStyle name="Обычный 3 4 3 2 13" xfId="10209"/>
    <cellStyle name="Обычный 3 4 3 2 14" xfId="10208"/>
    <cellStyle name="Обычный 3 4 3 2 15" xfId="10207"/>
    <cellStyle name="Обычный 3 4 3 2 16" xfId="10206"/>
    <cellStyle name="Обычный 3 4 3 2 2" xfId="10205"/>
    <cellStyle name="Обычный 3 4 3 2 3" xfId="10204"/>
    <cellStyle name="Обычный 3 4 3 2 4" xfId="10203"/>
    <cellStyle name="Обычный 3 4 3 2 5" xfId="10202"/>
    <cellStyle name="Обычный 3 4 3 2 6" xfId="10201"/>
    <cellStyle name="Обычный 3 4 3 2 7" xfId="10200"/>
    <cellStyle name="Обычный 3 4 3 2 8" xfId="10199"/>
    <cellStyle name="Обычный 3 4 3 2 9" xfId="10198"/>
    <cellStyle name="Обычный 3 4 3 20" xfId="10197"/>
    <cellStyle name="Обычный 3 4 3 21" xfId="10196"/>
    <cellStyle name="Обычный 3 4 3 22" xfId="10195"/>
    <cellStyle name="Обычный 3 4 3 23" xfId="10194"/>
    <cellStyle name="Обычный 3 4 3 24" xfId="10193"/>
    <cellStyle name="Обычный 3 4 3 25" xfId="10192"/>
    <cellStyle name="Обычный 3 4 3 26" xfId="11961"/>
    <cellStyle name="Обычный 3 4 3 27" xfId="15857"/>
    <cellStyle name="Обычный 3 4 3 3" xfId="10191"/>
    <cellStyle name="Обычный 3 4 3 3 10" xfId="10190"/>
    <cellStyle name="Обычный 3 4 3 3 11" xfId="10189"/>
    <cellStyle name="Обычный 3 4 3 3 12" xfId="10188"/>
    <cellStyle name="Обычный 3 4 3 3 13" xfId="10187"/>
    <cellStyle name="Обычный 3 4 3 3 14" xfId="10186"/>
    <cellStyle name="Обычный 3 4 3 3 15" xfId="10185"/>
    <cellStyle name="Обычный 3 4 3 3 16" xfId="10184"/>
    <cellStyle name="Обычный 3 4 3 3 2" xfId="10183"/>
    <cellStyle name="Обычный 3 4 3 3 3" xfId="10182"/>
    <cellStyle name="Обычный 3 4 3 3 4" xfId="10181"/>
    <cellStyle name="Обычный 3 4 3 3 5" xfId="10180"/>
    <cellStyle name="Обычный 3 4 3 3 6" xfId="10179"/>
    <cellStyle name="Обычный 3 4 3 3 7" xfId="10178"/>
    <cellStyle name="Обычный 3 4 3 3 8" xfId="10177"/>
    <cellStyle name="Обычный 3 4 3 3 9" xfId="10176"/>
    <cellStyle name="Обычный 3 4 3 4" xfId="10175"/>
    <cellStyle name="Обычный 3 4 3 4 10" xfId="10174"/>
    <cellStyle name="Обычный 3 4 3 4 11" xfId="10173"/>
    <cellStyle name="Обычный 3 4 3 4 12" xfId="10172"/>
    <cellStyle name="Обычный 3 4 3 4 13" xfId="10171"/>
    <cellStyle name="Обычный 3 4 3 4 14" xfId="10170"/>
    <cellStyle name="Обычный 3 4 3 4 15" xfId="10169"/>
    <cellStyle name="Обычный 3 4 3 4 16" xfId="10168"/>
    <cellStyle name="Обычный 3 4 3 4 2" xfId="10167"/>
    <cellStyle name="Обычный 3 4 3 4 3" xfId="10166"/>
    <cellStyle name="Обычный 3 4 3 4 4" xfId="10165"/>
    <cellStyle name="Обычный 3 4 3 4 5" xfId="10164"/>
    <cellStyle name="Обычный 3 4 3 4 6" xfId="10163"/>
    <cellStyle name="Обычный 3 4 3 4 7" xfId="10162"/>
    <cellStyle name="Обычный 3 4 3 4 8" xfId="10161"/>
    <cellStyle name="Обычный 3 4 3 4 9" xfId="10160"/>
    <cellStyle name="Обычный 3 4 3 5" xfId="10159"/>
    <cellStyle name="Обычный 3 4 3 5 10" xfId="10158"/>
    <cellStyle name="Обычный 3 4 3 5 11" xfId="10157"/>
    <cellStyle name="Обычный 3 4 3 5 12" xfId="10156"/>
    <cellStyle name="Обычный 3 4 3 5 13" xfId="10155"/>
    <cellStyle name="Обычный 3 4 3 5 14" xfId="10154"/>
    <cellStyle name="Обычный 3 4 3 5 15" xfId="10153"/>
    <cellStyle name="Обычный 3 4 3 5 16" xfId="10152"/>
    <cellStyle name="Обычный 3 4 3 5 2" xfId="10151"/>
    <cellStyle name="Обычный 3 4 3 5 3" xfId="10150"/>
    <cellStyle name="Обычный 3 4 3 5 4" xfId="10149"/>
    <cellStyle name="Обычный 3 4 3 5 5" xfId="10148"/>
    <cellStyle name="Обычный 3 4 3 5 6" xfId="10147"/>
    <cellStyle name="Обычный 3 4 3 5 7" xfId="10146"/>
    <cellStyle name="Обычный 3 4 3 5 8" xfId="10145"/>
    <cellStyle name="Обычный 3 4 3 5 9" xfId="10144"/>
    <cellStyle name="Обычный 3 4 3 6" xfId="10143"/>
    <cellStyle name="Обычный 3 4 3 6 10" xfId="10142"/>
    <cellStyle name="Обычный 3 4 3 6 11" xfId="10141"/>
    <cellStyle name="Обычный 3 4 3 6 12" xfId="10140"/>
    <cellStyle name="Обычный 3 4 3 6 13" xfId="10139"/>
    <cellStyle name="Обычный 3 4 3 6 14" xfId="10138"/>
    <cellStyle name="Обычный 3 4 3 6 15" xfId="10137"/>
    <cellStyle name="Обычный 3 4 3 6 16" xfId="10136"/>
    <cellStyle name="Обычный 3 4 3 6 2" xfId="10135"/>
    <cellStyle name="Обычный 3 4 3 6 3" xfId="10134"/>
    <cellStyle name="Обычный 3 4 3 6 4" xfId="10133"/>
    <cellStyle name="Обычный 3 4 3 6 5" xfId="10132"/>
    <cellStyle name="Обычный 3 4 3 6 6" xfId="10131"/>
    <cellStyle name="Обычный 3 4 3 6 7" xfId="10130"/>
    <cellStyle name="Обычный 3 4 3 6 8" xfId="10129"/>
    <cellStyle name="Обычный 3 4 3 6 9" xfId="10128"/>
    <cellStyle name="Обычный 3 4 3 7" xfId="10127"/>
    <cellStyle name="Обычный 3 4 3 7 10" xfId="10126"/>
    <cellStyle name="Обычный 3 4 3 7 11" xfId="10125"/>
    <cellStyle name="Обычный 3 4 3 7 12" xfId="10124"/>
    <cellStyle name="Обычный 3 4 3 7 13" xfId="10123"/>
    <cellStyle name="Обычный 3 4 3 7 14" xfId="10122"/>
    <cellStyle name="Обычный 3 4 3 7 15" xfId="10121"/>
    <cellStyle name="Обычный 3 4 3 7 16" xfId="10120"/>
    <cellStyle name="Обычный 3 4 3 7 2" xfId="10119"/>
    <cellStyle name="Обычный 3 4 3 7 3" xfId="10118"/>
    <cellStyle name="Обычный 3 4 3 7 4" xfId="10117"/>
    <cellStyle name="Обычный 3 4 3 7 5" xfId="10116"/>
    <cellStyle name="Обычный 3 4 3 7 6" xfId="10115"/>
    <cellStyle name="Обычный 3 4 3 7 7" xfId="10114"/>
    <cellStyle name="Обычный 3 4 3 7 8" xfId="10113"/>
    <cellStyle name="Обычный 3 4 3 7 9" xfId="10112"/>
    <cellStyle name="Обычный 3 4 3 8" xfId="10111"/>
    <cellStyle name="Обычный 3 4 3 8 10" xfId="10110"/>
    <cellStyle name="Обычный 3 4 3 8 11" xfId="10109"/>
    <cellStyle name="Обычный 3 4 3 8 12" xfId="10108"/>
    <cellStyle name="Обычный 3 4 3 8 13" xfId="10107"/>
    <cellStyle name="Обычный 3 4 3 8 14" xfId="10106"/>
    <cellStyle name="Обычный 3 4 3 8 15" xfId="10105"/>
    <cellStyle name="Обычный 3 4 3 8 16" xfId="10104"/>
    <cellStyle name="Обычный 3 4 3 8 2" xfId="10103"/>
    <cellStyle name="Обычный 3 4 3 8 3" xfId="10102"/>
    <cellStyle name="Обычный 3 4 3 8 4" xfId="10101"/>
    <cellStyle name="Обычный 3 4 3 8 5" xfId="10100"/>
    <cellStyle name="Обычный 3 4 3 8 6" xfId="10099"/>
    <cellStyle name="Обычный 3 4 3 8 7" xfId="10098"/>
    <cellStyle name="Обычный 3 4 3 8 8" xfId="10097"/>
    <cellStyle name="Обычный 3 4 3 8 9" xfId="10096"/>
    <cellStyle name="Обычный 3 4 3 9" xfId="10095"/>
    <cellStyle name="Обычный 3 4 30" xfId="10405"/>
    <cellStyle name="Обычный 3 4 4" xfId="10094"/>
    <cellStyle name="Обычный 3 4 4 10" xfId="10093"/>
    <cellStyle name="Обычный 3 4 4 11" xfId="10092"/>
    <cellStyle name="Обычный 3 4 4 12" xfId="10091"/>
    <cellStyle name="Обычный 3 4 4 13" xfId="10090"/>
    <cellStyle name="Обычный 3 4 4 14" xfId="10089"/>
    <cellStyle name="Обычный 3 4 4 15" xfId="10088"/>
    <cellStyle name="Обычный 3 4 4 16" xfId="10087"/>
    <cellStyle name="Обычный 3 4 4 17" xfId="10086"/>
    <cellStyle name="Обычный 3 4 4 18" xfId="10085"/>
    <cellStyle name="Обычный 3 4 4 19" xfId="10084"/>
    <cellStyle name="Обычный 3 4 4 2" xfId="10083"/>
    <cellStyle name="Обычный 3 4 4 2 10" xfId="10082"/>
    <cellStyle name="Обычный 3 4 4 2 11" xfId="10081"/>
    <cellStyle name="Обычный 3 4 4 2 12" xfId="10080"/>
    <cellStyle name="Обычный 3 4 4 2 13" xfId="10079"/>
    <cellStyle name="Обычный 3 4 4 2 14" xfId="10078"/>
    <cellStyle name="Обычный 3 4 4 2 15" xfId="10077"/>
    <cellStyle name="Обычный 3 4 4 2 16" xfId="10076"/>
    <cellStyle name="Обычный 3 4 4 2 2" xfId="10075"/>
    <cellStyle name="Обычный 3 4 4 2 3" xfId="10074"/>
    <cellStyle name="Обычный 3 4 4 2 4" xfId="10073"/>
    <cellStyle name="Обычный 3 4 4 2 5" xfId="10072"/>
    <cellStyle name="Обычный 3 4 4 2 6" xfId="10071"/>
    <cellStyle name="Обычный 3 4 4 2 7" xfId="10070"/>
    <cellStyle name="Обычный 3 4 4 2 8" xfId="10069"/>
    <cellStyle name="Обычный 3 4 4 2 9" xfId="10068"/>
    <cellStyle name="Обычный 3 4 4 20" xfId="10067"/>
    <cellStyle name="Обычный 3 4 4 21" xfId="10066"/>
    <cellStyle name="Обычный 3 4 4 22" xfId="10065"/>
    <cellStyle name="Обычный 3 4 4 23" xfId="10064"/>
    <cellStyle name="Обычный 3 4 4 24" xfId="10063"/>
    <cellStyle name="Обычный 3 4 4 25" xfId="10062"/>
    <cellStyle name="Обычный 3 4 4 26" xfId="15858"/>
    <cellStyle name="Обычный 3 4 4 3" xfId="10061"/>
    <cellStyle name="Обычный 3 4 4 3 10" xfId="10060"/>
    <cellStyle name="Обычный 3 4 4 3 11" xfId="10059"/>
    <cellStyle name="Обычный 3 4 4 3 12" xfId="10058"/>
    <cellStyle name="Обычный 3 4 4 3 13" xfId="10057"/>
    <cellStyle name="Обычный 3 4 4 3 14" xfId="10056"/>
    <cellStyle name="Обычный 3 4 4 3 15" xfId="10055"/>
    <cellStyle name="Обычный 3 4 4 3 16" xfId="10054"/>
    <cellStyle name="Обычный 3 4 4 3 2" xfId="10053"/>
    <cellStyle name="Обычный 3 4 4 3 3" xfId="10052"/>
    <cellStyle name="Обычный 3 4 4 3 4" xfId="10051"/>
    <cellStyle name="Обычный 3 4 4 3 5" xfId="10050"/>
    <cellStyle name="Обычный 3 4 4 3 6" xfId="10049"/>
    <cellStyle name="Обычный 3 4 4 3 7" xfId="10048"/>
    <cellStyle name="Обычный 3 4 4 3 8" xfId="10047"/>
    <cellStyle name="Обычный 3 4 4 3 9" xfId="10046"/>
    <cellStyle name="Обычный 3 4 4 4" xfId="10045"/>
    <cellStyle name="Обычный 3 4 4 4 10" xfId="10044"/>
    <cellStyle name="Обычный 3 4 4 4 11" xfId="10043"/>
    <cellStyle name="Обычный 3 4 4 4 12" xfId="10042"/>
    <cellStyle name="Обычный 3 4 4 4 13" xfId="10041"/>
    <cellStyle name="Обычный 3 4 4 4 14" xfId="10040"/>
    <cellStyle name="Обычный 3 4 4 4 15" xfId="10039"/>
    <cellStyle name="Обычный 3 4 4 4 16" xfId="10038"/>
    <cellStyle name="Обычный 3 4 4 4 2" xfId="10037"/>
    <cellStyle name="Обычный 3 4 4 4 3" xfId="10036"/>
    <cellStyle name="Обычный 3 4 4 4 4" xfId="10035"/>
    <cellStyle name="Обычный 3 4 4 4 5" xfId="10034"/>
    <cellStyle name="Обычный 3 4 4 4 6" xfId="10033"/>
    <cellStyle name="Обычный 3 4 4 4 7" xfId="10032"/>
    <cellStyle name="Обычный 3 4 4 4 8" xfId="10031"/>
    <cellStyle name="Обычный 3 4 4 4 9" xfId="10030"/>
    <cellStyle name="Обычный 3 4 4 5" xfId="10029"/>
    <cellStyle name="Обычный 3 4 4 5 10" xfId="10028"/>
    <cellStyle name="Обычный 3 4 4 5 11" xfId="10027"/>
    <cellStyle name="Обычный 3 4 4 5 12" xfId="10026"/>
    <cellStyle name="Обычный 3 4 4 5 13" xfId="10025"/>
    <cellStyle name="Обычный 3 4 4 5 14" xfId="10024"/>
    <cellStyle name="Обычный 3 4 4 5 15" xfId="10023"/>
    <cellStyle name="Обычный 3 4 4 5 16" xfId="10022"/>
    <cellStyle name="Обычный 3 4 4 5 2" xfId="10021"/>
    <cellStyle name="Обычный 3 4 4 5 3" xfId="10020"/>
    <cellStyle name="Обычный 3 4 4 5 4" xfId="10019"/>
    <cellStyle name="Обычный 3 4 4 5 5" xfId="10018"/>
    <cellStyle name="Обычный 3 4 4 5 6" xfId="10017"/>
    <cellStyle name="Обычный 3 4 4 5 7" xfId="10016"/>
    <cellStyle name="Обычный 3 4 4 5 8" xfId="10015"/>
    <cellStyle name="Обычный 3 4 4 5 9" xfId="10014"/>
    <cellStyle name="Обычный 3 4 4 6" xfId="10013"/>
    <cellStyle name="Обычный 3 4 4 6 10" xfId="10012"/>
    <cellStyle name="Обычный 3 4 4 6 11" xfId="10011"/>
    <cellStyle name="Обычный 3 4 4 6 12" xfId="10010"/>
    <cellStyle name="Обычный 3 4 4 6 13" xfId="10009"/>
    <cellStyle name="Обычный 3 4 4 6 14" xfId="10008"/>
    <cellStyle name="Обычный 3 4 4 6 15" xfId="10007"/>
    <cellStyle name="Обычный 3 4 4 6 16" xfId="10006"/>
    <cellStyle name="Обычный 3 4 4 6 2" xfId="10005"/>
    <cellStyle name="Обычный 3 4 4 6 3" xfId="10004"/>
    <cellStyle name="Обычный 3 4 4 6 4" xfId="10003"/>
    <cellStyle name="Обычный 3 4 4 6 5" xfId="10002"/>
    <cellStyle name="Обычный 3 4 4 6 6" xfId="10001"/>
    <cellStyle name="Обычный 3 4 4 6 7" xfId="10000"/>
    <cellStyle name="Обычный 3 4 4 6 8" xfId="9999"/>
    <cellStyle name="Обычный 3 4 4 6 9" xfId="9998"/>
    <cellStyle name="Обычный 3 4 4 7" xfId="9997"/>
    <cellStyle name="Обычный 3 4 4 7 10" xfId="9996"/>
    <cellStyle name="Обычный 3 4 4 7 11" xfId="9995"/>
    <cellStyle name="Обычный 3 4 4 7 12" xfId="9994"/>
    <cellStyle name="Обычный 3 4 4 7 13" xfId="9993"/>
    <cellStyle name="Обычный 3 4 4 7 14" xfId="9992"/>
    <cellStyle name="Обычный 3 4 4 7 15" xfId="9991"/>
    <cellStyle name="Обычный 3 4 4 7 16" xfId="9990"/>
    <cellStyle name="Обычный 3 4 4 7 2" xfId="9989"/>
    <cellStyle name="Обычный 3 4 4 7 3" xfId="9988"/>
    <cellStyle name="Обычный 3 4 4 7 4" xfId="9987"/>
    <cellStyle name="Обычный 3 4 4 7 5" xfId="9986"/>
    <cellStyle name="Обычный 3 4 4 7 6" xfId="9985"/>
    <cellStyle name="Обычный 3 4 4 7 7" xfId="9984"/>
    <cellStyle name="Обычный 3 4 4 7 8" xfId="9983"/>
    <cellStyle name="Обычный 3 4 4 7 9" xfId="9982"/>
    <cellStyle name="Обычный 3 4 4 8" xfId="9981"/>
    <cellStyle name="Обычный 3 4 4 8 10" xfId="9980"/>
    <cellStyle name="Обычный 3 4 4 8 11" xfId="9979"/>
    <cellStyle name="Обычный 3 4 4 8 12" xfId="9978"/>
    <cellStyle name="Обычный 3 4 4 8 13" xfId="9977"/>
    <cellStyle name="Обычный 3 4 4 8 14" xfId="9976"/>
    <cellStyle name="Обычный 3 4 4 8 15" xfId="9975"/>
    <cellStyle name="Обычный 3 4 4 8 16" xfId="9974"/>
    <cellStyle name="Обычный 3 4 4 8 2" xfId="9973"/>
    <cellStyle name="Обычный 3 4 4 8 3" xfId="9972"/>
    <cellStyle name="Обычный 3 4 4 8 4" xfId="9971"/>
    <cellStyle name="Обычный 3 4 4 8 5" xfId="9970"/>
    <cellStyle name="Обычный 3 4 4 8 6" xfId="9969"/>
    <cellStyle name="Обычный 3 4 4 8 7" xfId="9968"/>
    <cellStyle name="Обычный 3 4 4 8 8" xfId="9967"/>
    <cellStyle name="Обычный 3 4 4 8 9" xfId="9966"/>
    <cellStyle name="Обычный 3 4 4 9" xfId="9965"/>
    <cellStyle name="Обычный 3 4 5" xfId="9964"/>
    <cellStyle name="Обычный 3 4 5 10" xfId="9963"/>
    <cellStyle name="Обычный 3 4 5 11" xfId="9962"/>
    <cellStyle name="Обычный 3 4 5 12" xfId="9961"/>
    <cellStyle name="Обычный 3 4 5 13" xfId="9960"/>
    <cellStyle name="Обычный 3 4 5 14" xfId="9959"/>
    <cellStyle name="Обычный 3 4 5 15" xfId="9958"/>
    <cellStyle name="Обычный 3 4 5 16" xfId="9957"/>
    <cellStyle name="Обычный 3 4 5 17" xfId="15855"/>
    <cellStyle name="Обычный 3 4 5 2" xfId="9956"/>
    <cellStyle name="Обычный 3 4 5 3" xfId="9955"/>
    <cellStyle name="Обычный 3 4 5 4" xfId="9954"/>
    <cellStyle name="Обычный 3 4 5 5" xfId="9953"/>
    <cellStyle name="Обычный 3 4 5 6" xfId="9952"/>
    <cellStyle name="Обычный 3 4 5 7" xfId="9951"/>
    <cellStyle name="Обычный 3 4 5 8" xfId="9950"/>
    <cellStyle name="Обычный 3 4 5 9" xfId="9949"/>
    <cellStyle name="Обычный 3 4 6" xfId="9948"/>
    <cellStyle name="Обычный 3 4 6 10" xfId="9947"/>
    <cellStyle name="Обычный 3 4 6 11" xfId="9946"/>
    <cellStyle name="Обычный 3 4 6 12" xfId="9945"/>
    <cellStyle name="Обычный 3 4 6 13" xfId="9944"/>
    <cellStyle name="Обычный 3 4 6 14" xfId="9943"/>
    <cellStyle name="Обычный 3 4 6 15" xfId="9942"/>
    <cellStyle name="Обычный 3 4 6 16" xfId="9941"/>
    <cellStyle name="Обычный 3 4 6 2" xfId="9940"/>
    <cellStyle name="Обычный 3 4 6 3" xfId="9939"/>
    <cellStyle name="Обычный 3 4 6 4" xfId="9938"/>
    <cellStyle name="Обычный 3 4 6 5" xfId="9937"/>
    <cellStyle name="Обычный 3 4 6 6" xfId="9936"/>
    <cellStyle name="Обычный 3 4 6 7" xfId="9935"/>
    <cellStyle name="Обычный 3 4 6 8" xfId="9934"/>
    <cellStyle name="Обычный 3 4 6 9" xfId="9933"/>
    <cellStyle name="Обычный 3 4 7" xfId="9932"/>
    <cellStyle name="Обычный 3 4 7 10" xfId="9931"/>
    <cellStyle name="Обычный 3 4 7 11" xfId="9930"/>
    <cellStyle name="Обычный 3 4 7 12" xfId="9929"/>
    <cellStyle name="Обычный 3 4 7 13" xfId="9928"/>
    <cellStyle name="Обычный 3 4 7 14" xfId="9927"/>
    <cellStyle name="Обычный 3 4 7 15" xfId="9926"/>
    <cellStyle name="Обычный 3 4 7 16" xfId="9925"/>
    <cellStyle name="Обычный 3 4 7 2" xfId="9924"/>
    <cellStyle name="Обычный 3 4 7 3" xfId="9923"/>
    <cellStyle name="Обычный 3 4 7 4" xfId="9922"/>
    <cellStyle name="Обычный 3 4 7 5" xfId="9921"/>
    <cellStyle name="Обычный 3 4 7 6" xfId="9920"/>
    <cellStyle name="Обычный 3 4 7 7" xfId="9919"/>
    <cellStyle name="Обычный 3 4 7 8" xfId="9918"/>
    <cellStyle name="Обычный 3 4 7 9" xfId="9917"/>
    <cellStyle name="Обычный 3 4 8" xfId="9916"/>
    <cellStyle name="Обычный 3 4 8 10" xfId="9915"/>
    <cellStyle name="Обычный 3 4 8 11" xfId="9914"/>
    <cellStyle name="Обычный 3 4 8 12" xfId="9913"/>
    <cellStyle name="Обычный 3 4 8 13" xfId="9912"/>
    <cellStyle name="Обычный 3 4 8 14" xfId="9911"/>
    <cellStyle name="Обычный 3 4 8 15" xfId="9910"/>
    <cellStyle name="Обычный 3 4 8 16" xfId="9909"/>
    <cellStyle name="Обычный 3 4 8 2" xfId="9908"/>
    <cellStyle name="Обычный 3 4 8 3" xfId="9907"/>
    <cellStyle name="Обычный 3 4 8 4" xfId="9906"/>
    <cellStyle name="Обычный 3 4 8 5" xfId="9905"/>
    <cellStyle name="Обычный 3 4 8 6" xfId="9904"/>
    <cellStyle name="Обычный 3 4 8 7" xfId="9903"/>
    <cellStyle name="Обычный 3 4 8 8" xfId="9902"/>
    <cellStyle name="Обычный 3 4 8 9" xfId="9901"/>
    <cellStyle name="Обычный 3 4 9" xfId="9900"/>
    <cellStyle name="Обычный 3 4 9 10" xfId="9899"/>
    <cellStyle name="Обычный 3 4 9 11" xfId="9898"/>
    <cellStyle name="Обычный 3 4 9 12" xfId="9897"/>
    <cellStyle name="Обычный 3 4 9 13" xfId="9896"/>
    <cellStyle name="Обычный 3 4 9 14" xfId="9895"/>
    <cellStyle name="Обычный 3 4 9 15" xfId="9894"/>
    <cellStyle name="Обычный 3 4 9 16" xfId="9893"/>
    <cellStyle name="Обычный 3 4 9 2" xfId="9892"/>
    <cellStyle name="Обычный 3 4 9 3" xfId="9891"/>
    <cellStyle name="Обычный 3 4 9 4" xfId="9890"/>
    <cellStyle name="Обычный 3 4 9 5" xfId="9889"/>
    <cellStyle name="Обычный 3 4 9 6" xfId="9888"/>
    <cellStyle name="Обычный 3 4 9 7" xfId="9887"/>
    <cellStyle name="Обычный 3 4 9 8" xfId="9886"/>
    <cellStyle name="Обычный 3 4 9 9" xfId="9885"/>
    <cellStyle name="Обычный 3 40" xfId="15124"/>
    <cellStyle name="Обычный 3 41" xfId="15134"/>
    <cellStyle name="Обычный 3 42" xfId="15131"/>
    <cellStyle name="Обычный 3 43" xfId="15133"/>
    <cellStyle name="Обычный 3 44" xfId="15130"/>
    <cellStyle name="Обычный 3 45" xfId="15132"/>
    <cellStyle name="Обычный 3 46" xfId="15179"/>
    <cellStyle name="Обычный 3 47" xfId="15243"/>
    <cellStyle name="Обычный 3 48" xfId="15246"/>
    <cellStyle name="Обычный 3 49" xfId="15259"/>
    <cellStyle name="Обычный 3 49 2" xfId="16190"/>
    <cellStyle name="Обычный 3 5" xfId="139"/>
    <cellStyle name="Обычный 3 5 10" xfId="9883"/>
    <cellStyle name="Обычный 3 5 11" xfId="9882"/>
    <cellStyle name="Обычный 3 5 12" xfId="9881"/>
    <cellStyle name="Обычный 3 5 13" xfId="9880"/>
    <cellStyle name="Обычный 3 5 14" xfId="9879"/>
    <cellStyle name="Обычный 3 5 15" xfId="9878"/>
    <cellStyle name="Обычный 3 5 16" xfId="9877"/>
    <cellStyle name="Обычный 3 5 17" xfId="9876"/>
    <cellStyle name="Обычный 3 5 18" xfId="9875"/>
    <cellStyle name="Обычный 3 5 19" xfId="9874"/>
    <cellStyle name="Обычный 3 5 2" xfId="4222"/>
    <cellStyle name="Обычный 3 5 2 10" xfId="9872"/>
    <cellStyle name="Обычный 3 5 2 11" xfId="9871"/>
    <cellStyle name="Обычный 3 5 2 12" xfId="9870"/>
    <cellStyle name="Обычный 3 5 2 13" xfId="9869"/>
    <cellStyle name="Обычный 3 5 2 14" xfId="9868"/>
    <cellStyle name="Обычный 3 5 2 15" xfId="9867"/>
    <cellStyle name="Обычный 3 5 2 16" xfId="9866"/>
    <cellStyle name="Обычный 3 5 2 17" xfId="9873"/>
    <cellStyle name="Обычный 3 5 2 18" xfId="14778"/>
    <cellStyle name="Обычный 3 5 2 19" xfId="16311"/>
    <cellStyle name="Обычный 3 5 2 2" xfId="9865"/>
    <cellStyle name="Обычный 3 5 2 3" xfId="9864"/>
    <cellStyle name="Обычный 3 5 2 4" xfId="9863"/>
    <cellStyle name="Обычный 3 5 2 5" xfId="9862"/>
    <cellStyle name="Обычный 3 5 2 6" xfId="9861"/>
    <cellStyle name="Обычный 3 5 2 7" xfId="9860"/>
    <cellStyle name="Обычный 3 5 2 8" xfId="9859"/>
    <cellStyle name="Обычный 3 5 2 9" xfId="9858"/>
    <cellStyle name="Обычный 3 5 20" xfId="9857"/>
    <cellStyle name="Обычный 3 5 21" xfId="9856"/>
    <cellStyle name="Обычный 3 5 22" xfId="9855"/>
    <cellStyle name="Обычный 3 5 23" xfId="9854"/>
    <cellStyle name="Обычный 3 5 24" xfId="9853"/>
    <cellStyle name="Обычный 3 5 25" xfId="9852"/>
    <cellStyle name="Обычный 3 5 26" xfId="9851"/>
    <cellStyle name="Обычный 3 5 27" xfId="9884"/>
    <cellStyle name="Обычный 3 5 3" xfId="9850"/>
    <cellStyle name="Обычный 3 5 3 10" xfId="9849"/>
    <cellStyle name="Обычный 3 5 3 11" xfId="9848"/>
    <cellStyle name="Обычный 3 5 3 12" xfId="9847"/>
    <cellStyle name="Обычный 3 5 3 13" xfId="9846"/>
    <cellStyle name="Обычный 3 5 3 14" xfId="9845"/>
    <cellStyle name="Обычный 3 5 3 15" xfId="9844"/>
    <cellStyle name="Обычный 3 5 3 16" xfId="9843"/>
    <cellStyle name="Обычный 3 5 3 17" xfId="11962"/>
    <cellStyle name="Обычный 3 5 3 18" xfId="15022"/>
    <cellStyle name="Обычный 3 5 3 19" xfId="16312"/>
    <cellStyle name="Обычный 3 5 3 2" xfId="9842"/>
    <cellStyle name="Обычный 3 5 3 2 2" xfId="15023"/>
    <cellStyle name="Обычный 3 5 3 2 3" xfId="16313"/>
    <cellStyle name="Обычный 3 5 3 3" xfId="9841"/>
    <cellStyle name="Обычный 3 5 3 4" xfId="9840"/>
    <cellStyle name="Обычный 3 5 3 5" xfId="9839"/>
    <cellStyle name="Обычный 3 5 3 6" xfId="9838"/>
    <cellStyle name="Обычный 3 5 3 7" xfId="9837"/>
    <cellStyle name="Обычный 3 5 3 8" xfId="9836"/>
    <cellStyle name="Обычный 3 5 3 9" xfId="9835"/>
    <cellStyle name="Обычный 3 5 4" xfId="9834"/>
    <cellStyle name="Обычный 3 5 4 10" xfId="9833"/>
    <cellStyle name="Обычный 3 5 4 11" xfId="9832"/>
    <cellStyle name="Обычный 3 5 4 12" xfId="9831"/>
    <cellStyle name="Обычный 3 5 4 13" xfId="9830"/>
    <cellStyle name="Обычный 3 5 4 14" xfId="9829"/>
    <cellStyle name="Обычный 3 5 4 15" xfId="9828"/>
    <cellStyle name="Обычный 3 5 4 16" xfId="9827"/>
    <cellStyle name="Обычный 3 5 4 17" xfId="15859"/>
    <cellStyle name="Обычный 3 5 4 2" xfId="9826"/>
    <cellStyle name="Обычный 3 5 4 3" xfId="9825"/>
    <cellStyle name="Обычный 3 5 4 4" xfId="9824"/>
    <cellStyle name="Обычный 3 5 4 5" xfId="9823"/>
    <cellStyle name="Обычный 3 5 4 6" xfId="9822"/>
    <cellStyle name="Обычный 3 5 4 7" xfId="9821"/>
    <cellStyle name="Обычный 3 5 4 8" xfId="9820"/>
    <cellStyle name="Обычный 3 5 4 9" xfId="9819"/>
    <cellStyle name="Обычный 3 5 5" xfId="9818"/>
    <cellStyle name="Обычный 3 5 5 10" xfId="9817"/>
    <cellStyle name="Обычный 3 5 5 11" xfId="9816"/>
    <cellStyle name="Обычный 3 5 5 12" xfId="9815"/>
    <cellStyle name="Обычный 3 5 5 13" xfId="9814"/>
    <cellStyle name="Обычный 3 5 5 14" xfId="9813"/>
    <cellStyle name="Обычный 3 5 5 15" xfId="9812"/>
    <cellStyle name="Обычный 3 5 5 16" xfId="9811"/>
    <cellStyle name="Обычный 3 5 5 2" xfId="9810"/>
    <cellStyle name="Обычный 3 5 5 3" xfId="9809"/>
    <cellStyle name="Обычный 3 5 5 4" xfId="9808"/>
    <cellStyle name="Обычный 3 5 5 5" xfId="9807"/>
    <cellStyle name="Обычный 3 5 5 6" xfId="9806"/>
    <cellStyle name="Обычный 3 5 5 7" xfId="9805"/>
    <cellStyle name="Обычный 3 5 5 8" xfId="9804"/>
    <cellStyle name="Обычный 3 5 5 9" xfId="9803"/>
    <cellStyle name="Обычный 3 5 6" xfId="9802"/>
    <cellStyle name="Обычный 3 5 6 10" xfId="9801"/>
    <cellStyle name="Обычный 3 5 6 11" xfId="9800"/>
    <cellStyle name="Обычный 3 5 6 12" xfId="9799"/>
    <cellStyle name="Обычный 3 5 6 13" xfId="9798"/>
    <cellStyle name="Обычный 3 5 6 14" xfId="9797"/>
    <cellStyle name="Обычный 3 5 6 15" xfId="9796"/>
    <cellStyle name="Обычный 3 5 6 16" xfId="9795"/>
    <cellStyle name="Обычный 3 5 6 2" xfId="9794"/>
    <cellStyle name="Обычный 3 5 6 3" xfId="9793"/>
    <cellStyle name="Обычный 3 5 6 4" xfId="9792"/>
    <cellStyle name="Обычный 3 5 6 5" xfId="9791"/>
    <cellStyle name="Обычный 3 5 6 6" xfId="9790"/>
    <cellStyle name="Обычный 3 5 6 7" xfId="9789"/>
    <cellStyle name="Обычный 3 5 6 8" xfId="9788"/>
    <cellStyle name="Обычный 3 5 6 9" xfId="9787"/>
    <cellStyle name="Обычный 3 5 7" xfId="9786"/>
    <cellStyle name="Обычный 3 5 7 10" xfId="9785"/>
    <cellStyle name="Обычный 3 5 7 11" xfId="9784"/>
    <cellStyle name="Обычный 3 5 7 12" xfId="9783"/>
    <cellStyle name="Обычный 3 5 7 13" xfId="9782"/>
    <cellStyle name="Обычный 3 5 7 14" xfId="9781"/>
    <cellStyle name="Обычный 3 5 7 15" xfId="9780"/>
    <cellStyle name="Обычный 3 5 7 16" xfId="9779"/>
    <cellStyle name="Обычный 3 5 7 2" xfId="9778"/>
    <cellStyle name="Обычный 3 5 7 3" xfId="9777"/>
    <cellStyle name="Обычный 3 5 7 4" xfId="9776"/>
    <cellStyle name="Обычный 3 5 7 5" xfId="9775"/>
    <cellStyle name="Обычный 3 5 7 6" xfId="9774"/>
    <cellStyle name="Обычный 3 5 7 7" xfId="9773"/>
    <cellStyle name="Обычный 3 5 7 8" xfId="9772"/>
    <cellStyle name="Обычный 3 5 7 9" xfId="9771"/>
    <cellStyle name="Обычный 3 5 8" xfId="9770"/>
    <cellStyle name="Обычный 3 5 8 10" xfId="9769"/>
    <cellStyle name="Обычный 3 5 8 11" xfId="9768"/>
    <cellStyle name="Обычный 3 5 8 12" xfId="9767"/>
    <cellStyle name="Обычный 3 5 8 13" xfId="9766"/>
    <cellStyle name="Обычный 3 5 8 14" xfId="9765"/>
    <cellStyle name="Обычный 3 5 8 15" xfId="9764"/>
    <cellStyle name="Обычный 3 5 8 16" xfId="9763"/>
    <cellStyle name="Обычный 3 5 8 2" xfId="9762"/>
    <cellStyle name="Обычный 3 5 8 3" xfId="9761"/>
    <cellStyle name="Обычный 3 5 8 4" xfId="9760"/>
    <cellStyle name="Обычный 3 5 8 5" xfId="9759"/>
    <cellStyle name="Обычный 3 5 8 6" xfId="9758"/>
    <cellStyle name="Обычный 3 5 8 7" xfId="9757"/>
    <cellStyle name="Обычный 3 5 8 8" xfId="9756"/>
    <cellStyle name="Обычный 3 5 8 9" xfId="9755"/>
    <cellStyle name="Обычный 3 5 9" xfId="9754"/>
    <cellStyle name="Обычный 3 50" xfId="16189"/>
    <cellStyle name="Обычный 3 6" xfId="140"/>
    <cellStyle name="Обычный 3 6 10" xfId="9752"/>
    <cellStyle name="Обычный 3 6 11" xfId="9751"/>
    <cellStyle name="Обычный 3 6 12" xfId="9750"/>
    <cellStyle name="Обычный 3 6 13" xfId="9749"/>
    <cellStyle name="Обычный 3 6 14" xfId="9748"/>
    <cellStyle name="Обычный 3 6 15" xfId="9747"/>
    <cellStyle name="Обычный 3 6 16" xfId="9746"/>
    <cellStyle name="Обычный 3 6 17" xfId="9745"/>
    <cellStyle name="Обычный 3 6 18" xfId="9744"/>
    <cellStyle name="Обычный 3 6 19" xfId="9743"/>
    <cellStyle name="Обычный 3 6 2" xfId="4223"/>
    <cellStyle name="Обычный 3 6 2 10" xfId="9741"/>
    <cellStyle name="Обычный 3 6 2 11" xfId="9740"/>
    <cellStyle name="Обычный 3 6 2 12" xfId="9739"/>
    <cellStyle name="Обычный 3 6 2 13" xfId="9738"/>
    <cellStyle name="Обычный 3 6 2 14" xfId="9737"/>
    <cellStyle name="Обычный 3 6 2 15" xfId="9736"/>
    <cellStyle name="Обычный 3 6 2 16" xfId="9735"/>
    <cellStyle name="Обычный 3 6 2 17" xfId="9742"/>
    <cellStyle name="Обычный 3 6 2 18" xfId="14777"/>
    <cellStyle name="Обычный 3 6 2 19" xfId="15545"/>
    <cellStyle name="Обычный 3 6 2 2" xfId="9734"/>
    <cellStyle name="Обычный 3 6 2 2 2" xfId="15860"/>
    <cellStyle name="Обычный 3 6 2 3" xfId="9733"/>
    <cellStyle name="Обычный 3 6 2 4" xfId="9732"/>
    <cellStyle name="Обычный 3 6 2 5" xfId="9731"/>
    <cellStyle name="Обычный 3 6 2 6" xfId="9730"/>
    <cellStyle name="Обычный 3 6 2 7" xfId="9729"/>
    <cellStyle name="Обычный 3 6 2 8" xfId="9728"/>
    <cellStyle name="Обычный 3 6 2 9" xfId="9727"/>
    <cellStyle name="Обычный 3 6 20" xfId="9726"/>
    <cellStyle name="Обычный 3 6 21" xfId="9725"/>
    <cellStyle name="Обычный 3 6 22" xfId="9724"/>
    <cellStyle name="Обычный 3 6 23" xfId="9723"/>
    <cellStyle name="Обычный 3 6 24" xfId="9722"/>
    <cellStyle name="Обычный 3 6 25" xfId="9721"/>
    <cellStyle name="Обычный 3 6 26" xfId="9720"/>
    <cellStyle name="Обычный 3 6 27" xfId="9753"/>
    <cellStyle name="Обычный 3 6 28" xfId="11777"/>
    <cellStyle name="Обычный 3 6 3" xfId="9719"/>
    <cellStyle name="Обычный 3 6 3 10" xfId="9718"/>
    <cellStyle name="Обычный 3 6 3 11" xfId="9717"/>
    <cellStyle name="Обычный 3 6 3 12" xfId="9716"/>
    <cellStyle name="Обычный 3 6 3 13" xfId="9715"/>
    <cellStyle name="Обычный 3 6 3 14" xfId="9714"/>
    <cellStyle name="Обычный 3 6 3 15" xfId="9713"/>
    <cellStyle name="Обычный 3 6 3 16" xfId="9712"/>
    <cellStyle name="Обычный 3 6 3 17" xfId="11963"/>
    <cellStyle name="Обычный 3 6 3 2" xfId="9711"/>
    <cellStyle name="Обычный 3 6 3 3" xfId="9710"/>
    <cellStyle name="Обычный 3 6 3 4" xfId="9709"/>
    <cellStyle name="Обычный 3 6 3 5" xfId="9708"/>
    <cellStyle name="Обычный 3 6 3 6" xfId="9707"/>
    <cellStyle name="Обычный 3 6 3 7" xfId="9706"/>
    <cellStyle name="Обычный 3 6 3 8" xfId="9705"/>
    <cellStyle name="Обычный 3 6 3 9" xfId="9704"/>
    <cellStyle name="Обычный 3 6 4" xfId="9703"/>
    <cellStyle name="Обычный 3 6 4 10" xfId="9702"/>
    <cellStyle name="Обычный 3 6 4 11" xfId="9701"/>
    <cellStyle name="Обычный 3 6 4 12" xfId="9700"/>
    <cellStyle name="Обычный 3 6 4 13" xfId="9699"/>
    <cellStyle name="Обычный 3 6 4 14" xfId="9698"/>
    <cellStyle name="Обычный 3 6 4 15" xfId="9697"/>
    <cellStyle name="Обычный 3 6 4 16" xfId="9696"/>
    <cellStyle name="Обычный 3 6 4 2" xfId="9695"/>
    <cellStyle name="Обычный 3 6 4 3" xfId="9694"/>
    <cellStyle name="Обычный 3 6 4 4" xfId="9693"/>
    <cellStyle name="Обычный 3 6 4 5" xfId="9692"/>
    <cellStyle name="Обычный 3 6 4 6" xfId="9691"/>
    <cellStyle name="Обычный 3 6 4 7" xfId="9690"/>
    <cellStyle name="Обычный 3 6 4 8" xfId="9689"/>
    <cellStyle name="Обычный 3 6 4 9" xfId="9688"/>
    <cellStyle name="Обычный 3 6 5" xfId="9687"/>
    <cellStyle name="Обычный 3 6 5 10" xfId="9686"/>
    <cellStyle name="Обычный 3 6 5 11" xfId="9685"/>
    <cellStyle name="Обычный 3 6 5 12" xfId="9684"/>
    <cellStyle name="Обычный 3 6 5 13" xfId="9683"/>
    <cellStyle name="Обычный 3 6 5 14" xfId="9682"/>
    <cellStyle name="Обычный 3 6 5 15" xfId="9681"/>
    <cellStyle name="Обычный 3 6 5 16" xfId="9680"/>
    <cellStyle name="Обычный 3 6 5 2" xfId="9679"/>
    <cellStyle name="Обычный 3 6 5 3" xfId="9678"/>
    <cellStyle name="Обычный 3 6 5 4" xfId="9677"/>
    <cellStyle name="Обычный 3 6 5 5" xfId="9676"/>
    <cellStyle name="Обычный 3 6 5 6" xfId="9675"/>
    <cellStyle name="Обычный 3 6 5 7" xfId="9674"/>
    <cellStyle name="Обычный 3 6 5 8" xfId="9673"/>
    <cellStyle name="Обычный 3 6 5 9" xfId="9672"/>
    <cellStyle name="Обычный 3 6 6" xfId="9671"/>
    <cellStyle name="Обычный 3 6 6 10" xfId="9670"/>
    <cellStyle name="Обычный 3 6 6 11" xfId="9669"/>
    <cellStyle name="Обычный 3 6 6 12" xfId="9668"/>
    <cellStyle name="Обычный 3 6 6 13" xfId="9667"/>
    <cellStyle name="Обычный 3 6 6 14" xfId="9666"/>
    <cellStyle name="Обычный 3 6 6 15" xfId="9665"/>
    <cellStyle name="Обычный 3 6 6 16" xfId="9664"/>
    <cellStyle name="Обычный 3 6 6 2" xfId="9663"/>
    <cellStyle name="Обычный 3 6 6 3" xfId="9662"/>
    <cellStyle name="Обычный 3 6 6 4" xfId="9661"/>
    <cellStyle name="Обычный 3 6 6 5" xfId="9660"/>
    <cellStyle name="Обычный 3 6 6 6" xfId="9659"/>
    <cellStyle name="Обычный 3 6 6 7" xfId="9658"/>
    <cellStyle name="Обычный 3 6 6 8" xfId="9657"/>
    <cellStyle name="Обычный 3 6 6 9" xfId="9656"/>
    <cellStyle name="Обычный 3 6 7" xfId="9655"/>
    <cellStyle name="Обычный 3 6 7 10" xfId="9654"/>
    <cellStyle name="Обычный 3 6 7 11" xfId="9653"/>
    <cellStyle name="Обычный 3 6 7 12" xfId="9652"/>
    <cellStyle name="Обычный 3 6 7 13" xfId="9651"/>
    <cellStyle name="Обычный 3 6 7 14" xfId="9650"/>
    <cellStyle name="Обычный 3 6 7 15" xfId="9649"/>
    <cellStyle name="Обычный 3 6 7 16" xfId="9648"/>
    <cellStyle name="Обычный 3 6 7 2" xfId="9647"/>
    <cellStyle name="Обычный 3 6 7 3" xfId="9646"/>
    <cellStyle name="Обычный 3 6 7 4" xfId="9645"/>
    <cellStyle name="Обычный 3 6 7 5" xfId="9644"/>
    <cellStyle name="Обычный 3 6 7 6" xfId="9643"/>
    <cellStyle name="Обычный 3 6 7 7" xfId="9642"/>
    <cellStyle name="Обычный 3 6 7 8" xfId="9641"/>
    <cellStyle name="Обычный 3 6 7 9" xfId="9640"/>
    <cellStyle name="Обычный 3 6 8" xfId="9639"/>
    <cellStyle name="Обычный 3 6 8 10" xfId="9638"/>
    <cellStyle name="Обычный 3 6 8 11" xfId="9637"/>
    <cellStyle name="Обычный 3 6 8 12" xfId="9636"/>
    <cellStyle name="Обычный 3 6 8 13" xfId="9635"/>
    <cellStyle name="Обычный 3 6 8 14" xfId="9634"/>
    <cellStyle name="Обычный 3 6 8 15" xfId="9633"/>
    <cellStyle name="Обычный 3 6 8 16" xfId="9632"/>
    <cellStyle name="Обычный 3 6 8 2" xfId="9631"/>
    <cellStyle name="Обычный 3 6 8 3" xfId="9630"/>
    <cellStyle name="Обычный 3 6 8 4" xfId="9629"/>
    <cellStyle name="Обычный 3 6 8 5" xfId="9628"/>
    <cellStyle name="Обычный 3 6 8 6" xfId="9627"/>
    <cellStyle name="Обычный 3 6 8 7" xfId="9626"/>
    <cellStyle name="Обычный 3 6 8 8" xfId="9625"/>
    <cellStyle name="Обычный 3 6 8 9" xfId="9624"/>
    <cellStyle name="Обычный 3 6 9" xfId="9623"/>
    <cellStyle name="Обычный 3 7" xfId="141"/>
    <cellStyle name="Обычный 3 7 10" xfId="9621"/>
    <cellStyle name="Обычный 3 7 11" xfId="9620"/>
    <cellStyle name="Обычный 3 7 12" xfId="9619"/>
    <cellStyle name="Обычный 3 7 13" xfId="9618"/>
    <cellStyle name="Обычный 3 7 14" xfId="9617"/>
    <cellStyle name="Обычный 3 7 15" xfId="9616"/>
    <cellStyle name="Обычный 3 7 16" xfId="9615"/>
    <cellStyle name="Обычный 3 7 17" xfId="9614"/>
    <cellStyle name="Обычный 3 7 18" xfId="9613"/>
    <cellStyle name="Обычный 3 7 19" xfId="9612"/>
    <cellStyle name="Обычный 3 7 2" xfId="4224"/>
    <cellStyle name="Обычный 3 7 2 10" xfId="9610"/>
    <cellStyle name="Обычный 3 7 2 11" xfId="9609"/>
    <cellStyle name="Обычный 3 7 2 12" xfId="9608"/>
    <cellStyle name="Обычный 3 7 2 13" xfId="9607"/>
    <cellStyle name="Обычный 3 7 2 14" xfId="9606"/>
    <cellStyle name="Обычный 3 7 2 15" xfId="9605"/>
    <cellStyle name="Обычный 3 7 2 16" xfId="9604"/>
    <cellStyle name="Обычный 3 7 2 17" xfId="9611"/>
    <cellStyle name="Обычный 3 7 2 18" xfId="14776"/>
    <cellStyle name="Обычный 3 7 2 19" xfId="15546"/>
    <cellStyle name="Обычный 3 7 2 2" xfId="9603"/>
    <cellStyle name="Обычный 3 7 2 3" xfId="9602"/>
    <cellStyle name="Обычный 3 7 2 4" xfId="9601"/>
    <cellStyle name="Обычный 3 7 2 5" xfId="9600"/>
    <cellStyle name="Обычный 3 7 2 6" xfId="9599"/>
    <cellStyle name="Обычный 3 7 2 7" xfId="9598"/>
    <cellStyle name="Обычный 3 7 2 8" xfId="9597"/>
    <cellStyle name="Обычный 3 7 2 9" xfId="9596"/>
    <cellStyle name="Обычный 3 7 20" xfId="9595"/>
    <cellStyle name="Обычный 3 7 21" xfId="9594"/>
    <cellStyle name="Обычный 3 7 22" xfId="9593"/>
    <cellStyle name="Обычный 3 7 23" xfId="9592"/>
    <cellStyle name="Обычный 3 7 24" xfId="9591"/>
    <cellStyle name="Обычный 3 7 25" xfId="9590"/>
    <cellStyle name="Обычный 3 7 26" xfId="9589"/>
    <cellStyle name="Обычный 3 7 27" xfId="9622"/>
    <cellStyle name="Обычный 3 7 28" xfId="11778"/>
    <cellStyle name="Обычный 3 7 3" xfId="9588"/>
    <cellStyle name="Обычный 3 7 3 10" xfId="9587"/>
    <cellStyle name="Обычный 3 7 3 11" xfId="9586"/>
    <cellStyle name="Обычный 3 7 3 12" xfId="9585"/>
    <cellStyle name="Обычный 3 7 3 13" xfId="9584"/>
    <cellStyle name="Обычный 3 7 3 14" xfId="9583"/>
    <cellStyle name="Обычный 3 7 3 15" xfId="9582"/>
    <cellStyle name="Обычный 3 7 3 16" xfId="9581"/>
    <cellStyle name="Обычный 3 7 3 17" xfId="11964"/>
    <cellStyle name="Обычный 3 7 3 2" xfId="9580"/>
    <cellStyle name="Обычный 3 7 3 3" xfId="9579"/>
    <cellStyle name="Обычный 3 7 3 4" xfId="9578"/>
    <cellStyle name="Обычный 3 7 3 5" xfId="9577"/>
    <cellStyle name="Обычный 3 7 3 6" xfId="9576"/>
    <cellStyle name="Обычный 3 7 3 7" xfId="9575"/>
    <cellStyle name="Обычный 3 7 3 8" xfId="9574"/>
    <cellStyle name="Обычный 3 7 3 9" xfId="9573"/>
    <cellStyle name="Обычный 3 7 4" xfId="9572"/>
    <cellStyle name="Обычный 3 7 4 10" xfId="9571"/>
    <cellStyle name="Обычный 3 7 4 11" xfId="9570"/>
    <cellStyle name="Обычный 3 7 4 12" xfId="9569"/>
    <cellStyle name="Обычный 3 7 4 13" xfId="9568"/>
    <cellStyle name="Обычный 3 7 4 14" xfId="9567"/>
    <cellStyle name="Обычный 3 7 4 15" xfId="9566"/>
    <cellStyle name="Обычный 3 7 4 16" xfId="9565"/>
    <cellStyle name="Обычный 3 7 4 2" xfId="9564"/>
    <cellStyle name="Обычный 3 7 4 3" xfId="9563"/>
    <cellStyle name="Обычный 3 7 4 4" xfId="9562"/>
    <cellStyle name="Обычный 3 7 4 5" xfId="9561"/>
    <cellStyle name="Обычный 3 7 4 6" xfId="9560"/>
    <cellStyle name="Обычный 3 7 4 7" xfId="9559"/>
    <cellStyle name="Обычный 3 7 4 8" xfId="9558"/>
    <cellStyle name="Обычный 3 7 4 9" xfId="9557"/>
    <cellStyle name="Обычный 3 7 5" xfId="9556"/>
    <cellStyle name="Обычный 3 7 5 10" xfId="9555"/>
    <cellStyle name="Обычный 3 7 5 11" xfId="9554"/>
    <cellStyle name="Обычный 3 7 5 12" xfId="9553"/>
    <cellStyle name="Обычный 3 7 5 13" xfId="9552"/>
    <cellStyle name="Обычный 3 7 5 14" xfId="9551"/>
    <cellStyle name="Обычный 3 7 5 15" xfId="9550"/>
    <cellStyle name="Обычный 3 7 5 16" xfId="9549"/>
    <cellStyle name="Обычный 3 7 5 2" xfId="9548"/>
    <cellStyle name="Обычный 3 7 5 3" xfId="9547"/>
    <cellStyle name="Обычный 3 7 5 4" xfId="9546"/>
    <cellStyle name="Обычный 3 7 5 5" xfId="9545"/>
    <cellStyle name="Обычный 3 7 5 6" xfId="9544"/>
    <cellStyle name="Обычный 3 7 5 7" xfId="9543"/>
    <cellStyle name="Обычный 3 7 5 8" xfId="9542"/>
    <cellStyle name="Обычный 3 7 5 9" xfId="9541"/>
    <cellStyle name="Обычный 3 7 6" xfId="9540"/>
    <cellStyle name="Обычный 3 7 6 10" xfId="9539"/>
    <cellStyle name="Обычный 3 7 6 11" xfId="9538"/>
    <cellStyle name="Обычный 3 7 6 12" xfId="9537"/>
    <cellStyle name="Обычный 3 7 6 13" xfId="9536"/>
    <cellStyle name="Обычный 3 7 6 14" xfId="9535"/>
    <cellStyle name="Обычный 3 7 6 15" xfId="9534"/>
    <cellStyle name="Обычный 3 7 6 16" xfId="9533"/>
    <cellStyle name="Обычный 3 7 6 2" xfId="9532"/>
    <cellStyle name="Обычный 3 7 6 3" xfId="9531"/>
    <cellStyle name="Обычный 3 7 6 4" xfId="9530"/>
    <cellStyle name="Обычный 3 7 6 5" xfId="9529"/>
    <cellStyle name="Обычный 3 7 6 6" xfId="9528"/>
    <cellStyle name="Обычный 3 7 6 7" xfId="9527"/>
    <cellStyle name="Обычный 3 7 6 8" xfId="9526"/>
    <cellStyle name="Обычный 3 7 6 9" xfId="9525"/>
    <cellStyle name="Обычный 3 7 7" xfId="9524"/>
    <cellStyle name="Обычный 3 7 7 10" xfId="9523"/>
    <cellStyle name="Обычный 3 7 7 11" xfId="9522"/>
    <cellStyle name="Обычный 3 7 7 12" xfId="9521"/>
    <cellStyle name="Обычный 3 7 7 13" xfId="9520"/>
    <cellStyle name="Обычный 3 7 7 14" xfId="9519"/>
    <cellStyle name="Обычный 3 7 7 15" xfId="9518"/>
    <cellStyle name="Обычный 3 7 7 16" xfId="9517"/>
    <cellStyle name="Обычный 3 7 7 2" xfId="9516"/>
    <cellStyle name="Обычный 3 7 7 3" xfId="9515"/>
    <cellStyle name="Обычный 3 7 7 4" xfId="9514"/>
    <cellStyle name="Обычный 3 7 7 5" xfId="9513"/>
    <cellStyle name="Обычный 3 7 7 6" xfId="9512"/>
    <cellStyle name="Обычный 3 7 7 7" xfId="9511"/>
    <cellStyle name="Обычный 3 7 7 8" xfId="9510"/>
    <cellStyle name="Обычный 3 7 7 9" xfId="9509"/>
    <cellStyle name="Обычный 3 7 8" xfId="9508"/>
    <cellStyle name="Обычный 3 7 8 10" xfId="9507"/>
    <cellStyle name="Обычный 3 7 8 11" xfId="9506"/>
    <cellStyle name="Обычный 3 7 8 12" xfId="9505"/>
    <cellStyle name="Обычный 3 7 8 13" xfId="9504"/>
    <cellStyle name="Обычный 3 7 8 14" xfId="9503"/>
    <cellStyle name="Обычный 3 7 8 15" xfId="9502"/>
    <cellStyle name="Обычный 3 7 8 16" xfId="9501"/>
    <cellStyle name="Обычный 3 7 8 2" xfId="9500"/>
    <cellStyle name="Обычный 3 7 8 3" xfId="9499"/>
    <cellStyle name="Обычный 3 7 8 4" xfId="9498"/>
    <cellStyle name="Обычный 3 7 8 5" xfId="9497"/>
    <cellStyle name="Обычный 3 7 8 6" xfId="9496"/>
    <cellStyle name="Обычный 3 7 8 7" xfId="9495"/>
    <cellStyle name="Обычный 3 7 8 8" xfId="9494"/>
    <cellStyle name="Обычный 3 7 8 9" xfId="9493"/>
    <cellStyle name="Обычный 3 7 9" xfId="9492"/>
    <cellStyle name="Обычный 3 8" xfId="4225"/>
    <cellStyle name="Обычный 3 8 10" xfId="9490"/>
    <cellStyle name="Обычный 3 8 11" xfId="9489"/>
    <cellStyle name="Обычный 3 8 12" xfId="9488"/>
    <cellStyle name="Обычный 3 8 13" xfId="9487"/>
    <cellStyle name="Обычный 3 8 14" xfId="9486"/>
    <cellStyle name="Обычный 3 8 15" xfId="9485"/>
    <cellStyle name="Обычный 3 8 16" xfId="9484"/>
    <cellStyle name="Обычный 3 8 17" xfId="9491"/>
    <cellStyle name="Обычный 3 8 18" xfId="11779"/>
    <cellStyle name="Обычный 3 8 19" xfId="11853"/>
    <cellStyle name="Обычный 3 8 2" xfId="9483"/>
    <cellStyle name="Обычный 3 8 2 2" xfId="14770"/>
    <cellStyle name="Обычный 3 8 2 3" xfId="15025"/>
    <cellStyle name="Обычный 3 8 2 4" xfId="15861"/>
    <cellStyle name="Обычный 3 8 2 4 2" xfId="16314"/>
    <cellStyle name="Обычный 3 8 20" xfId="15024"/>
    <cellStyle name="Обычный 3 8 3" xfId="9482"/>
    <cellStyle name="Обычный 3 8 3 2" xfId="11965"/>
    <cellStyle name="Обычный 3 8 4" xfId="9481"/>
    <cellStyle name="Обычный 3 8 5" xfId="9480"/>
    <cellStyle name="Обычный 3 8 6" xfId="9479"/>
    <cellStyle name="Обычный 3 8 7" xfId="9478"/>
    <cellStyle name="Обычный 3 8 8" xfId="9477"/>
    <cellStyle name="Обычный 3 8 9" xfId="9476"/>
    <cellStyle name="Обычный 3 9" xfId="4226"/>
    <cellStyle name="Обычный 3 9 10" xfId="9474"/>
    <cellStyle name="Обычный 3 9 11" xfId="9473"/>
    <cellStyle name="Обычный 3 9 12" xfId="9472"/>
    <cellStyle name="Обычный 3 9 13" xfId="9471"/>
    <cellStyle name="Обычный 3 9 14" xfId="9470"/>
    <cellStyle name="Обычный 3 9 15" xfId="9469"/>
    <cellStyle name="Обычный 3 9 16" xfId="9468"/>
    <cellStyle name="Обычный 3 9 17" xfId="9475"/>
    <cellStyle name="Обычный 3 9 18" xfId="11780"/>
    <cellStyle name="Обычный 3 9 19" xfId="15316"/>
    <cellStyle name="Обычный 3 9 2" xfId="9467"/>
    <cellStyle name="Обычный 3 9 2 2" xfId="14767"/>
    <cellStyle name="Обычный 3 9 3" xfId="9466"/>
    <cellStyle name="Обычный 3 9 3 2" xfId="11966"/>
    <cellStyle name="Обычный 3 9 4" xfId="9465"/>
    <cellStyle name="Обычный 3 9 5" xfId="9464"/>
    <cellStyle name="Обычный 3 9 6" xfId="9463"/>
    <cellStyle name="Обычный 3 9 7" xfId="9462"/>
    <cellStyle name="Обычный 3 9 8" xfId="9461"/>
    <cellStyle name="Обычный 3 9 9" xfId="9460"/>
    <cellStyle name="Обычный 3_Баланс2012_15.06.11" xfId="9459"/>
    <cellStyle name="Обычный 30" xfId="4227"/>
    <cellStyle name="Обычный 30 2" xfId="4228"/>
    <cellStyle name="Обычный 30 3" xfId="14464"/>
    <cellStyle name="Обычный 31" xfId="4229"/>
    <cellStyle name="Обычный 31 2" xfId="4230"/>
    <cellStyle name="Обычный 31 3" xfId="14465"/>
    <cellStyle name="Обычный 31 4" xfId="15862"/>
    <cellStyle name="Обычный 32" xfId="11766"/>
    <cellStyle name="Обычный 32 2" xfId="4231"/>
    <cellStyle name="Обычный 32 3" xfId="14466"/>
    <cellStyle name="Обычный 32 4" xfId="16315"/>
    <cellStyle name="Обычный 33" xfId="11767"/>
    <cellStyle name="Обычный 33 2" xfId="4232"/>
    <cellStyle name="Обычный 33 3" xfId="16316"/>
    <cellStyle name="Обычный 34" xfId="11768"/>
    <cellStyle name="Обычный 34 2" xfId="4233"/>
    <cellStyle name="Обычный 34 3" xfId="14467"/>
    <cellStyle name="Обычный 34 4" xfId="16317"/>
    <cellStyle name="Обычный 35" xfId="11786"/>
    <cellStyle name="Обычный 35 2" xfId="4234"/>
    <cellStyle name="Обычный 35 3" xfId="14468"/>
    <cellStyle name="Обычный 35 4" xfId="15863"/>
    <cellStyle name="Обычный 35 4 2" xfId="16318"/>
    <cellStyle name="Обычный 36" xfId="11795"/>
    <cellStyle name="Обычный 36 2" xfId="4235"/>
    <cellStyle name="Обычный 36 3" xfId="14469"/>
    <cellStyle name="Обычный 36 4" xfId="16319"/>
    <cellStyle name="Обычный 37" xfId="11838"/>
    <cellStyle name="Обычный 37 2" xfId="4236"/>
    <cellStyle name="Обычный 37 3" xfId="14470"/>
    <cellStyle name="Обычный 37 4" xfId="16320"/>
    <cellStyle name="Обычный 38" xfId="14471"/>
    <cellStyle name="Обычный 38 2" xfId="4237"/>
    <cellStyle name="Обычный 38 3" xfId="16321"/>
    <cellStyle name="Обычный 39" xfId="14472"/>
    <cellStyle name="Обычный 39 2" xfId="4238"/>
    <cellStyle name="Обычный 39 3" xfId="16322"/>
    <cellStyle name="Обычный 4" xfId="142"/>
    <cellStyle name="Обычный 4 10" xfId="4239"/>
    <cellStyle name="Обычный 4 10 2" xfId="15589"/>
    <cellStyle name="Обычный 4 11" xfId="4240"/>
    <cellStyle name="Обычный 4 11 2" xfId="15607"/>
    <cellStyle name="Обычный 4 12" xfId="4241"/>
    <cellStyle name="Обычный 4 12 2" xfId="15618"/>
    <cellStyle name="Обычный 4 13" xfId="4242"/>
    <cellStyle name="Обычный 4 14" xfId="4243"/>
    <cellStyle name="Обычный 4 15" xfId="4244"/>
    <cellStyle name="Обычный 4 16" xfId="4245"/>
    <cellStyle name="Обычный 4 17" xfId="4246"/>
    <cellStyle name="Обычный 4 18" xfId="4247"/>
    <cellStyle name="Обычный 4 19" xfId="4248"/>
    <cellStyle name="Обычный 4 2" xfId="143"/>
    <cellStyle name="Обычный 4 2 2" xfId="4249"/>
    <cellStyle name="Обычный 4 2 2 2" xfId="9457"/>
    <cellStyle name="Обычный 4 2 2 2 2" xfId="15865"/>
    <cellStyle name="Обычный 4 2 2 3" xfId="9458"/>
    <cellStyle name="Обычный 4 2 2 4" xfId="15547"/>
    <cellStyle name="Обычный 4 2 2 4 2" xfId="16324"/>
    <cellStyle name="Обычный 4 2 3" xfId="4250"/>
    <cellStyle name="Обычный 4 2 3 2" xfId="9456"/>
    <cellStyle name="Обычный 4 2 3 3" xfId="15866"/>
    <cellStyle name="Обычный 4 2 4" xfId="4251"/>
    <cellStyle name="Обычный 4 2 4 2" xfId="9455"/>
    <cellStyle name="Обычный 4 2 4 3" xfId="11875"/>
    <cellStyle name="Обычный 4 2 4 4" xfId="15867"/>
    <cellStyle name="Обычный 4 2 5" xfId="4252"/>
    <cellStyle name="Обычный 4 2 5 2" xfId="15864"/>
    <cellStyle name="Обычный 4 2 6" xfId="334"/>
    <cellStyle name="Обычный 4 2 7" xfId="15041"/>
    <cellStyle name="Обычный 4 20" xfId="4253"/>
    <cellStyle name="Обычный 4 21" xfId="243"/>
    <cellStyle name="Обычный 4 21 2" xfId="14473"/>
    <cellStyle name="Обычный 4 22" xfId="14775"/>
    <cellStyle name="Обычный 4 23" xfId="11874"/>
    <cellStyle name="Обычный 4 24" xfId="15197"/>
    <cellStyle name="Обычный 4 25" xfId="16323"/>
    <cellStyle name="Обычный 4 3" xfId="144"/>
    <cellStyle name="Обычный 4 3 2" xfId="4254"/>
    <cellStyle name="Обычный 4 3 2 2" xfId="9453"/>
    <cellStyle name="Обычный 4 3 2 2 2" xfId="15868"/>
    <cellStyle name="Обычный 4 3 2 3" xfId="14803"/>
    <cellStyle name="Обычный 4 3 2 4" xfId="15548"/>
    <cellStyle name="Обычный 4 3 3" xfId="9452"/>
    <cellStyle name="Обычный 4 3 3 2" xfId="11967"/>
    <cellStyle name="Обычный 4 3 3 3" xfId="15869"/>
    <cellStyle name="Обычный 4 3 4" xfId="9454"/>
    <cellStyle name="Обычный 4 4" xfId="145"/>
    <cellStyle name="Обычный 4 4 2" xfId="4255"/>
    <cellStyle name="Обычный 4 4 2 2" xfId="9450"/>
    <cellStyle name="Обычный 4 4 2 3" xfId="14769"/>
    <cellStyle name="Обычный 4 4 2 4" xfId="15870"/>
    <cellStyle name="Обычный 4 4 3" xfId="9451"/>
    <cellStyle name="Обычный 4 4 3 2" xfId="11968"/>
    <cellStyle name="Обычный 4 4 4" xfId="11832"/>
    <cellStyle name="Обычный 4 4 5" xfId="15029"/>
    <cellStyle name="Обычный 4 4 6" xfId="15317"/>
    <cellStyle name="Обычный 4 4 6 2" xfId="16325"/>
    <cellStyle name="Обычный 4 4 7" xfId="15549"/>
    <cellStyle name="Обычный 4 5" xfId="4256"/>
    <cellStyle name="Обычный 4 5 2" xfId="9449"/>
    <cellStyle name="Обычный 4 5 3" xfId="15550"/>
    <cellStyle name="Обычный 4 6" xfId="4257"/>
    <cellStyle name="Обычный 4 6 2" xfId="15551"/>
    <cellStyle name="Обычный 4 7" xfId="4258"/>
    <cellStyle name="Обычный 4 7 2" xfId="15552"/>
    <cellStyle name="Обычный 4 8" xfId="4259"/>
    <cellStyle name="Обычный 4 8 2" xfId="15553"/>
    <cellStyle name="Обычный 4 9" xfId="4260"/>
    <cellStyle name="Обычный 4 9 2" xfId="15554"/>
    <cellStyle name="Обычный 4_Баланс2012_15.06.11" xfId="9448"/>
    <cellStyle name="Обычный 40" xfId="14474"/>
    <cellStyle name="Обычный 40 2" xfId="4261"/>
    <cellStyle name="Обычный 41" xfId="14475"/>
    <cellStyle name="Обычный 41 2" xfId="4262"/>
    <cellStyle name="Обычный 41 3" xfId="16326"/>
    <cellStyle name="Обычный 42" xfId="14476"/>
    <cellStyle name="Обычный 42 2" xfId="14477"/>
    <cellStyle name="Обычный 42 3" xfId="15031"/>
    <cellStyle name="Обычный 42 4" xfId="16327"/>
    <cellStyle name="Обычный 42_Приложение 2 10-00" xfId="14478"/>
    <cellStyle name="Обычный 43" xfId="14479"/>
    <cellStyle name="Обычный 43 2" xfId="15032"/>
    <cellStyle name="Обычный 43 2 2" xfId="15700"/>
    <cellStyle name="Обычный 43 2 3" xfId="16329"/>
    <cellStyle name="Обычный 43 3" xfId="16328"/>
    <cellStyle name="Обычный 44" xfId="14480"/>
    <cellStyle name="Обычный 44 2" xfId="15033"/>
    <cellStyle name="Обычный 44 3" xfId="16330"/>
    <cellStyle name="Обычный 45" xfId="14481"/>
    <cellStyle name="Обычный 45 2" xfId="15034"/>
    <cellStyle name="Обычный 45 3" xfId="16331"/>
    <cellStyle name="Обычный 46" xfId="14482"/>
    <cellStyle name="Обычный 46 2" xfId="15035"/>
    <cellStyle name="Обычный 46 3" xfId="16332"/>
    <cellStyle name="Обычный 47" xfId="14483"/>
    <cellStyle name="Обычный 47 2" xfId="15036"/>
    <cellStyle name="Обычный 47 3" xfId="16333"/>
    <cellStyle name="Обычный 48" xfId="14484"/>
    <cellStyle name="Обычный 48 2" xfId="15395"/>
    <cellStyle name="Обычный 48 3" xfId="16334"/>
    <cellStyle name="Обычный 49" xfId="14485"/>
    <cellStyle name="Обычный 49 2" xfId="15396"/>
    <cellStyle name="Обычный 49 3" xfId="16335"/>
    <cellStyle name="Обычный 5" xfId="146"/>
    <cellStyle name="Обычный 5 10" xfId="4263"/>
    <cellStyle name="Обычный 5 11" xfId="4264"/>
    <cellStyle name="Обычный 5 12" xfId="4265"/>
    <cellStyle name="Обычный 5 13" xfId="4266"/>
    <cellStyle name="Обычный 5 14" xfId="4267"/>
    <cellStyle name="Обычный 5 15" xfId="4268"/>
    <cellStyle name="Обычный 5 16" xfId="4269"/>
    <cellStyle name="Обычный 5 17" xfId="4270"/>
    <cellStyle name="Обычный 5 18" xfId="4271"/>
    <cellStyle name="Обычный 5 19" xfId="4272"/>
    <cellStyle name="Обычный 5 2" xfId="335"/>
    <cellStyle name="Обычный 5 2 2" xfId="4273"/>
    <cellStyle name="Обычный 5 2 2 2" xfId="11969"/>
    <cellStyle name="Обычный 5 2 2 2 2" xfId="15038"/>
    <cellStyle name="Обычный 5 2 2 2 3" xfId="16336"/>
    <cellStyle name="Обычный 5 2 2 3" xfId="15037"/>
    <cellStyle name="Обычный 5 2 3" xfId="4274"/>
    <cellStyle name="Обычный 5 2 3 2" xfId="15040"/>
    <cellStyle name="Обычный 5 2 3 3" xfId="15039"/>
    <cellStyle name="Обычный 5 2 4" xfId="4275"/>
    <cellStyle name="Обычный 5 2 5" xfId="4276"/>
    <cellStyle name="Обычный 5 2 6" xfId="4277"/>
    <cellStyle name="Обычный 5 2 6 2" xfId="14486"/>
    <cellStyle name="Обычный 5 2 7" xfId="9447"/>
    <cellStyle name="Обычный 5 2 8" xfId="11849"/>
    <cellStyle name="Обычный 5 2 9" xfId="11877"/>
    <cellStyle name="Обычный 5 2_Xl0001803" xfId="4278"/>
    <cellStyle name="Обычный 5 20" xfId="11763"/>
    <cellStyle name="Обычный 5 3" xfId="336"/>
    <cellStyle name="Обычный 5 3 2" xfId="9256"/>
    <cellStyle name="Обычный 5 3 2 2" xfId="14487"/>
    <cellStyle name="Обычный 5 3 2 3" xfId="15042"/>
    <cellStyle name="Обычный 5 3 2 4" xfId="16338"/>
    <cellStyle name="Обычный 5 3 3" xfId="11848"/>
    <cellStyle name="Обычный 5 3 4" xfId="16337"/>
    <cellStyle name="Обычный 5 4" xfId="353"/>
    <cellStyle name="Обычный 5 4 10" xfId="9446"/>
    <cellStyle name="Обычный 5 4 11" xfId="11970"/>
    <cellStyle name="Обычный 5 4 12" xfId="16339"/>
    <cellStyle name="Обычный 5 4 2" xfId="4279"/>
    <cellStyle name="Обычный 5 4 3" xfId="4280"/>
    <cellStyle name="Обычный 5 4 4" xfId="4281"/>
    <cellStyle name="Обычный 5 4 5" xfId="4282"/>
    <cellStyle name="Обычный 5 4 6" xfId="4283"/>
    <cellStyle name="Обычный 5 4 7" xfId="4284"/>
    <cellStyle name="Обычный 5 4 8" xfId="4285"/>
    <cellStyle name="Обычный 5 4 9" xfId="4286"/>
    <cellStyle name="Обычный 5 5" xfId="4287"/>
    <cellStyle name="Обычный 5 5 2" xfId="9445"/>
    <cellStyle name="Обычный 5 6" xfId="4288"/>
    <cellStyle name="Обычный 5 7" xfId="4289"/>
    <cellStyle name="Обычный 5 7 2" xfId="14488"/>
    <cellStyle name="Обычный 5 7 3" xfId="15043"/>
    <cellStyle name="Обычный 5 7 4" xfId="16340"/>
    <cellStyle name="Обычный 5 8" xfId="4290"/>
    <cellStyle name="Обычный 5 8 2" xfId="11876"/>
    <cellStyle name="Обычный 5 9" xfId="4291"/>
    <cellStyle name="Обычный 5 9 2" xfId="15198"/>
    <cellStyle name="Обычный 5_Итоги тариф. кампании 2011_коррек" xfId="9444"/>
    <cellStyle name="Обычный 50" xfId="14489"/>
    <cellStyle name="Обычный 50 2" xfId="15044"/>
    <cellStyle name="Обычный 50 3" xfId="16341"/>
    <cellStyle name="Обычный 51" xfId="14490"/>
    <cellStyle name="Обычный 51 2" xfId="15703"/>
    <cellStyle name="Обычный 51 3" xfId="16342"/>
    <cellStyle name="Обычный 52" xfId="14491"/>
    <cellStyle name="Обычный 53" xfId="14492"/>
    <cellStyle name="Обычный 54" xfId="14493"/>
    <cellStyle name="Обычный 55" xfId="14494"/>
    <cellStyle name="Обычный 56" xfId="14495"/>
    <cellStyle name="Обычный 57" xfId="14496"/>
    <cellStyle name="Обычный 58" xfId="14497"/>
    <cellStyle name="Обычный 59" xfId="14498"/>
    <cellStyle name="Обычный 6" xfId="147"/>
    <cellStyle name="Обычный 6 10" xfId="4292"/>
    <cellStyle name="Обычный 6 10 2" xfId="9443"/>
    <cellStyle name="Обычный 6 11" xfId="4293"/>
    <cellStyle name="Обычный 6 12" xfId="4294"/>
    <cellStyle name="Обычный 6 13" xfId="4295"/>
    <cellStyle name="Обычный 6 14" xfId="4296"/>
    <cellStyle name="Обычный 6 15" xfId="4297"/>
    <cellStyle name="Обычный 6 16" xfId="4298"/>
    <cellStyle name="Обычный 6 17" xfId="244"/>
    <cellStyle name="Обычный 6 2" xfId="148"/>
    <cellStyle name="Обычный 6 2 2" xfId="9257"/>
    <cellStyle name="Обычный 6 2 2 2" xfId="9441"/>
    <cellStyle name="Обычный 6 2 2 3" xfId="9442"/>
    <cellStyle name="Обычный 6 2 2 4" xfId="14802"/>
    <cellStyle name="Обычный 6 2 2 5" xfId="16343"/>
    <cellStyle name="Обычный 6 2 3" xfId="4299"/>
    <cellStyle name="Обычный 6 2 3 2" xfId="9440"/>
    <cellStyle name="Обычный 6 2 3 2 2" xfId="15045"/>
    <cellStyle name="Обычный 6 2 3 2 3" xfId="16344"/>
    <cellStyle name="Обычный 6 2 3 3" xfId="11971"/>
    <cellStyle name="Обычный 6 2 4" xfId="9439"/>
    <cellStyle name="Обычный 6 2 4 2" xfId="15871"/>
    <cellStyle name="Обычный 6 3" xfId="4300"/>
    <cellStyle name="Обычный 6 3 2" xfId="9438"/>
    <cellStyle name="Обычный 6 3 3" xfId="15872"/>
    <cellStyle name="Обычный 6 4" xfId="4301"/>
    <cellStyle name="Обычный 6 4 2" xfId="9436"/>
    <cellStyle name="Обычный 6 4 3" xfId="9437"/>
    <cellStyle name="Обычный 6 5" xfId="4302"/>
    <cellStyle name="Обычный 6 5 2" xfId="9434"/>
    <cellStyle name="Обычный 6 5 3" xfId="9435"/>
    <cellStyle name="Обычный 6 5 4" xfId="11878"/>
    <cellStyle name="Обычный 6 6" xfId="4303"/>
    <cellStyle name="Обычный 6 6 2" xfId="9433"/>
    <cellStyle name="Обычный 6 6 3" xfId="15235"/>
    <cellStyle name="Обычный 6 7" xfId="4304"/>
    <cellStyle name="Обычный 6 7 2" xfId="9432"/>
    <cellStyle name="Обычный 6 8" xfId="4305"/>
    <cellStyle name="Обычный 6 8 2" xfId="9431"/>
    <cellStyle name="Обычный 6 9" xfId="4306"/>
    <cellStyle name="Обычный 6 9 2" xfId="9430"/>
    <cellStyle name="Обычный 6_Итоги тариф. кампании 2011_коррек" xfId="9429"/>
    <cellStyle name="Обычный 60" xfId="14499"/>
    <cellStyle name="Обычный 61" xfId="14500"/>
    <cellStyle name="Обычный 62" xfId="14501"/>
    <cellStyle name="Обычный 63" xfId="14502"/>
    <cellStyle name="Обычный 64" xfId="14503"/>
    <cellStyle name="Обычный 65" xfId="14504"/>
    <cellStyle name="Обычный 66" xfId="14505"/>
    <cellStyle name="Обычный 67" xfId="14506"/>
    <cellStyle name="Обычный 68" xfId="14507"/>
    <cellStyle name="Обычный 69" xfId="14508"/>
    <cellStyle name="Обычный 7" xfId="149"/>
    <cellStyle name="Обычный 7 10" xfId="354"/>
    <cellStyle name="Обычный 7 11" xfId="355"/>
    <cellStyle name="Обычный 7 12" xfId="4307"/>
    <cellStyle name="Обычный 7 12 2" xfId="15047"/>
    <cellStyle name="Обычный 7 12 3" xfId="16345"/>
    <cellStyle name="Обычный 7 13" xfId="4308"/>
    <cellStyle name="Обычный 7 13 2" xfId="11879"/>
    <cellStyle name="Обычный 7 14" xfId="4309"/>
    <cellStyle name="Обычный 7 15" xfId="4310"/>
    <cellStyle name="Обычный 7 16" xfId="245"/>
    <cellStyle name="Обычный 7 2" xfId="150"/>
    <cellStyle name="Обычный 7 2 2" xfId="356"/>
    <cellStyle name="Обычный 7 2 2 2" xfId="9427"/>
    <cellStyle name="Обычный 7 2 2 3" xfId="14509"/>
    <cellStyle name="Обычный 7 2 3" xfId="9426"/>
    <cellStyle name="Обычный 7 2 3 2" xfId="14801"/>
    <cellStyle name="Обычный 7 2 4" xfId="9428"/>
    <cellStyle name="Обычный 7 2 4 2" xfId="11880"/>
    <cellStyle name="Обычный 7 3" xfId="151"/>
    <cellStyle name="Обычный 7 3 2" xfId="9425"/>
    <cellStyle name="Обычный 7 4" xfId="357"/>
    <cellStyle name="Обычный 7 4 2" xfId="9423"/>
    <cellStyle name="Обычный 7 4 3" xfId="9424"/>
    <cellStyle name="Обычный 7 5" xfId="358"/>
    <cellStyle name="Обычный 7 5 2" xfId="15621"/>
    <cellStyle name="Обычный 7 6" xfId="359"/>
    <cellStyle name="Обычный 7 7" xfId="360"/>
    <cellStyle name="Обычный 7 8" xfId="361"/>
    <cellStyle name="Обычный 7 9" xfId="362"/>
    <cellStyle name="Обычный 7_Итоги тариф. кампании 2011_коррек" xfId="9422"/>
    <cellStyle name="Обычный 70" xfId="14510"/>
    <cellStyle name="Обычный 71" xfId="14511"/>
    <cellStyle name="Обычный 72" xfId="11857"/>
    <cellStyle name="Обычный 73" xfId="11855"/>
    <cellStyle name="Обычный 74" xfId="15242"/>
    <cellStyle name="Обычный 75" xfId="15244"/>
    <cellStyle name="Обычный 76" xfId="15258"/>
    <cellStyle name="Обычный 76 2" xfId="16173"/>
    <cellStyle name="Обычный 76 2 2" xfId="16393"/>
    <cellStyle name="Обычный 77" xfId="16175"/>
    <cellStyle name="Обычный 78" xfId="16177"/>
    <cellStyle name="Обычный 79" xfId="16179"/>
    <cellStyle name="Обычный 8" xfId="152"/>
    <cellStyle name="Обычный 8 10" xfId="363"/>
    <cellStyle name="Обычный 8 11" xfId="364"/>
    <cellStyle name="Обычный 8 12" xfId="246"/>
    <cellStyle name="Обычный 8 12 2" xfId="14800"/>
    <cellStyle name="Обычный 8 13" xfId="9421"/>
    <cellStyle name="Обычный 8 13 2" xfId="11881"/>
    <cellStyle name="Обычный 8 2" xfId="365"/>
    <cellStyle name="Обычный 8 2 2" xfId="9419"/>
    <cellStyle name="Обычный 8 2 2 2" xfId="14512"/>
    <cellStyle name="Обычный 8 2 2 3" xfId="15050"/>
    <cellStyle name="Обычный 8 2 2 4" xfId="16347"/>
    <cellStyle name="Обычный 8 2 3" xfId="9420"/>
    <cellStyle name="Обычный 8 2 3 2" xfId="14513"/>
    <cellStyle name="Обычный 8 2 3 3" xfId="15051"/>
    <cellStyle name="Обычный 8 2 3 4" xfId="16348"/>
    <cellStyle name="Обычный 8 2 4" xfId="15049"/>
    <cellStyle name="Обычный 8 2 5" xfId="16346"/>
    <cellStyle name="Обычный 8 3" xfId="366"/>
    <cellStyle name="Обычный 8 3 2" xfId="9418"/>
    <cellStyle name="Обычный 8 3 3" xfId="15626"/>
    <cellStyle name="Обычный 8 4" xfId="367"/>
    <cellStyle name="Обычный 8 5" xfId="368"/>
    <cellStyle name="Обычный 8 6" xfId="369"/>
    <cellStyle name="Обычный 8 7" xfId="370"/>
    <cellStyle name="Обычный 8 8" xfId="371"/>
    <cellStyle name="Обычный 8 9" xfId="372"/>
    <cellStyle name="Обычный 8_июль " xfId="15052"/>
    <cellStyle name="Обычный 80" xfId="16181"/>
    <cellStyle name="Обычный 81" xfId="16183"/>
    <cellStyle name="Обычный 9" xfId="153"/>
    <cellStyle name="Обычный 9 2" xfId="395"/>
    <cellStyle name="Обычный 9 2 2" xfId="9415"/>
    <cellStyle name="Обычный 9 2 2 2" xfId="14514"/>
    <cellStyle name="Обычный 9 2 3" xfId="9416"/>
    <cellStyle name="Обычный 9 2 4" xfId="11883"/>
    <cellStyle name="Обычный 9 3" xfId="4311"/>
    <cellStyle name="Обычный 9 3 2" xfId="9414"/>
    <cellStyle name="Обычный 9 3 3" xfId="14515"/>
    <cellStyle name="Обычный 9 3 4" xfId="15053"/>
    <cellStyle name="Обычный 9 3 5" xfId="16349"/>
    <cellStyle name="Обычный 9 4" xfId="247"/>
    <cellStyle name="Обычный 9 4 2" xfId="14799"/>
    <cellStyle name="Обычный 9 5" xfId="9417"/>
    <cellStyle name="Обычный 9 5 2" xfId="11882"/>
    <cellStyle name="Обычный 9 6" xfId="15030"/>
    <cellStyle name="Обычный 9_Xl0001803" xfId="4312"/>
    <cellStyle name="Обычный1" xfId="9413"/>
    <cellStyle name="Плохой 10" xfId="4313"/>
    <cellStyle name="Плохой 10 2" xfId="4314"/>
    <cellStyle name="Плохой 10 3" xfId="4315"/>
    <cellStyle name="Плохой 10 4" xfId="4316"/>
    <cellStyle name="Плохой 10 5" xfId="4317"/>
    <cellStyle name="Плохой 11" xfId="4318"/>
    <cellStyle name="Плохой 11 2" xfId="4319"/>
    <cellStyle name="Плохой 11 3" xfId="4320"/>
    <cellStyle name="Плохой 11 4" xfId="4321"/>
    <cellStyle name="Плохой 11 5" xfId="4322"/>
    <cellStyle name="Плохой 12" xfId="4323"/>
    <cellStyle name="Плохой 12 2" xfId="4324"/>
    <cellStyle name="Плохой 12 3" xfId="4325"/>
    <cellStyle name="Плохой 12 4" xfId="4326"/>
    <cellStyle name="Плохой 12 5" xfId="4327"/>
    <cellStyle name="Плохой 13" xfId="4328"/>
    <cellStyle name="Плохой 13 2" xfId="4329"/>
    <cellStyle name="Плохой 13 3" xfId="4330"/>
    <cellStyle name="Плохой 13 4" xfId="4331"/>
    <cellStyle name="Плохой 13 5" xfId="4332"/>
    <cellStyle name="Плохой 14" xfId="4333"/>
    <cellStyle name="Плохой 14 2" xfId="4334"/>
    <cellStyle name="Плохой 14 3" xfId="4335"/>
    <cellStyle name="Плохой 14 4" xfId="4336"/>
    <cellStyle name="Плохой 14 5" xfId="4337"/>
    <cellStyle name="Плохой 15" xfId="4338"/>
    <cellStyle name="Плохой 15 2" xfId="4339"/>
    <cellStyle name="Плохой 15 3" xfId="4340"/>
    <cellStyle name="Плохой 15 4" xfId="4341"/>
    <cellStyle name="Плохой 15 5" xfId="4342"/>
    <cellStyle name="Плохой 16" xfId="4343"/>
    <cellStyle name="Плохой 16 2" xfId="4344"/>
    <cellStyle name="Плохой 17" xfId="4345"/>
    <cellStyle name="Плохой 18" xfId="4346"/>
    <cellStyle name="Плохой 19" xfId="4347"/>
    <cellStyle name="Плохой 2" xfId="154"/>
    <cellStyle name="Плохой 2 10" xfId="4348"/>
    <cellStyle name="Плохой 2 11" xfId="4349"/>
    <cellStyle name="Плохой 2 2" xfId="4350"/>
    <cellStyle name="Плохой 2 2 2" xfId="15028"/>
    <cellStyle name="Плохой 2 2 3" xfId="15873"/>
    <cellStyle name="Плохой 2 3" xfId="4351"/>
    <cellStyle name="Плохой 2 4" xfId="4352"/>
    <cellStyle name="Плохой 2 5" xfId="4353"/>
    <cellStyle name="Плохой 2 6" xfId="4354"/>
    <cellStyle name="Плохой 2 6 2" xfId="15236"/>
    <cellStyle name="Плохой 2 7" xfId="4355"/>
    <cellStyle name="Плохой 2 8" xfId="4356"/>
    <cellStyle name="Плохой 2 9" xfId="4357"/>
    <cellStyle name="Плохой 2_июль " xfId="15056"/>
    <cellStyle name="Плохой 20" xfId="15556"/>
    <cellStyle name="Плохой 21" xfId="15557"/>
    <cellStyle name="Плохой 22" xfId="15558"/>
    <cellStyle name="Плохой 23" xfId="15559"/>
    <cellStyle name="Плохой 24" xfId="15560"/>
    <cellStyle name="Плохой 25" xfId="15555"/>
    <cellStyle name="Плохой 26" xfId="15608"/>
    <cellStyle name="Плохой 3" xfId="4358"/>
    <cellStyle name="Плохой 3 2" xfId="4359"/>
    <cellStyle name="Плохой 3 2 2" xfId="15874"/>
    <cellStyle name="Плохой 3 3" xfId="4360"/>
    <cellStyle name="Плохой 3 4" xfId="4361"/>
    <cellStyle name="Плохой 3 5" xfId="4362"/>
    <cellStyle name="Плохой 3 6" xfId="11833"/>
    <cellStyle name="Плохой 4" xfId="4363"/>
    <cellStyle name="Плохой 4 2" xfId="4364"/>
    <cellStyle name="Плохой 4 3" xfId="4365"/>
    <cellStyle name="Плохой 4 4" xfId="4366"/>
    <cellStyle name="Плохой 4 5" xfId="4367"/>
    <cellStyle name="Плохой 5" xfId="4368"/>
    <cellStyle name="Плохой 5 2" xfId="4369"/>
    <cellStyle name="Плохой 5 3" xfId="4370"/>
    <cellStyle name="Плохой 5 4" xfId="4371"/>
    <cellStyle name="Плохой 5 5" xfId="4372"/>
    <cellStyle name="Плохой 6" xfId="4373"/>
    <cellStyle name="Плохой 6 2" xfId="4374"/>
    <cellStyle name="Плохой 6 3" xfId="4375"/>
    <cellStyle name="Плохой 6 4" xfId="4376"/>
    <cellStyle name="Плохой 6 5" xfId="4377"/>
    <cellStyle name="Плохой 7" xfId="4378"/>
    <cellStyle name="Плохой 7 2" xfId="4379"/>
    <cellStyle name="Плохой 7 3" xfId="4380"/>
    <cellStyle name="Плохой 7 4" xfId="4381"/>
    <cellStyle name="Плохой 7 5" xfId="4382"/>
    <cellStyle name="Плохой 8" xfId="4383"/>
    <cellStyle name="Плохой 8 2" xfId="4384"/>
    <cellStyle name="Плохой 8 3" xfId="4385"/>
    <cellStyle name="Плохой 8 4" xfId="4386"/>
    <cellStyle name="Плохой 8 5" xfId="4387"/>
    <cellStyle name="Плохой 9" xfId="4388"/>
    <cellStyle name="Плохой 9 2" xfId="4389"/>
    <cellStyle name="Плохой 9 3" xfId="4390"/>
    <cellStyle name="Плохой 9 4" xfId="4391"/>
    <cellStyle name="Плохой 9 5" xfId="4392"/>
    <cellStyle name="По центру с переносом" xfId="9412"/>
    <cellStyle name="По центру с переносом 2" xfId="9411"/>
    <cellStyle name="По ширине с переносом" xfId="9410"/>
    <cellStyle name="По ширине с переносом 2" xfId="9409"/>
    <cellStyle name="Поле ввода" xfId="4393"/>
    <cellStyle name="Пояснение 10" xfId="4394"/>
    <cellStyle name="Пояснение 10 2" xfId="4395"/>
    <cellStyle name="Пояснение 10 3" xfId="4396"/>
    <cellStyle name="Пояснение 10 4" xfId="4397"/>
    <cellStyle name="Пояснение 10 5" xfId="4398"/>
    <cellStyle name="Пояснение 11" xfId="4399"/>
    <cellStyle name="Пояснение 11 2" xfId="4400"/>
    <cellStyle name="Пояснение 11 3" xfId="4401"/>
    <cellStyle name="Пояснение 11 4" xfId="4402"/>
    <cellStyle name="Пояснение 11 5" xfId="4403"/>
    <cellStyle name="Пояснение 12" xfId="4404"/>
    <cellStyle name="Пояснение 12 2" xfId="4405"/>
    <cellStyle name="Пояснение 12 3" xfId="4406"/>
    <cellStyle name="Пояснение 12 4" xfId="4407"/>
    <cellStyle name="Пояснение 12 5" xfId="4408"/>
    <cellStyle name="Пояснение 13" xfId="4409"/>
    <cellStyle name="Пояснение 13 2" xfId="4410"/>
    <cellStyle name="Пояснение 13 3" xfId="4411"/>
    <cellStyle name="Пояснение 13 4" xfId="4412"/>
    <cellStyle name="Пояснение 13 5" xfId="4413"/>
    <cellStyle name="Пояснение 14" xfId="4414"/>
    <cellStyle name="Пояснение 14 2" xfId="4415"/>
    <cellStyle name="Пояснение 14 3" xfId="4416"/>
    <cellStyle name="Пояснение 14 4" xfId="4417"/>
    <cellStyle name="Пояснение 14 5" xfId="4418"/>
    <cellStyle name="Пояснение 15" xfId="4419"/>
    <cellStyle name="Пояснение 15 2" xfId="4420"/>
    <cellStyle name="Пояснение 15 3" xfId="4421"/>
    <cellStyle name="Пояснение 15 4" xfId="4422"/>
    <cellStyle name="Пояснение 15 5" xfId="4423"/>
    <cellStyle name="Пояснение 16" xfId="4424"/>
    <cellStyle name="Пояснение 16 2" xfId="4425"/>
    <cellStyle name="Пояснение 17" xfId="4426"/>
    <cellStyle name="Пояснение 18" xfId="4427"/>
    <cellStyle name="Пояснение 19" xfId="4428"/>
    <cellStyle name="Пояснение 2" xfId="155"/>
    <cellStyle name="Пояснение 2 10" xfId="4429"/>
    <cellStyle name="Пояснение 2 11" xfId="4430"/>
    <cellStyle name="Пояснение 2 2" xfId="4431"/>
    <cellStyle name="Пояснение 2 2 2" xfId="15027"/>
    <cellStyle name="Пояснение 2 3" xfId="4432"/>
    <cellStyle name="Пояснение 2 4" xfId="4433"/>
    <cellStyle name="Пояснение 2 5" xfId="4434"/>
    <cellStyle name="Пояснение 2 6" xfId="4435"/>
    <cellStyle name="Пояснение 2 7" xfId="4436"/>
    <cellStyle name="Пояснение 2 8" xfId="4437"/>
    <cellStyle name="Пояснение 2 9" xfId="4438"/>
    <cellStyle name="Пояснение 2_июль " xfId="15061"/>
    <cellStyle name="Пояснение 20" xfId="15561"/>
    <cellStyle name="Пояснение 21" xfId="15562"/>
    <cellStyle name="Пояснение 22" xfId="15563"/>
    <cellStyle name="Пояснение 23" xfId="15564"/>
    <cellStyle name="Пояснение 24" xfId="15565"/>
    <cellStyle name="Пояснение 25" xfId="15609"/>
    <cellStyle name="Пояснение 3" xfId="4439"/>
    <cellStyle name="Пояснение 3 2" xfId="4440"/>
    <cellStyle name="Пояснение 3 3" xfId="4441"/>
    <cellStyle name="Пояснение 3 4" xfId="4442"/>
    <cellStyle name="Пояснение 3 5" xfId="4443"/>
    <cellStyle name="Пояснение 3 6" xfId="11834"/>
    <cellStyle name="Пояснение 4" xfId="4444"/>
    <cellStyle name="Пояснение 4 2" xfId="4445"/>
    <cellStyle name="Пояснение 4 3" xfId="4446"/>
    <cellStyle name="Пояснение 4 4" xfId="4447"/>
    <cellStyle name="Пояснение 4 5" xfId="4448"/>
    <cellStyle name="Пояснение 5" xfId="4449"/>
    <cellStyle name="Пояснение 5 2" xfId="4450"/>
    <cellStyle name="Пояснение 5 3" xfId="4451"/>
    <cellStyle name="Пояснение 5 4" xfId="4452"/>
    <cellStyle name="Пояснение 5 5" xfId="4453"/>
    <cellStyle name="Пояснение 6" xfId="4454"/>
    <cellStyle name="Пояснение 6 2" xfId="4455"/>
    <cellStyle name="Пояснение 6 3" xfId="4456"/>
    <cellStyle name="Пояснение 6 4" xfId="4457"/>
    <cellStyle name="Пояснение 6 5" xfId="4458"/>
    <cellStyle name="Пояснение 7" xfId="4459"/>
    <cellStyle name="Пояснение 7 2" xfId="4460"/>
    <cellStyle name="Пояснение 7 3" xfId="4461"/>
    <cellStyle name="Пояснение 7 4" xfId="4462"/>
    <cellStyle name="Пояснение 7 5" xfId="4463"/>
    <cellStyle name="Пояснение 8" xfId="4464"/>
    <cellStyle name="Пояснение 8 2" xfId="4465"/>
    <cellStyle name="Пояснение 8 3" xfId="4466"/>
    <cellStyle name="Пояснение 8 4" xfId="4467"/>
    <cellStyle name="Пояснение 8 5" xfId="4468"/>
    <cellStyle name="Пояснение 9" xfId="4469"/>
    <cellStyle name="Пояснение 9 2" xfId="4470"/>
    <cellStyle name="Пояснение 9 3" xfId="4471"/>
    <cellStyle name="Пояснение 9 4" xfId="4472"/>
    <cellStyle name="Пояснение 9 5" xfId="4473"/>
    <cellStyle name="Примечание 10" xfId="4474"/>
    <cellStyle name="Примечание 10 2" xfId="4475"/>
    <cellStyle name="Примечание 10 3" xfId="4476"/>
    <cellStyle name="Примечание 10 4" xfId="4477"/>
    <cellStyle name="Примечание 10 5" xfId="4478"/>
    <cellStyle name="Примечание 10 6" xfId="14516"/>
    <cellStyle name="Примечание 11" xfId="4479"/>
    <cellStyle name="Примечание 11 2" xfId="4480"/>
    <cellStyle name="Примечание 11 3" xfId="4481"/>
    <cellStyle name="Примечание 11 4" xfId="4482"/>
    <cellStyle name="Примечание 11 5" xfId="4483"/>
    <cellStyle name="Примечание 11 6" xfId="14517"/>
    <cellStyle name="Примечание 12" xfId="4484"/>
    <cellStyle name="Примечание 12 2" xfId="4485"/>
    <cellStyle name="Примечание 12 3" xfId="4486"/>
    <cellStyle name="Примечание 12 4" xfId="4487"/>
    <cellStyle name="Примечание 12 5" xfId="4488"/>
    <cellStyle name="Примечание 12 6" xfId="14518"/>
    <cellStyle name="Примечание 13" xfId="4489"/>
    <cellStyle name="Примечание 13 2" xfId="4490"/>
    <cellStyle name="Примечание 13 3" xfId="4491"/>
    <cellStyle name="Примечание 13 4" xfId="4492"/>
    <cellStyle name="Примечание 13 5" xfId="4493"/>
    <cellStyle name="Примечание 14" xfId="4494"/>
    <cellStyle name="Примечание 14 2" xfId="4495"/>
    <cellStyle name="Примечание 14 3" xfId="4496"/>
    <cellStyle name="Примечание 14 4" xfId="4497"/>
    <cellStyle name="Примечание 14 5" xfId="4498"/>
    <cellStyle name="Примечание 15" xfId="4499"/>
    <cellStyle name="Примечание 15 2" xfId="4500"/>
    <cellStyle name="Примечание 15 3" xfId="4501"/>
    <cellStyle name="Примечание 15 4" xfId="4502"/>
    <cellStyle name="Примечание 15 5" xfId="4503"/>
    <cellStyle name="Примечание 16" xfId="4504"/>
    <cellStyle name="Примечание 16 2" xfId="4505"/>
    <cellStyle name="Примечание 17" xfId="4506"/>
    <cellStyle name="Примечание 18" xfId="4507"/>
    <cellStyle name="Примечание 19" xfId="4508"/>
    <cellStyle name="Примечание 2" xfId="156"/>
    <cellStyle name="Примечание 2 10" xfId="4509"/>
    <cellStyle name="Примечание 2 10 2" xfId="14519"/>
    <cellStyle name="Примечание 2 11" xfId="4510"/>
    <cellStyle name="Примечание 2 11 2" xfId="14520"/>
    <cellStyle name="Примечание 2 12" xfId="337"/>
    <cellStyle name="Примечание 2 12 2" xfId="9259"/>
    <cellStyle name="Примечание 2 12 3" xfId="14521"/>
    <cellStyle name="Примечание 2 13" xfId="9258"/>
    <cellStyle name="Примечание 2 13 2" xfId="14522"/>
    <cellStyle name="Примечание 2 14" xfId="14523"/>
    <cellStyle name="Примечание 2 15" xfId="14798"/>
    <cellStyle name="Примечание 2 16" xfId="15237"/>
    <cellStyle name="Примечание 2 2" xfId="4511"/>
    <cellStyle name="Примечание 2 2 10" xfId="14524"/>
    <cellStyle name="Примечание 2 2 11" xfId="14768"/>
    <cellStyle name="Примечание 2 2 12" xfId="11972"/>
    <cellStyle name="Примечание 2 2 13" xfId="16350"/>
    <cellStyle name="Примечание 2 2 2" xfId="9408"/>
    <cellStyle name="Примечание 2 2 2 2" xfId="14525"/>
    <cellStyle name="Примечание 2 2 2 3" xfId="15026"/>
    <cellStyle name="Примечание 2 2 2 4" xfId="15875"/>
    <cellStyle name="Примечание 2 2 3" xfId="14526"/>
    <cellStyle name="Примечание 2 2 4" xfId="14527"/>
    <cellStyle name="Примечание 2 2 5" xfId="14528"/>
    <cellStyle name="Примечание 2 2 6" xfId="14529"/>
    <cellStyle name="Примечание 2 2 7" xfId="14530"/>
    <cellStyle name="Примечание 2 2 8" xfId="14531"/>
    <cellStyle name="Примечание 2 2 9" xfId="14532"/>
    <cellStyle name="Примечание 2 3" xfId="4512"/>
    <cellStyle name="Примечание 2 3 10" xfId="14533"/>
    <cellStyle name="Примечание 2 3 2" xfId="9407"/>
    <cellStyle name="Примечание 2 3 2 2" xfId="14534"/>
    <cellStyle name="Примечание 2 3 3" xfId="14535"/>
    <cellStyle name="Примечание 2 3 3 2" xfId="15876"/>
    <cellStyle name="Примечание 2 3 4" xfId="14536"/>
    <cellStyle name="Примечание 2 3 5" xfId="14537"/>
    <cellStyle name="Примечание 2 3 6" xfId="14538"/>
    <cellStyle name="Примечание 2 3 7" xfId="14539"/>
    <cellStyle name="Примечание 2 3 8" xfId="14540"/>
    <cellStyle name="Примечание 2 3 9" xfId="14541"/>
    <cellStyle name="Примечание 2 4" xfId="4513"/>
    <cellStyle name="Примечание 2 4 10" xfId="14542"/>
    <cellStyle name="Примечание 2 4 11" xfId="15877"/>
    <cellStyle name="Примечание 2 4 2" xfId="9406"/>
    <cellStyle name="Примечание 2 4 2 2" xfId="14543"/>
    <cellStyle name="Примечание 2 4 3" xfId="14544"/>
    <cellStyle name="Примечание 2 4 4" xfId="14545"/>
    <cellStyle name="Примечание 2 4 5" xfId="14546"/>
    <cellStyle name="Примечание 2 4 6" xfId="14547"/>
    <cellStyle name="Примечание 2 4 7" xfId="14548"/>
    <cellStyle name="Примечание 2 4 8" xfId="14549"/>
    <cellStyle name="Примечание 2 4 9" xfId="14550"/>
    <cellStyle name="Примечание 2 5" xfId="4514"/>
    <cellStyle name="Примечание 2 5 10" xfId="14551"/>
    <cellStyle name="Примечание 2 5 2" xfId="9405"/>
    <cellStyle name="Примечание 2 5 2 2" xfId="14552"/>
    <cellStyle name="Примечание 2 5 3" xfId="14553"/>
    <cellStyle name="Примечание 2 5 4" xfId="14554"/>
    <cellStyle name="Примечание 2 5 5" xfId="14555"/>
    <cellStyle name="Примечание 2 5 6" xfId="14556"/>
    <cellStyle name="Примечание 2 5 7" xfId="14557"/>
    <cellStyle name="Примечание 2 5 8" xfId="14558"/>
    <cellStyle name="Примечание 2 5 9" xfId="14559"/>
    <cellStyle name="Примечание 2 6" xfId="4515"/>
    <cellStyle name="Примечание 2 6 2" xfId="14560"/>
    <cellStyle name="Примечание 2 6 3" xfId="15063"/>
    <cellStyle name="Примечание 2 6 4" xfId="16351"/>
    <cellStyle name="Примечание 2 7" xfId="4516"/>
    <cellStyle name="Примечание 2 7 2" xfId="14561"/>
    <cellStyle name="Примечание 2 8" xfId="4517"/>
    <cellStyle name="Примечание 2 8 2" xfId="14562"/>
    <cellStyle name="Примечание 2 9" xfId="4518"/>
    <cellStyle name="Примечание 2 9 2" xfId="14563"/>
    <cellStyle name="Примечание 2_июль " xfId="15064"/>
    <cellStyle name="Примечание 20" xfId="15567"/>
    <cellStyle name="Примечание 21" xfId="15568"/>
    <cellStyle name="Примечание 22" xfId="15569"/>
    <cellStyle name="Примечание 23" xfId="15570"/>
    <cellStyle name="Примечание 24" xfId="15571"/>
    <cellStyle name="Примечание 25" xfId="15566"/>
    <cellStyle name="Примечание 26" xfId="15610"/>
    <cellStyle name="Примечание 3" xfId="4519"/>
    <cellStyle name="Примечание 3 2" xfId="4520"/>
    <cellStyle name="Примечание 3 2 2" xfId="9403"/>
    <cellStyle name="Примечание 3 3" xfId="4521"/>
    <cellStyle name="Примечание 3 3 2" xfId="14564"/>
    <cellStyle name="Примечание 3 4" xfId="4522"/>
    <cellStyle name="Примечание 3 5" xfId="4523"/>
    <cellStyle name="Примечание 3 6" xfId="9404"/>
    <cellStyle name="Примечание 4" xfId="4524"/>
    <cellStyle name="Примечание 4 2" xfId="4525"/>
    <cellStyle name="Примечание 4 2 2" xfId="15878"/>
    <cellStyle name="Примечание 4 3" xfId="4526"/>
    <cellStyle name="Примечание 4 4" xfId="4527"/>
    <cellStyle name="Примечание 4 5" xfId="4528"/>
    <cellStyle name="Примечание 4 6" xfId="14565"/>
    <cellStyle name="Примечание 5" xfId="4529"/>
    <cellStyle name="Примечание 5 2" xfId="4530"/>
    <cellStyle name="Примечание 5 3" xfId="4531"/>
    <cellStyle name="Примечание 5 4" xfId="4532"/>
    <cellStyle name="Примечание 5 5" xfId="4533"/>
    <cellStyle name="Примечание 5 6" xfId="14566"/>
    <cellStyle name="Примечание 6" xfId="4534"/>
    <cellStyle name="Примечание 6 2" xfId="4535"/>
    <cellStyle name="Примечание 6 3" xfId="4536"/>
    <cellStyle name="Примечание 6 4" xfId="4537"/>
    <cellStyle name="Примечание 6 5" xfId="4538"/>
    <cellStyle name="Примечание 6 6" xfId="14567"/>
    <cellStyle name="Примечание 7" xfId="4539"/>
    <cellStyle name="Примечание 7 2" xfId="4540"/>
    <cellStyle name="Примечание 7 3" xfId="4541"/>
    <cellStyle name="Примечание 7 4" xfId="4542"/>
    <cellStyle name="Примечание 7 5" xfId="4543"/>
    <cellStyle name="Примечание 7 6" xfId="14568"/>
    <cellStyle name="Примечание 8" xfId="4544"/>
    <cellStyle name="Примечание 8 2" xfId="4545"/>
    <cellStyle name="Примечание 8 3" xfId="4546"/>
    <cellStyle name="Примечание 8 4" xfId="4547"/>
    <cellStyle name="Примечание 8 5" xfId="4548"/>
    <cellStyle name="Примечание 8 6" xfId="14569"/>
    <cellStyle name="Примечание 9" xfId="4549"/>
    <cellStyle name="Примечание 9 2" xfId="4550"/>
    <cellStyle name="Примечание 9 3" xfId="4551"/>
    <cellStyle name="Примечание 9 4" xfId="4552"/>
    <cellStyle name="Примечание 9 5" xfId="4553"/>
    <cellStyle name="Примечание 9 6" xfId="14570"/>
    <cellStyle name="Процентный" xfId="232" builtinId="5"/>
    <cellStyle name="Процентный 10" xfId="157"/>
    <cellStyle name="Процентный 10 10" xfId="158"/>
    <cellStyle name="Процентный 10 10 2" xfId="396"/>
    <cellStyle name="Процентный 10 10 2 2" xfId="397"/>
    <cellStyle name="Процентный 10 10 3" xfId="398"/>
    <cellStyle name="Процентный 10 10 3 2" xfId="399"/>
    <cellStyle name="Процентный 10 10 4" xfId="400"/>
    <cellStyle name="Процентный 10 11" xfId="4554"/>
    <cellStyle name="Процентный 10 12" xfId="4555"/>
    <cellStyle name="Процентный 10 2" xfId="159"/>
    <cellStyle name="Процентный 10 2 2" xfId="401"/>
    <cellStyle name="Процентный 10 2 2 2" xfId="402"/>
    <cellStyle name="Процентный 10 2 3" xfId="403"/>
    <cellStyle name="Процентный 10 3" xfId="4556"/>
    <cellStyle name="Процентный 10 4" xfId="4557"/>
    <cellStyle name="Процентный 10 5" xfId="4558"/>
    <cellStyle name="Процентный 10 6" xfId="4559"/>
    <cellStyle name="Процентный 10 7" xfId="4560"/>
    <cellStyle name="Процентный 10 8" xfId="4561"/>
    <cellStyle name="Процентный 10 9" xfId="4562"/>
    <cellStyle name="Процентный 11" xfId="160"/>
    <cellStyle name="Процентный 11 2" xfId="404"/>
    <cellStyle name="Процентный 11 2 2" xfId="405"/>
    <cellStyle name="Процентный 11 3" xfId="406"/>
    <cellStyle name="Процентный 11 4" xfId="11845"/>
    <cellStyle name="Процентный 12" xfId="161"/>
    <cellStyle name="Процентный 12 2" xfId="407"/>
    <cellStyle name="Процентный 12 2 2" xfId="408"/>
    <cellStyle name="Процентный 12 3" xfId="409"/>
    <cellStyle name="Процентный 12 4" xfId="11781"/>
    <cellStyle name="Процентный 13" xfId="162"/>
    <cellStyle name="Процентный 13 2" xfId="410"/>
    <cellStyle name="Процентный 13 2 2" xfId="15067"/>
    <cellStyle name="Процентный 13 2 3" xfId="16352"/>
    <cellStyle name="Процентный 13 3" xfId="15068"/>
    <cellStyle name="Процентный 14" xfId="163"/>
    <cellStyle name="Процентный 14 2" xfId="411"/>
    <cellStyle name="Процентный 14 3" xfId="15070"/>
    <cellStyle name="Процентный 15" xfId="164"/>
    <cellStyle name="Процентный 15 2" xfId="165"/>
    <cellStyle name="Процентный 15 2 2" xfId="11783"/>
    <cellStyle name="Процентный 15 3" xfId="412"/>
    <cellStyle name="Процентный 15 4" xfId="11782"/>
    <cellStyle name="Процентный 16" xfId="166"/>
    <cellStyle name="Процентный 16 2" xfId="4563"/>
    <cellStyle name="Процентный 17" xfId="167"/>
    <cellStyle name="Процентный 18" xfId="15072"/>
    <cellStyle name="Процентный 18 2" xfId="15073"/>
    <cellStyle name="Процентный 18 2 2" xfId="15927"/>
    <cellStyle name="Процентный 19" xfId="16385"/>
    <cellStyle name="Процентный 2" xfId="2"/>
    <cellStyle name="Процентный 2 10" xfId="168"/>
    <cellStyle name="Процентный 2 10 10" xfId="4564"/>
    <cellStyle name="Процентный 2 10 11" xfId="4565"/>
    <cellStyle name="Процентный 2 10 12" xfId="4566"/>
    <cellStyle name="Процентный 2 10 2" xfId="413"/>
    <cellStyle name="Процентный 2 10 2 2" xfId="414"/>
    <cellStyle name="Процентный 2 10 3" xfId="4567"/>
    <cellStyle name="Процентный 2 10 3 2" xfId="11973"/>
    <cellStyle name="Процентный 2 10 4" xfId="4568"/>
    <cellStyle name="Процентный 2 10 5" xfId="4569"/>
    <cellStyle name="Процентный 2 10 6" xfId="4570"/>
    <cellStyle name="Процентный 2 10 7" xfId="4571"/>
    <cellStyle name="Процентный 2 10 8" xfId="4572"/>
    <cellStyle name="Процентный 2 10 9" xfId="4573"/>
    <cellStyle name="Процентный 2 11" xfId="169"/>
    <cellStyle name="Процентный 2 11 2" xfId="170"/>
    <cellStyle name="Процентный 2 11 2 2" xfId="416"/>
    <cellStyle name="Процентный 2 11 2 2 2" xfId="15074"/>
    <cellStyle name="Процентный 2 11 2 2 3" xfId="16353"/>
    <cellStyle name="Процентный 2 11 2 3" xfId="15075"/>
    <cellStyle name="Процентный 2 11 3" xfId="415"/>
    <cellStyle name="Процентный 2 11 3 2" xfId="14797"/>
    <cellStyle name="Процентный 2 11 3 3" xfId="16354"/>
    <cellStyle name="Процентный 2 11 4" xfId="11974"/>
    <cellStyle name="Процентный 2 11 4 2" xfId="15076"/>
    <cellStyle name="Процентный 2 11 4 3" xfId="16355"/>
    <cellStyle name="Процентный 2 11_июль " xfId="15077"/>
    <cellStyle name="Процентный 2 12" xfId="417"/>
    <cellStyle name="Процентный 2 12 2" xfId="418"/>
    <cellStyle name="Процентный 2 12 3" xfId="11790"/>
    <cellStyle name="Процентный 2 12 4" xfId="11975"/>
    <cellStyle name="Процентный 2 12 5" xfId="15322"/>
    <cellStyle name="Процентный 2 12 5 2" xfId="16356"/>
    <cellStyle name="Процентный 2 13" xfId="419"/>
    <cellStyle name="Процентный 2 13 2" xfId="420"/>
    <cellStyle name="Процентный 2 13 3" xfId="11976"/>
    <cellStyle name="Процентный 2 13 4" xfId="16357"/>
    <cellStyle name="Процентный 2 14" xfId="421"/>
    <cellStyle name="Процентный 2 14 2" xfId="422"/>
    <cellStyle name="Процентный 2 14 3" xfId="11977"/>
    <cellStyle name="Процентный 2 14 4" xfId="16358"/>
    <cellStyle name="Процентный 2 15" xfId="423"/>
    <cellStyle name="Процентный 2 15 2" xfId="424"/>
    <cellStyle name="Процентный 2 15 3" xfId="11978"/>
    <cellStyle name="Процентный 2 15 4" xfId="16359"/>
    <cellStyle name="Процентный 2 16" xfId="425"/>
    <cellStyle name="Процентный 2 16 2" xfId="426"/>
    <cellStyle name="Процентный 2 16 3" xfId="11979"/>
    <cellStyle name="Процентный 2 16 4" xfId="16360"/>
    <cellStyle name="Процентный 2 17" xfId="427"/>
    <cellStyle name="Процентный 2 17 2" xfId="11980"/>
    <cellStyle name="Процентный 2 17 3" xfId="16361"/>
    <cellStyle name="Процентный 2 18" xfId="4574"/>
    <cellStyle name="Процентный 2 19" xfId="4575"/>
    <cellStyle name="Процентный 2 2" xfId="171"/>
    <cellStyle name="Процентный 2 2 10" xfId="4576"/>
    <cellStyle name="Процентный 2 2 11" xfId="4577"/>
    <cellStyle name="Процентный 2 2 12" xfId="4578"/>
    <cellStyle name="Процентный 2 2 13" xfId="248"/>
    <cellStyle name="Процентный 2 2 2" xfId="249"/>
    <cellStyle name="Процентный 2 2 2 2" xfId="428"/>
    <cellStyle name="Процентный 2 2 2 2 2" xfId="9401"/>
    <cellStyle name="Процентный 2 2 2 2 3" xfId="14791"/>
    <cellStyle name="Процентный 2 2 2 3" xfId="9402"/>
    <cellStyle name="Процентный 2 2 2 3 2" xfId="11981"/>
    <cellStyle name="Процентный 2 2 3" xfId="4579"/>
    <cellStyle name="Процентный 2 2 3 2" xfId="12069"/>
    <cellStyle name="Процентный 2 2 3 3" xfId="15079"/>
    <cellStyle name="Процентный 2 2 3 4" xfId="16362"/>
    <cellStyle name="Процентный 2 2 4" xfId="4580"/>
    <cellStyle name="Процентный 2 2 4 2" xfId="11858"/>
    <cellStyle name="Процентный 2 2 5" xfId="4581"/>
    <cellStyle name="Процентный 2 2 6" xfId="4582"/>
    <cellStyle name="Процентный 2 2 7" xfId="4583"/>
    <cellStyle name="Процентный 2 2 8" xfId="4584"/>
    <cellStyle name="Процентный 2 2 9" xfId="4585"/>
    <cellStyle name="Процентный 2 2_июль " xfId="15080"/>
    <cellStyle name="Процентный 2 20" xfId="4586"/>
    <cellStyle name="Процентный 2 21" xfId="4587"/>
    <cellStyle name="Процентный 2 22" xfId="4588"/>
    <cellStyle name="Процентный 2 23" xfId="4589"/>
    <cellStyle name="Процентный 2 24" xfId="4590"/>
    <cellStyle name="Процентный 2 25" xfId="4591"/>
    <cellStyle name="Процентный 2 26" xfId="4592"/>
    <cellStyle name="Процентный 2 27" xfId="4593"/>
    <cellStyle name="Процентный 2 28" xfId="15245"/>
    <cellStyle name="Процентный 2 29" xfId="15247"/>
    <cellStyle name="Процентный 2 3" xfId="172"/>
    <cellStyle name="Процентный 2 3 10" xfId="4594"/>
    <cellStyle name="Процентный 2 3 11" xfId="4595"/>
    <cellStyle name="Процентный 2 3 12" xfId="4596"/>
    <cellStyle name="Процентный 2 3 13" xfId="9400"/>
    <cellStyle name="Процентный 2 3 2" xfId="429"/>
    <cellStyle name="Процентный 2 3 2 2" xfId="430"/>
    <cellStyle name="Процентный 2 3 3" xfId="4597"/>
    <cellStyle name="Процентный 2 3 3 2" xfId="11982"/>
    <cellStyle name="Процентный 2 3 4" xfId="4598"/>
    <cellStyle name="Процентный 2 3 5" xfId="4599"/>
    <cellStyle name="Процентный 2 3 6" xfId="4600"/>
    <cellStyle name="Процентный 2 3 7" xfId="4601"/>
    <cellStyle name="Процентный 2 3 8" xfId="4602"/>
    <cellStyle name="Процентный 2 3 9" xfId="4603"/>
    <cellStyle name="Процентный 2 30" xfId="15260"/>
    <cellStyle name="Процентный 2 4" xfId="173"/>
    <cellStyle name="Процентный 2 4 10" xfId="4604"/>
    <cellStyle name="Процентный 2 4 11" xfId="4605"/>
    <cellStyle name="Процентный 2 4 12" xfId="4606"/>
    <cellStyle name="Процентный 2 4 2" xfId="431"/>
    <cellStyle name="Процентный 2 4 2 2" xfId="432"/>
    <cellStyle name="Процентный 2 4 2 2 2" xfId="9398"/>
    <cellStyle name="Процентный 2 4 2 3" xfId="9399"/>
    <cellStyle name="Процентный 2 4 3" xfId="4607"/>
    <cellStyle name="Процентный 2 4 3 2" xfId="9397"/>
    <cellStyle name="Процентный 2 4 3 3" xfId="11983"/>
    <cellStyle name="Процентный 2 4 4" xfId="4608"/>
    <cellStyle name="Процентный 2 4 4 10" xfId="9396"/>
    <cellStyle name="Процентный 2 4 4 2" xfId="9395"/>
    <cellStyle name="Процентный 2 4 4 3" xfId="9394"/>
    <cellStyle name="Процентный 2 4 4 4" xfId="9393"/>
    <cellStyle name="Процентный 2 4 4 5" xfId="9392"/>
    <cellStyle name="Процентный 2 4 4 6" xfId="9391"/>
    <cellStyle name="Процентный 2 4 4 7" xfId="9390"/>
    <cellStyle name="Процентный 2 4 4 8" xfId="9389"/>
    <cellStyle name="Процентный 2 4 4 9" xfId="9388"/>
    <cellStyle name="Процентный 2 4 5" xfId="4609"/>
    <cellStyle name="Процентный 2 4 5 2" xfId="9387"/>
    <cellStyle name="Процентный 2 4 6" xfId="4610"/>
    <cellStyle name="Процентный 2 4 7" xfId="4611"/>
    <cellStyle name="Процентный 2 4 8" xfId="4612"/>
    <cellStyle name="Процентный 2 4 9" xfId="4613"/>
    <cellStyle name="Процентный 2 5" xfId="174"/>
    <cellStyle name="Процентный 2 5 10" xfId="4614"/>
    <cellStyle name="Процентный 2 5 11" xfId="4615"/>
    <cellStyle name="Процентный 2 5 12" xfId="4616"/>
    <cellStyle name="Процентный 2 5 13" xfId="9386"/>
    <cellStyle name="Процентный 2 5 2" xfId="433"/>
    <cellStyle name="Процентный 2 5 2 2" xfId="434"/>
    <cellStyle name="Процентный 2 5 2 3" xfId="9385"/>
    <cellStyle name="Процентный 2 5 3" xfId="4617"/>
    <cellStyle name="Процентный 2 5 3 2" xfId="11984"/>
    <cellStyle name="Процентный 2 5 4" xfId="4618"/>
    <cellStyle name="Процентный 2 5 5" xfId="4619"/>
    <cellStyle name="Процентный 2 5 6" xfId="4620"/>
    <cellStyle name="Процентный 2 5 7" xfId="4621"/>
    <cellStyle name="Процентный 2 5 8" xfId="4622"/>
    <cellStyle name="Процентный 2 5 9" xfId="4623"/>
    <cellStyle name="Процентный 2 6" xfId="175"/>
    <cellStyle name="Процентный 2 6 10" xfId="4624"/>
    <cellStyle name="Процентный 2 6 11" xfId="4625"/>
    <cellStyle name="Процентный 2 6 12" xfId="4626"/>
    <cellStyle name="Процентный 2 6 13" xfId="9384"/>
    <cellStyle name="Процентный 2 6 2" xfId="435"/>
    <cellStyle name="Процентный 2 6 2 2" xfId="436"/>
    <cellStyle name="Процентный 2 6 3" xfId="4627"/>
    <cellStyle name="Процентный 2 6 3 2" xfId="11985"/>
    <cellStyle name="Процентный 2 6 4" xfId="4628"/>
    <cellStyle name="Процентный 2 6 5" xfId="4629"/>
    <cellStyle name="Процентный 2 6 6" xfId="4630"/>
    <cellStyle name="Процентный 2 6 7" xfId="4631"/>
    <cellStyle name="Процентный 2 6 8" xfId="4632"/>
    <cellStyle name="Процентный 2 6 9" xfId="4633"/>
    <cellStyle name="Процентный 2 7" xfId="176"/>
    <cellStyle name="Процентный 2 7 10" xfId="4634"/>
    <cellStyle name="Процентный 2 7 11" xfId="4635"/>
    <cellStyle name="Процентный 2 7 12" xfId="4636"/>
    <cellStyle name="Процентный 2 7 13" xfId="9383"/>
    <cellStyle name="Процентный 2 7 2" xfId="437"/>
    <cellStyle name="Процентный 2 7 2 2" xfId="438"/>
    <cellStyle name="Процентный 2 7 3" xfId="4637"/>
    <cellStyle name="Процентный 2 7 3 2" xfId="11986"/>
    <cellStyle name="Процентный 2 7 4" xfId="4638"/>
    <cellStyle name="Процентный 2 7 5" xfId="4639"/>
    <cellStyle name="Процентный 2 7 6" xfId="4640"/>
    <cellStyle name="Процентный 2 7 7" xfId="4641"/>
    <cellStyle name="Процентный 2 7 8" xfId="4642"/>
    <cellStyle name="Процентный 2 7 9" xfId="4643"/>
    <cellStyle name="Процентный 2 8" xfId="177"/>
    <cellStyle name="Процентный 2 8 10" xfId="4644"/>
    <cellStyle name="Процентный 2 8 11" xfId="4645"/>
    <cellStyle name="Процентный 2 8 12" xfId="4646"/>
    <cellStyle name="Процентный 2 8 2" xfId="439"/>
    <cellStyle name="Процентный 2 8 2 2" xfId="440"/>
    <cellStyle name="Процентный 2 8 3" xfId="4647"/>
    <cellStyle name="Процентный 2 8 3 2" xfId="11987"/>
    <cellStyle name="Процентный 2 8 4" xfId="4648"/>
    <cellStyle name="Процентный 2 8 5" xfId="4649"/>
    <cellStyle name="Процентный 2 8 6" xfId="4650"/>
    <cellStyle name="Процентный 2 8 7" xfId="4651"/>
    <cellStyle name="Процентный 2 8 8" xfId="4652"/>
    <cellStyle name="Процентный 2 8 9" xfId="4653"/>
    <cellStyle name="Процентный 2 9" xfId="178"/>
    <cellStyle name="Процентный 2 9 10" xfId="4654"/>
    <cellStyle name="Процентный 2 9 11" xfId="4655"/>
    <cellStyle name="Процентный 2 9 12" xfId="4656"/>
    <cellStyle name="Процентный 2 9 2" xfId="441"/>
    <cellStyle name="Процентный 2 9 2 2" xfId="442"/>
    <cellStyle name="Процентный 2 9 3" xfId="4657"/>
    <cellStyle name="Процентный 2 9 3 2" xfId="11988"/>
    <cellStyle name="Процентный 2 9 4" xfId="4658"/>
    <cellStyle name="Процентный 2 9 5" xfId="4659"/>
    <cellStyle name="Процентный 2 9 6" xfId="4660"/>
    <cellStyle name="Процентный 2 9 7" xfId="4661"/>
    <cellStyle name="Процентный 2 9 8" xfId="4662"/>
    <cellStyle name="Процентный 2 9 9" xfId="4663"/>
    <cellStyle name="Процентный 20" xfId="15433"/>
    <cellStyle name="Процентный 20 2" xfId="16194"/>
    <cellStyle name="Процентный 21" xfId="15434"/>
    <cellStyle name="Процентный 21 2" xfId="16195"/>
    <cellStyle name="Процентный 3" xfId="179"/>
    <cellStyle name="Процентный 3 10" xfId="4664"/>
    <cellStyle name="Процентный 3 11" xfId="4665"/>
    <cellStyle name="Процентный 3 12" xfId="4666"/>
    <cellStyle name="Процентный 3 13" xfId="4667"/>
    <cellStyle name="Процентный 3 14" xfId="4668"/>
    <cellStyle name="Процентный 3 15" xfId="4669"/>
    <cellStyle name="Процентный 3 16" xfId="4670"/>
    <cellStyle name="Процентный 3 17" xfId="4671"/>
    <cellStyle name="Процентный 3 18" xfId="4672"/>
    <cellStyle name="Процентный 3 19" xfId="524"/>
    <cellStyle name="Процентный 3 2" xfId="180"/>
    <cellStyle name="Процентный 3 2 2" xfId="338"/>
    <cellStyle name="Процентный 3 2 2 2" xfId="339"/>
    <cellStyle name="Процентный 3 2 2 3" xfId="15879"/>
    <cellStyle name="Процентный 3 2 2 3 2" xfId="16363"/>
    <cellStyle name="Процентный 3 2 3" xfId="9382"/>
    <cellStyle name="Процентный 3 2 3 2" xfId="11989"/>
    <cellStyle name="Процентный 3 2 3 3" xfId="15086"/>
    <cellStyle name="Процентный 3 2 3 4" xfId="16364"/>
    <cellStyle name="Процентный 3 2 4" xfId="15087"/>
    <cellStyle name="Процентный 3 2_июль " xfId="15088"/>
    <cellStyle name="Процентный 3 20" xfId="4673"/>
    <cellStyle name="Процентный 3 21" xfId="382"/>
    <cellStyle name="Процентный 3 21 2" xfId="14796"/>
    <cellStyle name="Процентный 3 22" xfId="233"/>
    <cellStyle name="Процентный 3 3" xfId="181"/>
    <cellStyle name="Процентный 3 3 2" xfId="520"/>
    <cellStyle name="Процентный 3 3 2 2" xfId="9380"/>
    <cellStyle name="Процентный 3 3 2 3" xfId="14795"/>
    <cellStyle name="Процентный 3 3 2 4" xfId="15880"/>
    <cellStyle name="Процентный 3 3 2 4 2" xfId="16365"/>
    <cellStyle name="Процентный 3 3 3" xfId="383"/>
    <cellStyle name="Процентный 3 3 3 2" xfId="11990"/>
    <cellStyle name="Процентный 3 3 3 3" xfId="15089"/>
    <cellStyle name="Процентный 3 3 3 4" xfId="16366"/>
    <cellStyle name="Процентный 3 3 4" xfId="9381"/>
    <cellStyle name="Процентный 3 4" xfId="521"/>
    <cellStyle name="Процентный 3 4 2" xfId="9379"/>
    <cellStyle name="Процентный 3 4 2 2" xfId="15091"/>
    <cellStyle name="Процентный 3 4 2 3" xfId="15881"/>
    <cellStyle name="Процентный 3 4 2 3 2" xfId="16368"/>
    <cellStyle name="Процентный 3 4 3" xfId="11791"/>
    <cellStyle name="Процентный 3 4 4" xfId="11991"/>
    <cellStyle name="Процентный 3 4 5" xfId="15090"/>
    <cellStyle name="Процентный 3 4 6" xfId="15018"/>
    <cellStyle name="Процентный 3 4 7" xfId="15323"/>
    <cellStyle name="Процентный 3 4 7 2" xfId="16367"/>
    <cellStyle name="Процентный 3 4 8" xfId="15590"/>
    <cellStyle name="Процентный 3 5" xfId="4674"/>
    <cellStyle name="Процентный 3 6" xfId="4675"/>
    <cellStyle name="Процентный 3 7" xfId="4676"/>
    <cellStyle name="Процентный 3 8" xfId="4677"/>
    <cellStyle name="Процентный 3 9" xfId="4678"/>
    <cellStyle name="Процентный 4" xfId="182"/>
    <cellStyle name="Процентный 4 10" xfId="4679"/>
    <cellStyle name="Процентный 4 11" xfId="4680"/>
    <cellStyle name="Процентный 4 12" xfId="4681"/>
    <cellStyle name="Процентный 4 13" xfId="9378"/>
    <cellStyle name="Процентный 4 2" xfId="443"/>
    <cellStyle name="Процентный 4 2 2" xfId="444"/>
    <cellStyle name="Процентный 4 2 2 2" xfId="9376"/>
    <cellStyle name="Процентный 4 2 3" xfId="9377"/>
    <cellStyle name="Процентный 4 2 4" xfId="11789"/>
    <cellStyle name="Процентный 4 2 5" xfId="15324"/>
    <cellStyle name="Процентный 4 2 6" xfId="15619"/>
    <cellStyle name="Процентный 4 3" xfId="4682"/>
    <cellStyle name="Процентный 4 3 2" xfId="9375"/>
    <cellStyle name="Процентный 4 3 2 2" xfId="15315"/>
    <cellStyle name="Процентный 4 3 2 3" xfId="16370"/>
    <cellStyle name="Процентный 4 3 3" xfId="11992"/>
    <cellStyle name="Процентный 4 3 4" xfId="15092"/>
    <cellStyle name="Процентный 4 3 5" xfId="16369"/>
    <cellStyle name="Процентный 4 4" xfId="4683"/>
    <cellStyle name="Процентный 4 4 2" xfId="9374"/>
    <cellStyle name="Процентный 4 4 3" xfId="15199"/>
    <cellStyle name="Процентный 4 5" xfId="4684"/>
    <cellStyle name="Процентный 4 5 2" xfId="9373"/>
    <cellStyle name="Процентный 4 6" xfId="4685"/>
    <cellStyle name="Процентный 4 6 2" xfId="9372"/>
    <cellStyle name="Процентный 4 7" xfId="4686"/>
    <cellStyle name="Процентный 4 8" xfId="4687"/>
    <cellStyle name="Процентный 4 9" xfId="4688"/>
    <cellStyle name="Процентный 5" xfId="183"/>
    <cellStyle name="Процентный 5 10" xfId="4689"/>
    <cellStyle name="Процентный 5 11" xfId="4690"/>
    <cellStyle name="Процентный 5 12" xfId="4691"/>
    <cellStyle name="Процентный 5 13" xfId="9371"/>
    <cellStyle name="Процентный 5 2" xfId="445"/>
    <cellStyle name="Процентный 5 2 2" xfId="446"/>
    <cellStyle name="Процентный 5 2 2 2" xfId="9369"/>
    <cellStyle name="Процентный 5 2 3" xfId="9370"/>
    <cellStyle name="Процентный 5 2 4" xfId="12070"/>
    <cellStyle name="Процентный 5 3" xfId="4692"/>
    <cellStyle name="Процентный 5 4" xfId="4693"/>
    <cellStyle name="Процентный 5 4 2" xfId="11993"/>
    <cellStyle name="Процентный 5 5" xfId="4694"/>
    <cellStyle name="Процентный 5 5 2" xfId="15200"/>
    <cellStyle name="Процентный 5 6" xfId="4695"/>
    <cellStyle name="Процентный 5 7" xfId="4696"/>
    <cellStyle name="Процентный 5 8" xfId="4697"/>
    <cellStyle name="Процентный 5 9" xfId="4698"/>
    <cellStyle name="Процентный 6" xfId="184"/>
    <cellStyle name="Процентный 6 10" xfId="4699"/>
    <cellStyle name="Процентный 6 11" xfId="4700"/>
    <cellStyle name="Процентный 6 12" xfId="4701"/>
    <cellStyle name="Процентный 6 13" xfId="9368"/>
    <cellStyle name="Процентный 6 2" xfId="447"/>
    <cellStyle name="Процентный 6 2 2" xfId="448"/>
    <cellStyle name="Процентный 6 2 2 10" xfId="9366"/>
    <cellStyle name="Процентный 6 2 2 2" xfId="9365"/>
    <cellStyle name="Процентный 6 2 2 3" xfId="9364"/>
    <cellStyle name="Процентный 6 2 2 4" xfId="9363"/>
    <cellStyle name="Процентный 6 2 2 5" xfId="9362"/>
    <cellStyle name="Процентный 6 2 2 6" xfId="9361"/>
    <cellStyle name="Процентный 6 2 2 7" xfId="9360"/>
    <cellStyle name="Процентный 6 2 2 8" xfId="9359"/>
    <cellStyle name="Процентный 6 2 2 9" xfId="9358"/>
    <cellStyle name="Процентный 6 2 3" xfId="9357"/>
    <cellStyle name="Процентный 6 2 4" xfId="9367"/>
    <cellStyle name="Процентный 6 3" xfId="4702"/>
    <cellStyle name="Процентный 6 3 10" xfId="9355"/>
    <cellStyle name="Процентный 6 3 11" xfId="9356"/>
    <cellStyle name="Процентный 6 3 12" xfId="14571"/>
    <cellStyle name="Процентный 6 3 2" xfId="9354"/>
    <cellStyle name="Процентный 6 3 3" xfId="9353"/>
    <cellStyle name="Процентный 6 3 4" xfId="9352"/>
    <cellStyle name="Процентный 6 3 5" xfId="9351"/>
    <cellStyle name="Процентный 6 3 6" xfId="9350"/>
    <cellStyle name="Процентный 6 3 7" xfId="9349"/>
    <cellStyle name="Процентный 6 3 8" xfId="9348"/>
    <cellStyle name="Процентный 6 3 9" xfId="9347"/>
    <cellStyle name="Процентный 6 4" xfId="4703"/>
    <cellStyle name="Процентный 6 4 2" xfId="9346"/>
    <cellStyle name="Процентный 6 5" xfId="4704"/>
    <cellStyle name="Процентный 6 5 2" xfId="9345"/>
    <cellStyle name="Процентный 6 6" xfId="4705"/>
    <cellStyle name="Процентный 6 6 2" xfId="9344"/>
    <cellStyle name="Процентный 6 7" xfId="4706"/>
    <cellStyle name="Процентный 6 7 2" xfId="9343"/>
    <cellStyle name="Процентный 6 8" xfId="4707"/>
    <cellStyle name="Процентный 6 8 2" xfId="9342"/>
    <cellStyle name="Процентный 6 9" xfId="4708"/>
    <cellStyle name="Процентный 7" xfId="185"/>
    <cellStyle name="Процентный 7 10" xfId="4709"/>
    <cellStyle name="Процентный 7 11" xfId="4710"/>
    <cellStyle name="Процентный 7 12" xfId="4711"/>
    <cellStyle name="Процентный 7 13" xfId="9341"/>
    <cellStyle name="Процентный 7 2" xfId="449"/>
    <cellStyle name="Процентный 7 2 2" xfId="450"/>
    <cellStyle name="Процентный 7 3" xfId="4712"/>
    <cellStyle name="Процентный 7 4" xfId="4713"/>
    <cellStyle name="Процентный 7 5" xfId="4714"/>
    <cellStyle name="Процентный 7 6" xfId="4715"/>
    <cellStyle name="Процентный 7 7" xfId="4716"/>
    <cellStyle name="Процентный 7 8" xfId="4717"/>
    <cellStyle name="Процентный 7 9" xfId="4718"/>
    <cellStyle name="Процентный 8" xfId="186"/>
    <cellStyle name="Процентный 8 10" xfId="4719"/>
    <cellStyle name="Процентный 8 11" xfId="4720"/>
    <cellStyle name="Процентный 8 12" xfId="4721"/>
    <cellStyle name="Процентный 8 2" xfId="451"/>
    <cellStyle name="Процентный 8 2 2" xfId="452"/>
    <cellStyle name="Процентный 8 3" xfId="4722"/>
    <cellStyle name="Процентный 8 4" xfId="4723"/>
    <cellStyle name="Процентный 8 5" xfId="4724"/>
    <cellStyle name="Процентный 8 6" xfId="4725"/>
    <cellStyle name="Процентный 8 7" xfId="4726"/>
    <cellStyle name="Процентный 8 8" xfId="4727"/>
    <cellStyle name="Процентный 8 9" xfId="4728"/>
    <cellStyle name="Процентный 9" xfId="187"/>
    <cellStyle name="Процентный 9 10" xfId="4729"/>
    <cellStyle name="Процентный 9 11" xfId="4730"/>
    <cellStyle name="Процентный 9 12" xfId="4731"/>
    <cellStyle name="Процентный 9 13" xfId="9340"/>
    <cellStyle name="Процентный 9 2" xfId="453"/>
    <cellStyle name="Процентный 9 2 2" xfId="454"/>
    <cellStyle name="Процентный 9 2 3" xfId="9339"/>
    <cellStyle name="Процентный 9 3" xfId="4732"/>
    <cellStyle name="Процентный 9 4" xfId="4733"/>
    <cellStyle name="Процентный 9 5" xfId="4734"/>
    <cellStyle name="Процентный 9 6" xfId="4735"/>
    <cellStyle name="Процентный 9 7" xfId="4736"/>
    <cellStyle name="Процентный 9 8" xfId="4737"/>
    <cellStyle name="Процентный 9 9" xfId="4738"/>
    <cellStyle name="Связанная ячейка 10" xfId="4739"/>
    <cellStyle name="Связанная ячейка 10 2" xfId="4740"/>
    <cellStyle name="Связанная ячейка 10 3" xfId="4741"/>
    <cellStyle name="Связанная ячейка 10 4" xfId="4742"/>
    <cellStyle name="Связанная ячейка 10 5" xfId="4743"/>
    <cellStyle name="Связанная ячейка 11" xfId="4744"/>
    <cellStyle name="Связанная ячейка 11 2" xfId="4745"/>
    <cellStyle name="Связанная ячейка 11 3" xfId="4746"/>
    <cellStyle name="Связанная ячейка 11 4" xfId="4747"/>
    <cellStyle name="Связанная ячейка 11 5" xfId="4748"/>
    <cellStyle name="Связанная ячейка 12" xfId="4749"/>
    <cellStyle name="Связанная ячейка 12 2" xfId="4750"/>
    <cellStyle name="Связанная ячейка 12 3" xfId="4751"/>
    <cellStyle name="Связанная ячейка 12 4" xfId="4752"/>
    <cellStyle name="Связанная ячейка 12 5" xfId="4753"/>
    <cellStyle name="Связанная ячейка 13" xfId="4754"/>
    <cellStyle name="Связанная ячейка 13 2" xfId="4755"/>
    <cellStyle name="Связанная ячейка 13 3" xfId="4756"/>
    <cellStyle name="Связанная ячейка 13 4" xfId="4757"/>
    <cellStyle name="Связанная ячейка 13 5" xfId="4758"/>
    <cellStyle name="Связанная ячейка 14" xfId="4759"/>
    <cellStyle name="Связанная ячейка 14 2" xfId="4760"/>
    <cellStyle name="Связанная ячейка 14 3" xfId="4761"/>
    <cellStyle name="Связанная ячейка 14 4" xfId="4762"/>
    <cellStyle name="Связанная ячейка 14 5" xfId="4763"/>
    <cellStyle name="Связанная ячейка 15" xfId="4764"/>
    <cellStyle name="Связанная ячейка 15 2" xfId="4765"/>
    <cellStyle name="Связанная ячейка 15 3" xfId="4766"/>
    <cellStyle name="Связанная ячейка 15 4" xfId="4767"/>
    <cellStyle name="Связанная ячейка 15 5" xfId="4768"/>
    <cellStyle name="Связанная ячейка 16" xfId="4769"/>
    <cellStyle name="Связанная ячейка 16 2" xfId="4770"/>
    <cellStyle name="Связанная ячейка 17" xfId="4771"/>
    <cellStyle name="Связанная ячейка 18" xfId="4772"/>
    <cellStyle name="Связанная ячейка 19" xfId="4773"/>
    <cellStyle name="Связанная ячейка 2" xfId="188"/>
    <cellStyle name="Связанная ячейка 2 10" xfId="4774"/>
    <cellStyle name="Связанная ячейка 2 11" xfId="4775"/>
    <cellStyle name="Связанная ячейка 2 2" xfId="4776"/>
    <cellStyle name="Связанная ячейка 2 2 2" xfId="15008"/>
    <cellStyle name="Связанная ячейка 2 2 3" xfId="15882"/>
    <cellStyle name="Связанная ячейка 2 3" xfId="4777"/>
    <cellStyle name="Связанная ячейка 2 4" xfId="4778"/>
    <cellStyle name="Связанная ячейка 2 5" xfId="4779"/>
    <cellStyle name="Связанная ячейка 2 6" xfId="4780"/>
    <cellStyle name="Связанная ячейка 2 6 2" xfId="15238"/>
    <cellStyle name="Связанная ячейка 2 7" xfId="4781"/>
    <cellStyle name="Связанная ячейка 2 8" xfId="4782"/>
    <cellStyle name="Связанная ячейка 2 9" xfId="4783"/>
    <cellStyle name="Связанная ячейка 2_июль " xfId="15094"/>
    <cellStyle name="Связанная ячейка 20" xfId="15572"/>
    <cellStyle name="Связанная ячейка 21" xfId="15573"/>
    <cellStyle name="Связанная ячейка 22" xfId="15574"/>
    <cellStyle name="Связанная ячейка 23" xfId="15575"/>
    <cellStyle name="Связанная ячейка 24" xfId="15576"/>
    <cellStyle name="Связанная ячейка 25" xfId="15611"/>
    <cellStyle name="Связанная ячейка 3" xfId="4784"/>
    <cellStyle name="Связанная ячейка 3 2" xfId="4785"/>
    <cellStyle name="Связанная ячейка 3 3" xfId="4786"/>
    <cellStyle name="Связанная ячейка 3 4" xfId="4787"/>
    <cellStyle name="Связанная ячейка 3 5" xfId="4788"/>
    <cellStyle name="Связанная ячейка 3 6" xfId="11835"/>
    <cellStyle name="Связанная ячейка 4" xfId="4789"/>
    <cellStyle name="Связанная ячейка 4 2" xfId="4790"/>
    <cellStyle name="Связанная ячейка 4 3" xfId="4791"/>
    <cellStyle name="Связанная ячейка 4 4" xfId="4792"/>
    <cellStyle name="Связанная ячейка 4 5" xfId="4793"/>
    <cellStyle name="Связанная ячейка 5" xfId="4794"/>
    <cellStyle name="Связанная ячейка 5 2" xfId="4795"/>
    <cellStyle name="Связанная ячейка 5 3" xfId="4796"/>
    <cellStyle name="Связанная ячейка 5 4" xfId="4797"/>
    <cellStyle name="Связанная ячейка 5 5" xfId="4798"/>
    <cellStyle name="Связанная ячейка 6" xfId="4799"/>
    <cellStyle name="Связанная ячейка 6 2" xfId="4800"/>
    <cellStyle name="Связанная ячейка 6 3" xfId="4801"/>
    <cellStyle name="Связанная ячейка 6 4" xfId="4802"/>
    <cellStyle name="Связанная ячейка 6 5" xfId="4803"/>
    <cellStyle name="Связанная ячейка 7" xfId="4804"/>
    <cellStyle name="Связанная ячейка 7 2" xfId="4805"/>
    <cellStyle name="Связанная ячейка 7 3" xfId="4806"/>
    <cellStyle name="Связанная ячейка 7 4" xfId="4807"/>
    <cellStyle name="Связанная ячейка 7 5" xfId="4808"/>
    <cellStyle name="Связанная ячейка 8" xfId="4809"/>
    <cellStyle name="Связанная ячейка 8 2" xfId="4810"/>
    <cellStyle name="Связанная ячейка 8 3" xfId="4811"/>
    <cellStyle name="Связанная ячейка 8 4" xfId="4812"/>
    <cellStyle name="Связанная ячейка 8 5" xfId="4813"/>
    <cellStyle name="Связанная ячейка 9" xfId="4814"/>
    <cellStyle name="Связанная ячейка 9 2" xfId="4815"/>
    <cellStyle name="Связанная ячейка 9 3" xfId="4816"/>
    <cellStyle name="Связанная ячейка 9 4" xfId="4817"/>
    <cellStyle name="Связанная ячейка 9 5" xfId="4818"/>
    <cellStyle name="Статья" xfId="14572"/>
    <cellStyle name="Стиль 1" xfId="189"/>
    <cellStyle name="Стиль 1 10" xfId="4819"/>
    <cellStyle name="Стиль 1 11" xfId="4820"/>
    <cellStyle name="Стиль 1 11 2" xfId="4821"/>
    <cellStyle name="Стиль 1 12" xfId="4822"/>
    <cellStyle name="Стиль 1 12 2" xfId="4823"/>
    <cellStyle name="Стиль 1 12 3" xfId="4824"/>
    <cellStyle name="Стиль 1 12 4" xfId="4825"/>
    <cellStyle name="Стиль 1 12 5" xfId="4826"/>
    <cellStyle name="Стиль 1 12 6" xfId="4827"/>
    <cellStyle name="Стиль 1 12 7" xfId="4828"/>
    <cellStyle name="Стиль 1 12 8" xfId="4829"/>
    <cellStyle name="Стиль 1 12 9" xfId="4830"/>
    <cellStyle name="Стиль 1 13" xfId="4831"/>
    <cellStyle name="Стиль 1 14" xfId="4832"/>
    <cellStyle name="Стиль 1 15" xfId="4833"/>
    <cellStyle name="Стиль 1 16" xfId="4834"/>
    <cellStyle name="Стиль 1 17" xfId="4835"/>
    <cellStyle name="Стиль 1 18" xfId="4836"/>
    <cellStyle name="Стиль 1 19" xfId="4837"/>
    <cellStyle name="Стиль 1 2" xfId="190"/>
    <cellStyle name="Стиль 1 2 10" xfId="4838"/>
    <cellStyle name="Стиль 1 2 11" xfId="522"/>
    <cellStyle name="Стиль 1 2 12" xfId="4839"/>
    <cellStyle name="Стиль 1 2 13" xfId="4840"/>
    <cellStyle name="Стиль 1 2 14" xfId="4841"/>
    <cellStyle name="Стиль 1 2 15" xfId="4842"/>
    <cellStyle name="Стиль 1 2 16" xfId="4843"/>
    <cellStyle name="Стиль 1 2 17" xfId="4844"/>
    <cellStyle name="Стиль 1 2 18" xfId="4845"/>
    <cellStyle name="Стиль 1 2 19" xfId="4846"/>
    <cellStyle name="Стиль 1 2 2" xfId="4847"/>
    <cellStyle name="Стиль 1 2 2 10" xfId="4848"/>
    <cellStyle name="Стиль 1 2 2 11" xfId="4849"/>
    <cellStyle name="Стиль 1 2 2 12" xfId="4850"/>
    <cellStyle name="Стиль 1 2 2 13" xfId="4851"/>
    <cellStyle name="Стиль 1 2 2 14" xfId="4852"/>
    <cellStyle name="Стиль 1 2 2 15" xfId="4853"/>
    <cellStyle name="Стиль 1 2 2 16" xfId="4854"/>
    <cellStyle name="Стиль 1 2 2 17" xfId="4855"/>
    <cellStyle name="Стиль 1 2 2 18" xfId="4856"/>
    <cellStyle name="Стиль 1 2 2 19" xfId="4857"/>
    <cellStyle name="Стиль 1 2 2 2" xfId="4858"/>
    <cellStyle name="Стиль 1 2 2 2 10" xfId="4859"/>
    <cellStyle name="Стиль 1 2 2 2 11" xfId="4860"/>
    <cellStyle name="Стиль 1 2 2 2 12" xfId="4861"/>
    <cellStyle name="Стиль 1 2 2 2 13" xfId="4862"/>
    <cellStyle name="Стиль 1 2 2 2 14" xfId="4863"/>
    <cellStyle name="Стиль 1 2 2 2 15" xfId="4864"/>
    <cellStyle name="Стиль 1 2 2 2 16" xfId="4865"/>
    <cellStyle name="Стиль 1 2 2 2 17" xfId="4866"/>
    <cellStyle name="Стиль 1 2 2 2 18" xfId="4867"/>
    <cellStyle name="Стиль 1 2 2 2 19" xfId="4868"/>
    <cellStyle name="Стиль 1 2 2 2 2" xfId="4869"/>
    <cellStyle name="Стиль 1 2 2 2 2 10" xfId="4870"/>
    <cellStyle name="Стиль 1 2 2 2 2 11" xfId="4871"/>
    <cellStyle name="Стиль 1 2 2 2 2 12" xfId="4872"/>
    <cellStyle name="Стиль 1 2 2 2 2 13" xfId="4873"/>
    <cellStyle name="Стиль 1 2 2 2 2 14" xfId="4874"/>
    <cellStyle name="Стиль 1 2 2 2 2 15" xfId="4875"/>
    <cellStyle name="Стиль 1 2 2 2 2 16" xfId="4876"/>
    <cellStyle name="Стиль 1 2 2 2 2 17" xfId="4877"/>
    <cellStyle name="Стиль 1 2 2 2 2 18" xfId="4878"/>
    <cellStyle name="Стиль 1 2 2 2 2 19" xfId="4879"/>
    <cellStyle name="Стиль 1 2 2 2 2 2" xfId="4880"/>
    <cellStyle name="Стиль 1 2 2 2 2 2 10" xfId="4881"/>
    <cellStyle name="Стиль 1 2 2 2 2 2 10 2" xfId="4882"/>
    <cellStyle name="Стиль 1 2 2 2 2 2 10 2 2" xfId="4883"/>
    <cellStyle name="Стиль 1 2 2 2 2 2 10 2 2 2" xfId="4884"/>
    <cellStyle name="Стиль 1 2 2 2 2 2 10 2 2 2 2" xfId="4885"/>
    <cellStyle name="Стиль 1 2 2 2 2 2 10 2 2 2 2 2" xfId="4886"/>
    <cellStyle name="Стиль 1 2 2 2 2 2 10 2 2 2 2 2 2" xfId="4887"/>
    <cellStyle name="Стиль 1 2 2 2 2 2 10 2 2 2 3" xfId="4888"/>
    <cellStyle name="Стиль 1 2 2 2 2 2 10 2 2 2 4" xfId="4889"/>
    <cellStyle name="Стиль 1 2 2 2 2 2 10 2 2 3" xfId="4890"/>
    <cellStyle name="Стиль 1 2 2 2 2 2 10 2 2 3 2" xfId="4891"/>
    <cellStyle name="Стиль 1 2 2 2 2 2 10 2 2 3 2 2" xfId="4892"/>
    <cellStyle name="Стиль 1 2 2 2 2 2 10 2 2 4" xfId="4893"/>
    <cellStyle name="Стиль 1 2 2 2 2 2 10 2 3" xfId="4894"/>
    <cellStyle name="Стиль 1 2 2 2 2 2 10 2 3 2" xfId="4895"/>
    <cellStyle name="Стиль 1 2 2 2 2 2 10 2 3 2 2" xfId="4896"/>
    <cellStyle name="Стиль 1 2 2 2 2 2 10 2 4" xfId="4897"/>
    <cellStyle name="Стиль 1 2 2 2 2 2 10 2 5" xfId="4898"/>
    <cellStyle name="Стиль 1 2 2 2 2 2 10 3" xfId="4899"/>
    <cellStyle name="Стиль 1 2 2 2 2 2 10 4" xfId="4900"/>
    <cellStyle name="Стиль 1 2 2 2 2 2 10 4 2" xfId="4901"/>
    <cellStyle name="Стиль 1 2 2 2 2 2 10 4 2 2" xfId="4902"/>
    <cellStyle name="Стиль 1 2 2 2 2 2 10 4 2 2 2" xfId="4903"/>
    <cellStyle name="Стиль 1 2 2 2 2 2 10 4 3" xfId="4904"/>
    <cellStyle name="Стиль 1 2 2 2 2 2 10 4 4" xfId="4905"/>
    <cellStyle name="Стиль 1 2 2 2 2 2 10 5" xfId="4906"/>
    <cellStyle name="Стиль 1 2 2 2 2 2 10 5 2" xfId="4907"/>
    <cellStyle name="Стиль 1 2 2 2 2 2 10 5 2 2" xfId="4908"/>
    <cellStyle name="Стиль 1 2 2 2 2 2 10 6" xfId="4909"/>
    <cellStyle name="Стиль 1 2 2 2 2 2 11" xfId="4910"/>
    <cellStyle name="Стиль 1 2 2 2 2 2 12" xfId="4911"/>
    <cellStyle name="Стиль 1 2 2 2 2 2 12 2" xfId="4912"/>
    <cellStyle name="Стиль 1 2 2 2 2 2 12 2 2" xfId="4913"/>
    <cellStyle name="Стиль 1 2 2 2 2 2 12 2 2 2" xfId="4914"/>
    <cellStyle name="Стиль 1 2 2 2 2 2 12 2 2 2 2" xfId="4915"/>
    <cellStyle name="Стиль 1 2 2 2 2 2 12 2 2 2 2 2" xfId="4916"/>
    <cellStyle name="Стиль 1 2 2 2 2 2 12 2 2 3" xfId="4917"/>
    <cellStyle name="Стиль 1 2 2 2 2 2 12 2 2 4" xfId="4918"/>
    <cellStyle name="Стиль 1 2 2 2 2 2 12 2 3" xfId="4919"/>
    <cellStyle name="Стиль 1 2 2 2 2 2 12 2 3 2" xfId="4920"/>
    <cellStyle name="Стиль 1 2 2 2 2 2 12 2 3 2 2" xfId="4921"/>
    <cellStyle name="Стиль 1 2 2 2 2 2 12 2 4" xfId="4922"/>
    <cellStyle name="Стиль 1 2 2 2 2 2 12 3" xfId="4923"/>
    <cellStyle name="Стиль 1 2 2 2 2 2 12 3 2" xfId="4924"/>
    <cellStyle name="Стиль 1 2 2 2 2 2 12 3 2 2" xfId="4925"/>
    <cellStyle name="Стиль 1 2 2 2 2 2 12 4" xfId="4926"/>
    <cellStyle name="Стиль 1 2 2 2 2 2 12 5" xfId="4927"/>
    <cellStyle name="Стиль 1 2 2 2 2 2 13" xfId="4928"/>
    <cellStyle name="Стиль 1 2 2 2 2 2 13 2" xfId="4929"/>
    <cellStyle name="Стиль 1 2 2 2 2 2 13 2 2" xfId="4930"/>
    <cellStyle name="Стиль 1 2 2 2 2 2 13 2 2 2" xfId="4931"/>
    <cellStyle name="Стиль 1 2 2 2 2 2 13 3" xfId="4932"/>
    <cellStyle name="Стиль 1 2 2 2 2 2 13 4" xfId="4933"/>
    <cellStyle name="Стиль 1 2 2 2 2 2 14" xfId="4934"/>
    <cellStyle name="Стиль 1 2 2 2 2 2 14 2" xfId="4935"/>
    <cellStyle name="Стиль 1 2 2 2 2 2 14 2 2" xfId="4936"/>
    <cellStyle name="Стиль 1 2 2 2 2 2 15" xfId="4937"/>
    <cellStyle name="Стиль 1 2 2 2 2 2 16" xfId="4938"/>
    <cellStyle name="Стиль 1 2 2 2 2 2 16 10" xfId="4939"/>
    <cellStyle name="Стиль 1 2 2 2 2 2 16 11" xfId="4940"/>
    <cellStyle name="Стиль 1 2 2 2 2 2 16 12" xfId="4941"/>
    <cellStyle name="Стиль 1 2 2 2 2 2 16 13" xfId="4942"/>
    <cellStyle name="Стиль 1 2 2 2 2 2 16 14" xfId="4943"/>
    <cellStyle name="Стиль 1 2 2 2 2 2 16 2" xfId="4944"/>
    <cellStyle name="Стиль 1 2 2 2 2 2 16 2 10" xfId="4945"/>
    <cellStyle name="Стиль 1 2 2 2 2 2 16 2 11" xfId="4946"/>
    <cellStyle name="Стиль 1 2 2 2 2 2 16 2 2" xfId="4947"/>
    <cellStyle name="Стиль 1 2 2 2 2 2 16 2 2 10" xfId="4948"/>
    <cellStyle name="Стиль 1 2 2 2 2 2 16 2 2 11" xfId="4949"/>
    <cellStyle name="Стиль 1 2 2 2 2 2 16 2 2 2" xfId="4950"/>
    <cellStyle name="Стиль 1 2 2 2 2 2 16 2 2 2 10" xfId="4951"/>
    <cellStyle name="Стиль 1 2 2 2 2 2 16 2 2 2 2" xfId="4952"/>
    <cellStyle name="Стиль 1 2 2 2 2 2 16 2 2 2 2 10" xfId="4953"/>
    <cellStyle name="Стиль 1 2 2 2 2 2 16 2 2 2 2 2" xfId="4954"/>
    <cellStyle name="Стиль 1 2 2 2 2 2 16 2 2 2 2 3" xfId="4955"/>
    <cellStyle name="Стиль 1 2 2 2 2 2 16 2 2 2 2 4" xfId="4956"/>
    <cellStyle name="Стиль 1 2 2 2 2 2 16 2 2 2 2 5" xfId="4957"/>
    <cellStyle name="Стиль 1 2 2 2 2 2 16 2 2 2 2 6" xfId="4958"/>
    <cellStyle name="Стиль 1 2 2 2 2 2 16 2 2 2 2 7" xfId="4959"/>
    <cellStyle name="Стиль 1 2 2 2 2 2 16 2 2 2 2 8" xfId="4960"/>
    <cellStyle name="Стиль 1 2 2 2 2 2 16 2 2 2 2 9" xfId="4961"/>
    <cellStyle name="Стиль 1 2 2 2 2 2 16 2 2 2 3" xfId="4962"/>
    <cellStyle name="Стиль 1 2 2 2 2 2 16 2 2 2 4" xfId="4963"/>
    <cellStyle name="Стиль 1 2 2 2 2 2 16 2 2 2 5" xfId="4964"/>
    <cellStyle name="Стиль 1 2 2 2 2 2 16 2 2 2 6" xfId="4965"/>
    <cellStyle name="Стиль 1 2 2 2 2 2 16 2 2 2 7" xfId="4966"/>
    <cellStyle name="Стиль 1 2 2 2 2 2 16 2 2 2 8" xfId="4967"/>
    <cellStyle name="Стиль 1 2 2 2 2 2 16 2 2 2 9" xfId="4968"/>
    <cellStyle name="Стиль 1 2 2 2 2 2 16 2 2 3" xfId="4969"/>
    <cellStyle name="Стиль 1 2 2 2 2 2 16 2 2 4" xfId="4970"/>
    <cellStyle name="Стиль 1 2 2 2 2 2 16 2 2 5" xfId="4971"/>
    <cellStyle name="Стиль 1 2 2 2 2 2 16 2 2 6" xfId="4972"/>
    <cellStyle name="Стиль 1 2 2 2 2 2 16 2 2 7" xfId="4973"/>
    <cellStyle name="Стиль 1 2 2 2 2 2 16 2 2 8" xfId="4974"/>
    <cellStyle name="Стиль 1 2 2 2 2 2 16 2 2 9" xfId="4975"/>
    <cellStyle name="Стиль 1 2 2 2 2 2 16 2 3" xfId="4976"/>
    <cellStyle name="Стиль 1 2 2 2 2 2 16 2 3 10" xfId="4977"/>
    <cellStyle name="Стиль 1 2 2 2 2 2 16 2 3 2" xfId="4978"/>
    <cellStyle name="Стиль 1 2 2 2 2 2 16 2 3 3" xfId="4979"/>
    <cellStyle name="Стиль 1 2 2 2 2 2 16 2 3 4" xfId="4980"/>
    <cellStyle name="Стиль 1 2 2 2 2 2 16 2 3 5" xfId="4981"/>
    <cellStyle name="Стиль 1 2 2 2 2 2 16 2 3 6" xfId="4982"/>
    <cellStyle name="Стиль 1 2 2 2 2 2 16 2 3 7" xfId="4983"/>
    <cellStyle name="Стиль 1 2 2 2 2 2 16 2 3 8" xfId="4984"/>
    <cellStyle name="Стиль 1 2 2 2 2 2 16 2 3 9" xfId="4985"/>
    <cellStyle name="Стиль 1 2 2 2 2 2 16 2 4" xfId="4986"/>
    <cellStyle name="Стиль 1 2 2 2 2 2 16 2 5" xfId="4987"/>
    <cellStyle name="Стиль 1 2 2 2 2 2 16 2 6" xfId="4988"/>
    <cellStyle name="Стиль 1 2 2 2 2 2 16 2 7" xfId="4989"/>
    <cellStyle name="Стиль 1 2 2 2 2 2 16 2 8" xfId="4990"/>
    <cellStyle name="Стиль 1 2 2 2 2 2 16 2 9" xfId="4991"/>
    <cellStyle name="Стиль 1 2 2 2 2 2 16 3" xfId="4992"/>
    <cellStyle name="Стиль 1 2 2 2 2 2 16 4" xfId="4993"/>
    <cellStyle name="Стиль 1 2 2 2 2 2 16 5" xfId="4994"/>
    <cellStyle name="Стиль 1 2 2 2 2 2 16 5 10" xfId="4995"/>
    <cellStyle name="Стиль 1 2 2 2 2 2 16 5 2" xfId="4996"/>
    <cellStyle name="Стиль 1 2 2 2 2 2 16 5 2 10" xfId="4997"/>
    <cellStyle name="Стиль 1 2 2 2 2 2 16 5 2 2" xfId="4998"/>
    <cellStyle name="Стиль 1 2 2 2 2 2 16 5 2 3" xfId="4999"/>
    <cellStyle name="Стиль 1 2 2 2 2 2 16 5 2 4" xfId="5000"/>
    <cellStyle name="Стиль 1 2 2 2 2 2 16 5 2 5" xfId="5001"/>
    <cellStyle name="Стиль 1 2 2 2 2 2 16 5 2 6" xfId="5002"/>
    <cellStyle name="Стиль 1 2 2 2 2 2 16 5 2 7" xfId="5003"/>
    <cellStyle name="Стиль 1 2 2 2 2 2 16 5 2 8" xfId="5004"/>
    <cellStyle name="Стиль 1 2 2 2 2 2 16 5 2 9" xfId="5005"/>
    <cellStyle name="Стиль 1 2 2 2 2 2 16 5 3" xfId="5006"/>
    <cellStyle name="Стиль 1 2 2 2 2 2 16 5 4" xfId="5007"/>
    <cellStyle name="Стиль 1 2 2 2 2 2 16 5 5" xfId="5008"/>
    <cellStyle name="Стиль 1 2 2 2 2 2 16 5 6" xfId="5009"/>
    <cellStyle name="Стиль 1 2 2 2 2 2 16 5 7" xfId="5010"/>
    <cellStyle name="Стиль 1 2 2 2 2 2 16 5 8" xfId="5011"/>
    <cellStyle name="Стиль 1 2 2 2 2 2 16 5 9" xfId="5012"/>
    <cellStyle name="Стиль 1 2 2 2 2 2 16 6" xfId="5013"/>
    <cellStyle name="Стиль 1 2 2 2 2 2 16 7" xfId="5014"/>
    <cellStyle name="Стиль 1 2 2 2 2 2 16 8" xfId="5015"/>
    <cellStyle name="Стиль 1 2 2 2 2 2 16 9" xfId="5016"/>
    <cellStyle name="Стиль 1 2 2 2 2 2 17" xfId="5017"/>
    <cellStyle name="Стиль 1 2 2 2 2 2 17 10" xfId="5018"/>
    <cellStyle name="Стиль 1 2 2 2 2 2 17 11" xfId="5019"/>
    <cellStyle name="Стиль 1 2 2 2 2 2 17 2" xfId="5020"/>
    <cellStyle name="Стиль 1 2 2 2 2 2 17 2 10" xfId="5021"/>
    <cellStyle name="Стиль 1 2 2 2 2 2 17 2 11" xfId="5022"/>
    <cellStyle name="Стиль 1 2 2 2 2 2 17 2 2" xfId="5023"/>
    <cellStyle name="Стиль 1 2 2 2 2 2 17 2 2 10" xfId="5024"/>
    <cellStyle name="Стиль 1 2 2 2 2 2 17 2 2 2" xfId="5025"/>
    <cellStyle name="Стиль 1 2 2 2 2 2 17 2 2 2 10" xfId="5026"/>
    <cellStyle name="Стиль 1 2 2 2 2 2 17 2 2 2 2" xfId="5027"/>
    <cellStyle name="Стиль 1 2 2 2 2 2 17 2 2 2 3" xfId="5028"/>
    <cellStyle name="Стиль 1 2 2 2 2 2 17 2 2 2 4" xfId="5029"/>
    <cellStyle name="Стиль 1 2 2 2 2 2 17 2 2 2 5" xfId="5030"/>
    <cellStyle name="Стиль 1 2 2 2 2 2 17 2 2 2 6" xfId="5031"/>
    <cellStyle name="Стиль 1 2 2 2 2 2 17 2 2 2 7" xfId="5032"/>
    <cellStyle name="Стиль 1 2 2 2 2 2 17 2 2 2 8" xfId="5033"/>
    <cellStyle name="Стиль 1 2 2 2 2 2 17 2 2 2 9" xfId="5034"/>
    <cellStyle name="Стиль 1 2 2 2 2 2 17 2 2 3" xfId="5035"/>
    <cellStyle name="Стиль 1 2 2 2 2 2 17 2 2 4" xfId="5036"/>
    <cellStyle name="Стиль 1 2 2 2 2 2 17 2 2 5" xfId="5037"/>
    <cellStyle name="Стиль 1 2 2 2 2 2 17 2 2 6" xfId="5038"/>
    <cellStyle name="Стиль 1 2 2 2 2 2 17 2 2 7" xfId="5039"/>
    <cellStyle name="Стиль 1 2 2 2 2 2 17 2 2 8" xfId="5040"/>
    <cellStyle name="Стиль 1 2 2 2 2 2 17 2 2 9" xfId="5041"/>
    <cellStyle name="Стиль 1 2 2 2 2 2 17 2 3" xfId="5042"/>
    <cellStyle name="Стиль 1 2 2 2 2 2 17 2 4" xfId="5043"/>
    <cellStyle name="Стиль 1 2 2 2 2 2 17 2 5" xfId="5044"/>
    <cellStyle name="Стиль 1 2 2 2 2 2 17 2 6" xfId="5045"/>
    <cellStyle name="Стиль 1 2 2 2 2 2 17 2 7" xfId="5046"/>
    <cellStyle name="Стиль 1 2 2 2 2 2 17 2 8" xfId="5047"/>
    <cellStyle name="Стиль 1 2 2 2 2 2 17 2 9" xfId="5048"/>
    <cellStyle name="Стиль 1 2 2 2 2 2 17 3" xfId="5049"/>
    <cellStyle name="Стиль 1 2 2 2 2 2 17 3 10" xfId="5050"/>
    <cellStyle name="Стиль 1 2 2 2 2 2 17 3 2" xfId="5051"/>
    <cellStyle name="Стиль 1 2 2 2 2 2 17 3 3" xfId="5052"/>
    <cellStyle name="Стиль 1 2 2 2 2 2 17 3 4" xfId="5053"/>
    <cellStyle name="Стиль 1 2 2 2 2 2 17 3 5" xfId="5054"/>
    <cellStyle name="Стиль 1 2 2 2 2 2 17 3 6" xfId="5055"/>
    <cellStyle name="Стиль 1 2 2 2 2 2 17 3 7" xfId="5056"/>
    <cellStyle name="Стиль 1 2 2 2 2 2 17 3 8" xfId="5057"/>
    <cellStyle name="Стиль 1 2 2 2 2 2 17 3 9" xfId="5058"/>
    <cellStyle name="Стиль 1 2 2 2 2 2 17 4" xfId="5059"/>
    <cellStyle name="Стиль 1 2 2 2 2 2 17 5" xfId="5060"/>
    <cellStyle name="Стиль 1 2 2 2 2 2 17 6" xfId="5061"/>
    <cellStyle name="Стиль 1 2 2 2 2 2 17 7" xfId="5062"/>
    <cellStyle name="Стиль 1 2 2 2 2 2 17 8" xfId="5063"/>
    <cellStyle name="Стиль 1 2 2 2 2 2 17 9" xfId="5064"/>
    <cellStyle name="Стиль 1 2 2 2 2 2 18" xfId="5065"/>
    <cellStyle name="Стиль 1 2 2 2 2 2 19" xfId="5066"/>
    <cellStyle name="Стиль 1 2 2 2 2 2 19 10" xfId="5067"/>
    <cellStyle name="Стиль 1 2 2 2 2 2 19 2" xfId="5068"/>
    <cellStyle name="Стиль 1 2 2 2 2 2 19 2 10" xfId="5069"/>
    <cellStyle name="Стиль 1 2 2 2 2 2 19 2 2" xfId="5070"/>
    <cellStyle name="Стиль 1 2 2 2 2 2 19 2 3" xfId="5071"/>
    <cellStyle name="Стиль 1 2 2 2 2 2 19 2 4" xfId="5072"/>
    <cellStyle name="Стиль 1 2 2 2 2 2 19 2 5" xfId="5073"/>
    <cellStyle name="Стиль 1 2 2 2 2 2 19 2 6" xfId="5074"/>
    <cellStyle name="Стиль 1 2 2 2 2 2 19 2 7" xfId="5075"/>
    <cellStyle name="Стиль 1 2 2 2 2 2 19 2 8" xfId="5076"/>
    <cellStyle name="Стиль 1 2 2 2 2 2 19 2 9" xfId="5077"/>
    <cellStyle name="Стиль 1 2 2 2 2 2 19 3" xfId="5078"/>
    <cellStyle name="Стиль 1 2 2 2 2 2 19 4" xfId="5079"/>
    <cellStyle name="Стиль 1 2 2 2 2 2 19 5" xfId="5080"/>
    <cellStyle name="Стиль 1 2 2 2 2 2 19 6" xfId="5081"/>
    <cellStyle name="Стиль 1 2 2 2 2 2 19 7" xfId="5082"/>
    <cellStyle name="Стиль 1 2 2 2 2 2 19 8" xfId="5083"/>
    <cellStyle name="Стиль 1 2 2 2 2 2 19 9" xfId="5084"/>
    <cellStyle name="Стиль 1 2 2 2 2 2 2" xfId="5085"/>
    <cellStyle name="Стиль 1 2 2 2 2 2 2 10" xfId="5086"/>
    <cellStyle name="Стиль 1 2 2 2 2 2 2 10 10" xfId="5087"/>
    <cellStyle name="Стиль 1 2 2 2 2 2 2 10 11" xfId="5088"/>
    <cellStyle name="Стиль 1 2 2 2 2 2 2 10 2" xfId="5089"/>
    <cellStyle name="Стиль 1 2 2 2 2 2 2 10 2 10" xfId="5090"/>
    <cellStyle name="Стиль 1 2 2 2 2 2 2 10 2 11" xfId="5091"/>
    <cellStyle name="Стиль 1 2 2 2 2 2 2 10 2 2" xfId="5092"/>
    <cellStyle name="Стиль 1 2 2 2 2 2 2 10 2 2 10" xfId="5093"/>
    <cellStyle name="Стиль 1 2 2 2 2 2 2 10 2 2 2" xfId="5094"/>
    <cellStyle name="Стиль 1 2 2 2 2 2 2 10 2 2 2 10" xfId="5095"/>
    <cellStyle name="Стиль 1 2 2 2 2 2 2 10 2 2 2 2" xfId="5096"/>
    <cellStyle name="Стиль 1 2 2 2 2 2 2 10 2 2 2 3" xfId="5097"/>
    <cellStyle name="Стиль 1 2 2 2 2 2 2 10 2 2 2 4" xfId="5098"/>
    <cellStyle name="Стиль 1 2 2 2 2 2 2 10 2 2 2 5" xfId="5099"/>
    <cellStyle name="Стиль 1 2 2 2 2 2 2 10 2 2 2 6" xfId="5100"/>
    <cellStyle name="Стиль 1 2 2 2 2 2 2 10 2 2 2 7" xfId="5101"/>
    <cellStyle name="Стиль 1 2 2 2 2 2 2 10 2 2 2 8" xfId="5102"/>
    <cellStyle name="Стиль 1 2 2 2 2 2 2 10 2 2 2 9" xfId="5103"/>
    <cellStyle name="Стиль 1 2 2 2 2 2 2 10 2 2 3" xfId="5104"/>
    <cellStyle name="Стиль 1 2 2 2 2 2 2 10 2 2 4" xfId="5105"/>
    <cellStyle name="Стиль 1 2 2 2 2 2 2 10 2 2 5" xfId="5106"/>
    <cellStyle name="Стиль 1 2 2 2 2 2 2 10 2 2 6" xfId="5107"/>
    <cellStyle name="Стиль 1 2 2 2 2 2 2 10 2 2 7" xfId="5108"/>
    <cellStyle name="Стиль 1 2 2 2 2 2 2 10 2 2 8" xfId="5109"/>
    <cellStyle name="Стиль 1 2 2 2 2 2 2 10 2 2 9" xfId="5110"/>
    <cellStyle name="Стиль 1 2 2 2 2 2 2 10 2 3" xfId="5111"/>
    <cellStyle name="Стиль 1 2 2 2 2 2 2 10 2 4" xfId="5112"/>
    <cellStyle name="Стиль 1 2 2 2 2 2 2 10 2 5" xfId="5113"/>
    <cellStyle name="Стиль 1 2 2 2 2 2 2 10 2 6" xfId="5114"/>
    <cellStyle name="Стиль 1 2 2 2 2 2 2 10 2 7" xfId="5115"/>
    <cellStyle name="Стиль 1 2 2 2 2 2 2 10 2 8" xfId="5116"/>
    <cellStyle name="Стиль 1 2 2 2 2 2 2 10 2 9" xfId="5117"/>
    <cellStyle name="Стиль 1 2 2 2 2 2 2 10 3" xfId="5118"/>
    <cellStyle name="Стиль 1 2 2 2 2 2 2 10 3 10" xfId="5119"/>
    <cellStyle name="Стиль 1 2 2 2 2 2 2 10 3 2" xfId="5120"/>
    <cellStyle name="Стиль 1 2 2 2 2 2 2 10 3 3" xfId="5121"/>
    <cellStyle name="Стиль 1 2 2 2 2 2 2 10 3 4" xfId="5122"/>
    <cellStyle name="Стиль 1 2 2 2 2 2 2 10 3 5" xfId="5123"/>
    <cellStyle name="Стиль 1 2 2 2 2 2 2 10 3 6" xfId="5124"/>
    <cellStyle name="Стиль 1 2 2 2 2 2 2 10 3 7" xfId="5125"/>
    <cellStyle name="Стиль 1 2 2 2 2 2 2 10 3 8" xfId="5126"/>
    <cellStyle name="Стиль 1 2 2 2 2 2 2 10 3 9" xfId="5127"/>
    <cellStyle name="Стиль 1 2 2 2 2 2 2 10 4" xfId="5128"/>
    <cellStyle name="Стиль 1 2 2 2 2 2 2 10 5" xfId="5129"/>
    <cellStyle name="Стиль 1 2 2 2 2 2 2 10 6" xfId="5130"/>
    <cellStyle name="Стиль 1 2 2 2 2 2 2 10 7" xfId="5131"/>
    <cellStyle name="Стиль 1 2 2 2 2 2 2 10 8" xfId="5132"/>
    <cellStyle name="Стиль 1 2 2 2 2 2 2 10 9" xfId="5133"/>
    <cellStyle name="Стиль 1 2 2 2 2 2 2 11" xfId="5134"/>
    <cellStyle name="Стиль 1 2 2 2 2 2 2 12" xfId="5135"/>
    <cellStyle name="Стиль 1 2 2 2 2 2 2 12 10" xfId="5136"/>
    <cellStyle name="Стиль 1 2 2 2 2 2 2 12 2" xfId="5137"/>
    <cellStyle name="Стиль 1 2 2 2 2 2 2 12 2 10" xfId="5138"/>
    <cellStyle name="Стиль 1 2 2 2 2 2 2 12 2 2" xfId="5139"/>
    <cellStyle name="Стиль 1 2 2 2 2 2 2 12 2 3" xfId="5140"/>
    <cellStyle name="Стиль 1 2 2 2 2 2 2 12 2 4" xfId="5141"/>
    <cellStyle name="Стиль 1 2 2 2 2 2 2 12 2 5" xfId="5142"/>
    <cellStyle name="Стиль 1 2 2 2 2 2 2 12 2 6" xfId="5143"/>
    <cellStyle name="Стиль 1 2 2 2 2 2 2 12 2 7" xfId="5144"/>
    <cellStyle name="Стиль 1 2 2 2 2 2 2 12 2 8" xfId="5145"/>
    <cellStyle name="Стиль 1 2 2 2 2 2 2 12 2 9" xfId="5146"/>
    <cellStyle name="Стиль 1 2 2 2 2 2 2 12 3" xfId="5147"/>
    <cellStyle name="Стиль 1 2 2 2 2 2 2 12 4" xfId="5148"/>
    <cellStyle name="Стиль 1 2 2 2 2 2 2 12 5" xfId="5149"/>
    <cellStyle name="Стиль 1 2 2 2 2 2 2 12 6" xfId="5150"/>
    <cellStyle name="Стиль 1 2 2 2 2 2 2 12 7" xfId="5151"/>
    <cellStyle name="Стиль 1 2 2 2 2 2 2 12 8" xfId="5152"/>
    <cellStyle name="Стиль 1 2 2 2 2 2 2 12 9" xfId="5153"/>
    <cellStyle name="Стиль 1 2 2 2 2 2 2 13" xfId="5154"/>
    <cellStyle name="Стиль 1 2 2 2 2 2 2 14" xfId="5155"/>
    <cellStyle name="Стиль 1 2 2 2 2 2 2 15" xfId="5156"/>
    <cellStyle name="Стиль 1 2 2 2 2 2 2 16" xfId="5157"/>
    <cellStyle name="Стиль 1 2 2 2 2 2 2 17" xfId="5158"/>
    <cellStyle name="Стиль 1 2 2 2 2 2 2 18" xfId="5159"/>
    <cellStyle name="Стиль 1 2 2 2 2 2 2 19" xfId="5160"/>
    <cellStyle name="Стиль 1 2 2 2 2 2 2 2" xfId="5161"/>
    <cellStyle name="Стиль 1 2 2 2 2 2 2 2 10" xfId="5162"/>
    <cellStyle name="Стиль 1 2 2 2 2 2 2 2 10 10" xfId="5163"/>
    <cellStyle name="Стиль 1 2 2 2 2 2 2 2 10 2" xfId="5164"/>
    <cellStyle name="Стиль 1 2 2 2 2 2 2 2 10 2 10" xfId="5165"/>
    <cellStyle name="Стиль 1 2 2 2 2 2 2 2 10 2 2" xfId="5166"/>
    <cellStyle name="Стиль 1 2 2 2 2 2 2 2 10 2 3" xfId="5167"/>
    <cellStyle name="Стиль 1 2 2 2 2 2 2 2 10 2 4" xfId="5168"/>
    <cellStyle name="Стиль 1 2 2 2 2 2 2 2 10 2 5" xfId="5169"/>
    <cellStyle name="Стиль 1 2 2 2 2 2 2 2 10 2 6" xfId="5170"/>
    <cellStyle name="Стиль 1 2 2 2 2 2 2 2 10 2 7" xfId="5171"/>
    <cellStyle name="Стиль 1 2 2 2 2 2 2 2 10 2 8" xfId="5172"/>
    <cellStyle name="Стиль 1 2 2 2 2 2 2 2 10 2 9" xfId="5173"/>
    <cellStyle name="Стиль 1 2 2 2 2 2 2 2 10 3" xfId="5174"/>
    <cellStyle name="Стиль 1 2 2 2 2 2 2 2 10 4" xfId="5175"/>
    <cellStyle name="Стиль 1 2 2 2 2 2 2 2 10 5" xfId="5176"/>
    <cellStyle name="Стиль 1 2 2 2 2 2 2 2 10 6" xfId="5177"/>
    <cellStyle name="Стиль 1 2 2 2 2 2 2 2 10 7" xfId="5178"/>
    <cellStyle name="Стиль 1 2 2 2 2 2 2 2 10 8" xfId="5179"/>
    <cellStyle name="Стиль 1 2 2 2 2 2 2 2 10 9" xfId="5180"/>
    <cellStyle name="Стиль 1 2 2 2 2 2 2 2 11" xfId="5181"/>
    <cellStyle name="Стиль 1 2 2 2 2 2 2 2 12" xfId="5182"/>
    <cellStyle name="Стиль 1 2 2 2 2 2 2 2 13" xfId="5183"/>
    <cellStyle name="Стиль 1 2 2 2 2 2 2 2 14" xfId="5184"/>
    <cellStyle name="Стиль 1 2 2 2 2 2 2 2 15" xfId="5185"/>
    <cellStyle name="Стиль 1 2 2 2 2 2 2 2 16" xfId="5186"/>
    <cellStyle name="Стиль 1 2 2 2 2 2 2 2 17" xfId="5187"/>
    <cellStyle name="Стиль 1 2 2 2 2 2 2 2 18" xfId="5188"/>
    <cellStyle name="Стиль 1 2 2 2 2 2 2 2 19" xfId="5189"/>
    <cellStyle name="Стиль 1 2 2 2 2 2 2 2 2" xfId="5190"/>
    <cellStyle name="Стиль 1 2 2 2 2 2 2 2 2 10" xfId="5191"/>
    <cellStyle name="Стиль 1 2 2 2 2 2 2 2 2 11" xfId="5192"/>
    <cellStyle name="Стиль 1 2 2 2 2 2 2 2 2 12" xfId="5193"/>
    <cellStyle name="Стиль 1 2 2 2 2 2 2 2 2 13" xfId="5194"/>
    <cellStyle name="Стиль 1 2 2 2 2 2 2 2 2 14" xfId="5195"/>
    <cellStyle name="Стиль 1 2 2 2 2 2 2 2 2 15" xfId="5196"/>
    <cellStyle name="Стиль 1 2 2 2 2 2 2 2 2 16" xfId="5197"/>
    <cellStyle name="Стиль 1 2 2 2 2 2 2 2 2 17" xfId="5198"/>
    <cellStyle name="Стиль 1 2 2 2 2 2 2 2 2 18" xfId="5199"/>
    <cellStyle name="Стиль 1 2 2 2 2 2 2 2 2 19" xfId="5200"/>
    <cellStyle name="Стиль 1 2 2 2 2 2 2 2 2 19 2" xfId="5201"/>
    <cellStyle name="Стиль 1 2 2 2 2 2 2 2 2 19 2 2" xfId="5202"/>
    <cellStyle name="Стиль 1 2 2 2 2 2 2 2 2 19 2 2 2" xfId="5203"/>
    <cellStyle name="Стиль 1 2 2 2 2 2 2 2 2 19 2 2 2 2" xfId="5204"/>
    <cellStyle name="Стиль 1 2 2 2 2 2 2 2 2 19 2 2 2 2 2" xfId="5205"/>
    <cellStyle name="Стиль 1 2 2 2 2 2 2 2 2 19 2 2 2 2 2 2" xfId="5206"/>
    <cellStyle name="Стиль 1 2 2 2 2 2 2 2 2 19 2 2 2 2 3" xfId="5207"/>
    <cellStyle name="Стиль 1 2 2 2 2 2 2 2 2 19 2 2 2 2 4" xfId="5208"/>
    <cellStyle name="Стиль 1 2 2 2 2 2 2 2 2 19 2 2 2 3" xfId="5209"/>
    <cellStyle name="Стиль 1 2 2 2 2 2 2 2 2 19 2 2 2 3 2" xfId="5210"/>
    <cellStyle name="Стиль 1 2 2 2 2 2 2 2 2 19 2 2 2 4" xfId="5211"/>
    <cellStyle name="Стиль 1 2 2 2 2 2 2 2 2 19 2 2 3" xfId="5212"/>
    <cellStyle name="Стиль 1 2 2 2 2 2 2 2 2 19 2 2 3 2" xfId="5213"/>
    <cellStyle name="Стиль 1 2 2 2 2 2 2 2 2 19 2 2 4" xfId="5214"/>
    <cellStyle name="Стиль 1 2 2 2 2 2 2 2 2 19 2 2 5" xfId="5215"/>
    <cellStyle name="Стиль 1 2 2 2 2 2 2 2 2 19 2 3" xfId="5216"/>
    <cellStyle name="Стиль 1 2 2 2 2 2 2 2 2 19 2 3 2" xfId="5217"/>
    <cellStyle name="Стиль 1 2 2 2 2 2 2 2 2 19 2 3 2 2" xfId="5218"/>
    <cellStyle name="Стиль 1 2 2 2 2 2 2 2 2 19 2 3 3" xfId="5219"/>
    <cellStyle name="Стиль 1 2 2 2 2 2 2 2 2 19 2 3 4" xfId="5220"/>
    <cellStyle name="Стиль 1 2 2 2 2 2 2 2 2 19 2 4" xfId="5221"/>
    <cellStyle name="Стиль 1 2 2 2 2 2 2 2 2 19 2 4 2" xfId="5222"/>
    <cellStyle name="Стиль 1 2 2 2 2 2 2 2 2 19 2 5" xfId="5223"/>
    <cellStyle name="Стиль 1 2 2 2 2 2 2 2 2 19 3" xfId="5224"/>
    <cellStyle name="Стиль 1 2 2 2 2 2 2 2 2 19 3 2" xfId="5225"/>
    <cellStyle name="Стиль 1 2 2 2 2 2 2 2 2 19 3 2 2" xfId="5226"/>
    <cellStyle name="Стиль 1 2 2 2 2 2 2 2 2 19 3 2 2 2" xfId="5227"/>
    <cellStyle name="Стиль 1 2 2 2 2 2 2 2 2 19 3 2 3" xfId="5228"/>
    <cellStyle name="Стиль 1 2 2 2 2 2 2 2 2 19 3 2 4" xfId="5229"/>
    <cellStyle name="Стиль 1 2 2 2 2 2 2 2 2 19 3 3" xfId="5230"/>
    <cellStyle name="Стиль 1 2 2 2 2 2 2 2 2 19 3 3 2" xfId="5231"/>
    <cellStyle name="Стиль 1 2 2 2 2 2 2 2 2 19 3 4" xfId="5232"/>
    <cellStyle name="Стиль 1 2 2 2 2 2 2 2 2 19 4" xfId="5233"/>
    <cellStyle name="Стиль 1 2 2 2 2 2 2 2 2 19 4 2" xfId="5234"/>
    <cellStyle name="Стиль 1 2 2 2 2 2 2 2 2 19 5" xfId="5235"/>
    <cellStyle name="Стиль 1 2 2 2 2 2 2 2 2 19 6" xfId="5236"/>
    <cellStyle name="Стиль 1 2 2 2 2 2 2 2 2 2" xfId="5237"/>
    <cellStyle name="Стиль 1 2 2 2 2 2 2 2 2 2 10" xfId="5238"/>
    <cellStyle name="Стиль 1 2 2 2 2 2 2 2 2 2 11" xfId="5239"/>
    <cellStyle name="Стиль 1 2 2 2 2 2 2 2 2 2 12" xfId="5240"/>
    <cellStyle name="Стиль 1 2 2 2 2 2 2 2 2 2 13" xfId="5241"/>
    <cellStyle name="Стиль 1 2 2 2 2 2 2 2 2 2 14" xfId="5242"/>
    <cellStyle name="Стиль 1 2 2 2 2 2 2 2 2 2 15" xfId="5243"/>
    <cellStyle name="Стиль 1 2 2 2 2 2 2 2 2 2 16" xfId="5244"/>
    <cellStyle name="Стиль 1 2 2 2 2 2 2 2 2 2 17" xfId="5245"/>
    <cellStyle name="Стиль 1 2 2 2 2 2 2 2 2 2 18" xfId="5246"/>
    <cellStyle name="Стиль 1 2 2 2 2 2 2 2 2 2 18 2" xfId="5247"/>
    <cellStyle name="Стиль 1 2 2 2 2 2 2 2 2 2 18 2 2" xfId="5248"/>
    <cellStyle name="Стиль 1 2 2 2 2 2 2 2 2 2 18 2 2 2" xfId="5249"/>
    <cellStyle name="Стиль 1 2 2 2 2 2 2 2 2 2 18 2 2 2 2" xfId="5250"/>
    <cellStyle name="Стиль 1 2 2 2 2 2 2 2 2 2 18 2 2 2 2 2" xfId="5251"/>
    <cellStyle name="Стиль 1 2 2 2 2 2 2 2 2 2 18 2 2 2 2 2 2" xfId="5252"/>
    <cellStyle name="Стиль 1 2 2 2 2 2 2 2 2 2 18 2 2 2 2 3" xfId="5253"/>
    <cellStyle name="Стиль 1 2 2 2 2 2 2 2 2 2 18 2 2 2 2 4" xfId="5254"/>
    <cellStyle name="Стиль 1 2 2 2 2 2 2 2 2 2 18 2 2 2 3" xfId="5255"/>
    <cellStyle name="Стиль 1 2 2 2 2 2 2 2 2 2 18 2 2 2 3 2" xfId="5256"/>
    <cellStyle name="Стиль 1 2 2 2 2 2 2 2 2 2 18 2 2 2 4" xfId="5257"/>
    <cellStyle name="Стиль 1 2 2 2 2 2 2 2 2 2 18 2 2 3" xfId="5258"/>
    <cellStyle name="Стиль 1 2 2 2 2 2 2 2 2 2 18 2 2 3 2" xfId="5259"/>
    <cellStyle name="Стиль 1 2 2 2 2 2 2 2 2 2 18 2 2 4" xfId="5260"/>
    <cellStyle name="Стиль 1 2 2 2 2 2 2 2 2 2 18 2 2 5" xfId="5261"/>
    <cellStyle name="Стиль 1 2 2 2 2 2 2 2 2 2 18 2 3" xfId="5262"/>
    <cellStyle name="Стиль 1 2 2 2 2 2 2 2 2 2 18 2 3 2" xfId="5263"/>
    <cellStyle name="Стиль 1 2 2 2 2 2 2 2 2 2 18 2 3 2 2" xfId="5264"/>
    <cellStyle name="Стиль 1 2 2 2 2 2 2 2 2 2 18 2 3 3" xfId="5265"/>
    <cellStyle name="Стиль 1 2 2 2 2 2 2 2 2 2 18 2 3 4" xfId="5266"/>
    <cellStyle name="Стиль 1 2 2 2 2 2 2 2 2 2 18 2 4" xfId="5267"/>
    <cellStyle name="Стиль 1 2 2 2 2 2 2 2 2 2 18 2 4 2" xfId="5268"/>
    <cellStyle name="Стиль 1 2 2 2 2 2 2 2 2 2 18 2 5" xfId="5269"/>
    <cellStyle name="Стиль 1 2 2 2 2 2 2 2 2 2 18 3" xfId="5270"/>
    <cellStyle name="Стиль 1 2 2 2 2 2 2 2 2 2 18 3 2" xfId="5271"/>
    <cellStyle name="Стиль 1 2 2 2 2 2 2 2 2 2 18 3 2 2" xfId="5272"/>
    <cellStyle name="Стиль 1 2 2 2 2 2 2 2 2 2 18 3 2 2 2" xfId="5273"/>
    <cellStyle name="Стиль 1 2 2 2 2 2 2 2 2 2 18 3 2 3" xfId="5274"/>
    <cellStyle name="Стиль 1 2 2 2 2 2 2 2 2 2 18 3 2 4" xfId="5275"/>
    <cellStyle name="Стиль 1 2 2 2 2 2 2 2 2 2 18 3 3" xfId="5276"/>
    <cellStyle name="Стиль 1 2 2 2 2 2 2 2 2 2 18 3 3 2" xfId="5277"/>
    <cellStyle name="Стиль 1 2 2 2 2 2 2 2 2 2 18 3 4" xfId="5278"/>
    <cellStyle name="Стиль 1 2 2 2 2 2 2 2 2 2 18 4" xfId="5279"/>
    <cellStyle name="Стиль 1 2 2 2 2 2 2 2 2 2 18 4 2" xfId="5280"/>
    <cellStyle name="Стиль 1 2 2 2 2 2 2 2 2 2 18 5" xfId="5281"/>
    <cellStyle name="Стиль 1 2 2 2 2 2 2 2 2 2 18 6" xfId="5282"/>
    <cellStyle name="Стиль 1 2 2 2 2 2 2 2 2 2 19" xfId="5283"/>
    <cellStyle name="Стиль 1 2 2 2 2 2 2 2 2 2 19 2" xfId="5284"/>
    <cellStyle name="Стиль 1 2 2 2 2 2 2 2 2 2 19 2 2" xfId="5285"/>
    <cellStyle name="Стиль 1 2 2 2 2 2 2 2 2 2 19 2 2 2" xfId="5286"/>
    <cellStyle name="Стиль 1 2 2 2 2 2 2 2 2 2 19 2 2 2 2" xfId="5287"/>
    <cellStyle name="Стиль 1 2 2 2 2 2 2 2 2 2 19 2 2 3" xfId="5288"/>
    <cellStyle name="Стиль 1 2 2 2 2 2 2 2 2 2 19 2 2 4" xfId="5289"/>
    <cellStyle name="Стиль 1 2 2 2 2 2 2 2 2 2 19 2 3" xfId="5290"/>
    <cellStyle name="Стиль 1 2 2 2 2 2 2 2 2 2 19 2 3 2" xfId="5291"/>
    <cellStyle name="Стиль 1 2 2 2 2 2 2 2 2 2 19 2 4" xfId="5292"/>
    <cellStyle name="Стиль 1 2 2 2 2 2 2 2 2 2 19 3" xfId="5293"/>
    <cellStyle name="Стиль 1 2 2 2 2 2 2 2 2 2 19 3 2" xfId="5294"/>
    <cellStyle name="Стиль 1 2 2 2 2 2 2 2 2 2 19 4" xfId="5295"/>
    <cellStyle name="Стиль 1 2 2 2 2 2 2 2 2 2 19 5" xfId="5296"/>
    <cellStyle name="Стиль 1 2 2 2 2 2 2 2 2 2 2" xfId="5297"/>
    <cellStyle name="Стиль 1 2 2 2 2 2 2 2 2 2 2 10" xfId="5298"/>
    <cellStyle name="Стиль 1 2 2 2 2 2 2 2 2 2 2 11" xfId="5299"/>
    <cellStyle name="Стиль 1 2 2 2 2 2 2 2 2 2 2 12" xfId="5300"/>
    <cellStyle name="Стиль 1 2 2 2 2 2 2 2 2 2 2 13" xfId="5301"/>
    <cellStyle name="Стиль 1 2 2 2 2 2 2 2 2 2 2 14" xfId="5302"/>
    <cellStyle name="Стиль 1 2 2 2 2 2 2 2 2 2 2 15" xfId="5303"/>
    <cellStyle name="Стиль 1 2 2 2 2 2 2 2 2 2 2 16" xfId="5304"/>
    <cellStyle name="Стиль 1 2 2 2 2 2 2 2 2 2 2 17" xfId="5305"/>
    <cellStyle name="Стиль 1 2 2 2 2 2 2 2 2 2 2 18" xfId="5306"/>
    <cellStyle name="Стиль 1 2 2 2 2 2 2 2 2 2 2 18 2" xfId="5307"/>
    <cellStyle name="Стиль 1 2 2 2 2 2 2 2 2 2 2 18 2 2" xfId="5308"/>
    <cellStyle name="Стиль 1 2 2 2 2 2 2 2 2 2 2 18 2 2 2" xfId="5309"/>
    <cellStyle name="Стиль 1 2 2 2 2 2 2 2 2 2 2 18 2 2 2 2" xfId="5310"/>
    <cellStyle name="Стиль 1 2 2 2 2 2 2 2 2 2 2 18 2 2 2 2 2" xfId="5311"/>
    <cellStyle name="Стиль 1 2 2 2 2 2 2 2 2 2 2 18 2 2 2 2 2 2" xfId="5312"/>
    <cellStyle name="Стиль 1 2 2 2 2 2 2 2 2 2 2 18 2 2 2 2 3" xfId="5313"/>
    <cellStyle name="Стиль 1 2 2 2 2 2 2 2 2 2 2 18 2 2 2 2 4" xfId="5314"/>
    <cellStyle name="Стиль 1 2 2 2 2 2 2 2 2 2 2 18 2 2 2 3" xfId="5315"/>
    <cellStyle name="Стиль 1 2 2 2 2 2 2 2 2 2 2 18 2 2 2 3 2" xfId="5316"/>
    <cellStyle name="Стиль 1 2 2 2 2 2 2 2 2 2 2 18 2 2 2 4" xfId="5317"/>
    <cellStyle name="Стиль 1 2 2 2 2 2 2 2 2 2 2 18 2 2 3" xfId="5318"/>
    <cellStyle name="Стиль 1 2 2 2 2 2 2 2 2 2 2 18 2 2 3 2" xfId="5319"/>
    <cellStyle name="Стиль 1 2 2 2 2 2 2 2 2 2 2 18 2 2 4" xfId="5320"/>
    <cellStyle name="Стиль 1 2 2 2 2 2 2 2 2 2 2 18 2 2 5" xfId="5321"/>
    <cellStyle name="Стиль 1 2 2 2 2 2 2 2 2 2 2 18 2 3" xfId="5322"/>
    <cellStyle name="Стиль 1 2 2 2 2 2 2 2 2 2 2 18 2 3 2" xfId="5323"/>
    <cellStyle name="Стиль 1 2 2 2 2 2 2 2 2 2 2 18 2 3 2 2" xfId="5324"/>
    <cellStyle name="Стиль 1 2 2 2 2 2 2 2 2 2 2 18 2 3 3" xfId="5325"/>
    <cellStyle name="Стиль 1 2 2 2 2 2 2 2 2 2 2 18 2 3 4" xfId="5326"/>
    <cellStyle name="Стиль 1 2 2 2 2 2 2 2 2 2 2 18 2 4" xfId="5327"/>
    <cellStyle name="Стиль 1 2 2 2 2 2 2 2 2 2 2 18 2 4 2" xfId="5328"/>
    <cellStyle name="Стиль 1 2 2 2 2 2 2 2 2 2 2 18 2 5" xfId="5329"/>
    <cellStyle name="Стиль 1 2 2 2 2 2 2 2 2 2 2 18 3" xfId="5330"/>
    <cellStyle name="Стиль 1 2 2 2 2 2 2 2 2 2 2 18 3 2" xfId="5331"/>
    <cellStyle name="Стиль 1 2 2 2 2 2 2 2 2 2 2 18 3 2 2" xfId="5332"/>
    <cellStyle name="Стиль 1 2 2 2 2 2 2 2 2 2 2 18 3 2 2 2" xfId="5333"/>
    <cellStyle name="Стиль 1 2 2 2 2 2 2 2 2 2 2 18 3 2 3" xfId="5334"/>
    <cellStyle name="Стиль 1 2 2 2 2 2 2 2 2 2 2 18 3 2 4" xfId="5335"/>
    <cellStyle name="Стиль 1 2 2 2 2 2 2 2 2 2 2 18 3 3" xfId="5336"/>
    <cellStyle name="Стиль 1 2 2 2 2 2 2 2 2 2 2 18 3 3 2" xfId="5337"/>
    <cellStyle name="Стиль 1 2 2 2 2 2 2 2 2 2 2 18 3 4" xfId="5338"/>
    <cellStyle name="Стиль 1 2 2 2 2 2 2 2 2 2 2 18 4" xfId="5339"/>
    <cellStyle name="Стиль 1 2 2 2 2 2 2 2 2 2 2 18 4 2" xfId="5340"/>
    <cellStyle name="Стиль 1 2 2 2 2 2 2 2 2 2 2 18 5" xfId="5341"/>
    <cellStyle name="Стиль 1 2 2 2 2 2 2 2 2 2 2 18 6" xfId="5342"/>
    <cellStyle name="Стиль 1 2 2 2 2 2 2 2 2 2 2 19" xfId="5343"/>
    <cellStyle name="Стиль 1 2 2 2 2 2 2 2 2 2 2 19 2" xfId="5344"/>
    <cellStyle name="Стиль 1 2 2 2 2 2 2 2 2 2 2 19 2 2" xfId="5345"/>
    <cellStyle name="Стиль 1 2 2 2 2 2 2 2 2 2 2 19 2 2 2" xfId="5346"/>
    <cellStyle name="Стиль 1 2 2 2 2 2 2 2 2 2 2 19 2 2 2 2" xfId="5347"/>
    <cellStyle name="Стиль 1 2 2 2 2 2 2 2 2 2 2 19 2 2 3" xfId="5348"/>
    <cellStyle name="Стиль 1 2 2 2 2 2 2 2 2 2 2 19 2 2 4" xfId="5349"/>
    <cellStyle name="Стиль 1 2 2 2 2 2 2 2 2 2 2 19 2 3" xfId="5350"/>
    <cellStyle name="Стиль 1 2 2 2 2 2 2 2 2 2 2 19 2 3 2" xfId="5351"/>
    <cellStyle name="Стиль 1 2 2 2 2 2 2 2 2 2 2 19 2 4" xfId="5352"/>
    <cellStyle name="Стиль 1 2 2 2 2 2 2 2 2 2 2 19 3" xfId="5353"/>
    <cellStyle name="Стиль 1 2 2 2 2 2 2 2 2 2 2 19 3 2" xfId="5354"/>
    <cellStyle name="Стиль 1 2 2 2 2 2 2 2 2 2 2 19 4" xfId="5355"/>
    <cellStyle name="Стиль 1 2 2 2 2 2 2 2 2 2 2 19 5" xfId="5356"/>
    <cellStyle name="Стиль 1 2 2 2 2 2 2 2 2 2 2 2" xfId="5357"/>
    <cellStyle name="Стиль 1 2 2 2 2 2 2 2 2 2 2 2 10" xfId="5358"/>
    <cellStyle name="Стиль 1 2 2 2 2 2 2 2 2 2 2 2 11" xfId="5359"/>
    <cellStyle name="Стиль 1 2 2 2 2 2 2 2 2 2 2 2 12" xfId="5360"/>
    <cellStyle name="Стиль 1 2 2 2 2 2 2 2 2 2 2 2 13" xfId="5361"/>
    <cellStyle name="Стиль 1 2 2 2 2 2 2 2 2 2 2 2 14" xfId="5362"/>
    <cellStyle name="Стиль 1 2 2 2 2 2 2 2 2 2 2 2 15" xfId="5363"/>
    <cellStyle name="Стиль 1 2 2 2 2 2 2 2 2 2 2 2 16" xfId="5364"/>
    <cellStyle name="Стиль 1 2 2 2 2 2 2 2 2 2 2 2 16 2" xfId="5365"/>
    <cellStyle name="Стиль 1 2 2 2 2 2 2 2 2 2 2 2 16 2 2" xfId="5366"/>
    <cellStyle name="Стиль 1 2 2 2 2 2 2 2 2 2 2 2 16 2 2 2" xfId="5367"/>
    <cellStyle name="Стиль 1 2 2 2 2 2 2 2 2 2 2 2 16 2 2 2 2" xfId="5368"/>
    <cellStyle name="Стиль 1 2 2 2 2 2 2 2 2 2 2 2 16 2 2 2 2 2" xfId="5369"/>
    <cellStyle name="Стиль 1 2 2 2 2 2 2 2 2 2 2 2 16 2 2 2 2 2 2" xfId="5370"/>
    <cellStyle name="Стиль 1 2 2 2 2 2 2 2 2 2 2 2 16 2 2 2 2 3" xfId="5371"/>
    <cellStyle name="Стиль 1 2 2 2 2 2 2 2 2 2 2 2 16 2 2 2 2 4" xfId="5372"/>
    <cellStyle name="Стиль 1 2 2 2 2 2 2 2 2 2 2 2 16 2 2 2 3" xfId="5373"/>
    <cellStyle name="Стиль 1 2 2 2 2 2 2 2 2 2 2 2 16 2 2 2 3 2" xfId="5374"/>
    <cellStyle name="Стиль 1 2 2 2 2 2 2 2 2 2 2 2 16 2 2 2 4" xfId="5375"/>
    <cellStyle name="Стиль 1 2 2 2 2 2 2 2 2 2 2 2 16 2 2 3" xfId="5376"/>
    <cellStyle name="Стиль 1 2 2 2 2 2 2 2 2 2 2 2 16 2 2 3 2" xfId="5377"/>
    <cellStyle name="Стиль 1 2 2 2 2 2 2 2 2 2 2 2 16 2 2 4" xfId="5378"/>
    <cellStyle name="Стиль 1 2 2 2 2 2 2 2 2 2 2 2 16 2 2 5" xfId="5379"/>
    <cellStyle name="Стиль 1 2 2 2 2 2 2 2 2 2 2 2 16 2 3" xfId="5380"/>
    <cellStyle name="Стиль 1 2 2 2 2 2 2 2 2 2 2 2 16 2 3 2" xfId="5381"/>
    <cellStyle name="Стиль 1 2 2 2 2 2 2 2 2 2 2 2 16 2 3 2 2" xfId="5382"/>
    <cellStyle name="Стиль 1 2 2 2 2 2 2 2 2 2 2 2 16 2 3 3" xfId="5383"/>
    <cellStyle name="Стиль 1 2 2 2 2 2 2 2 2 2 2 2 16 2 3 4" xfId="5384"/>
    <cellStyle name="Стиль 1 2 2 2 2 2 2 2 2 2 2 2 16 2 4" xfId="5385"/>
    <cellStyle name="Стиль 1 2 2 2 2 2 2 2 2 2 2 2 16 2 4 2" xfId="5386"/>
    <cellStyle name="Стиль 1 2 2 2 2 2 2 2 2 2 2 2 16 2 5" xfId="5387"/>
    <cellStyle name="Стиль 1 2 2 2 2 2 2 2 2 2 2 2 16 3" xfId="5388"/>
    <cellStyle name="Стиль 1 2 2 2 2 2 2 2 2 2 2 2 16 3 2" xfId="5389"/>
    <cellStyle name="Стиль 1 2 2 2 2 2 2 2 2 2 2 2 16 3 2 2" xfId="5390"/>
    <cellStyle name="Стиль 1 2 2 2 2 2 2 2 2 2 2 2 16 3 2 2 2" xfId="5391"/>
    <cellStyle name="Стиль 1 2 2 2 2 2 2 2 2 2 2 2 16 3 2 3" xfId="5392"/>
    <cellStyle name="Стиль 1 2 2 2 2 2 2 2 2 2 2 2 16 3 2 4" xfId="5393"/>
    <cellStyle name="Стиль 1 2 2 2 2 2 2 2 2 2 2 2 16 3 3" xfId="5394"/>
    <cellStyle name="Стиль 1 2 2 2 2 2 2 2 2 2 2 2 16 3 3 2" xfId="5395"/>
    <cellStyle name="Стиль 1 2 2 2 2 2 2 2 2 2 2 2 16 3 4" xfId="5396"/>
    <cellStyle name="Стиль 1 2 2 2 2 2 2 2 2 2 2 2 16 4" xfId="5397"/>
    <cellStyle name="Стиль 1 2 2 2 2 2 2 2 2 2 2 2 16 4 2" xfId="5398"/>
    <cellStyle name="Стиль 1 2 2 2 2 2 2 2 2 2 2 2 16 5" xfId="5399"/>
    <cellStyle name="Стиль 1 2 2 2 2 2 2 2 2 2 2 2 16 6" xfId="5400"/>
    <cellStyle name="Стиль 1 2 2 2 2 2 2 2 2 2 2 2 17" xfId="5401"/>
    <cellStyle name="Стиль 1 2 2 2 2 2 2 2 2 2 2 2 17 2" xfId="5402"/>
    <cellStyle name="Стиль 1 2 2 2 2 2 2 2 2 2 2 2 17 2 2" xfId="5403"/>
    <cellStyle name="Стиль 1 2 2 2 2 2 2 2 2 2 2 2 17 2 2 2" xfId="5404"/>
    <cellStyle name="Стиль 1 2 2 2 2 2 2 2 2 2 2 2 17 2 2 2 2" xfId="5405"/>
    <cellStyle name="Стиль 1 2 2 2 2 2 2 2 2 2 2 2 17 2 2 3" xfId="5406"/>
    <cellStyle name="Стиль 1 2 2 2 2 2 2 2 2 2 2 2 17 2 2 4" xfId="5407"/>
    <cellStyle name="Стиль 1 2 2 2 2 2 2 2 2 2 2 2 17 2 3" xfId="5408"/>
    <cellStyle name="Стиль 1 2 2 2 2 2 2 2 2 2 2 2 17 2 3 2" xfId="5409"/>
    <cellStyle name="Стиль 1 2 2 2 2 2 2 2 2 2 2 2 17 2 4" xfId="5410"/>
    <cellStyle name="Стиль 1 2 2 2 2 2 2 2 2 2 2 2 17 3" xfId="5411"/>
    <cellStyle name="Стиль 1 2 2 2 2 2 2 2 2 2 2 2 17 3 2" xfId="5412"/>
    <cellStyle name="Стиль 1 2 2 2 2 2 2 2 2 2 2 2 17 4" xfId="5413"/>
    <cellStyle name="Стиль 1 2 2 2 2 2 2 2 2 2 2 2 17 5" xfId="5414"/>
    <cellStyle name="Стиль 1 2 2 2 2 2 2 2 2 2 2 2 18" xfId="5415"/>
    <cellStyle name="Стиль 1 2 2 2 2 2 2 2 2 2 2 2 18 2" xfId="5416"/>
    <cellStyle name="Стиль 1 2 2 2 2 2 2 2 2 2 2 2 18 2 2" xfId="5417"/>
    <cellStyle name="Стиль 1 2 2 2 2 2 2 2 2 2 2 2 18 3" xfId="5418"/>
    <cellStyle name="Стиль 1 2 2 2 2 2 2 2 2 2 2 2 18 4" xfId="5419"/>
    <cellStyle name="Стиль 1 2 2 2 2 2 2 2 2 2 2 2 19" xfId="5420"/>
    <cellStyle name="Стиль 1 2 2 2 2 2 2 2 2 2 2 2 19 2" xfId="5421"/>
    <cellStyle name="Стиль 1 2 2 2 2 2 2 2 2 2 2 2 2" xfId="5422"/>
    <cellStyle name="Стиль 1 2 2 2 2 2 2 2 2 2 2 2 2 10" xfId="5423"/>
    <cellStyle name="Стиль 1 2 2 2 2 2 2 2 2 2 2 2 2 11" xfId="5424"/>
    <cellStyle name="Стиль 1 2 2 2 2 2 2 2 2 2 2 2 2 12" xfId="5425"/>
    <cellStyle name="Стиль 1 2 2 2 2 2 2 2 2 2 2 2 2 13" xfId="5426"/>
    <cellStyle name="Стиль 1 2 2 2 2 2 2 2 2 2 2 2 2 14" xfId="5427"/>
    <cellStyle name="Стиль 1 2 2 2 2 2 2 2 2 2 2 2 2 15" xfId="5428"/>
    <cellStyle name="Стиль 1 2 2 2 2 2 2 2 2 2 2 2 2 16" xfId="5429"/>
    <cellStyle name="Стиль 1 2 2 2 2 2 2 2 2 2 2 2 2 16 2" xfId="5430"/>
    <cellStyle name="Стиль 1 2 2 2 2 2 2 2 2 2 2 2 2 16 2 2" xfId="5431"/>
    <cellStyle name="Стиль 1 2 2 2 2 2 2 2 2 2 2 2 2 16 2 2 2" xfId="5432"/>
    <cellStyle name="Стиль 1 2 2 2 2 2 2 2 2 2 2 2 2 16 2 2 2 2" xfId="5433"/>
    <cellStyle name="Стиль 1 2 2 2 2 2 2 2 2 2 2 2 2 16 2 2 2 2 2" xfId="5434"/>
    <cellStyle name="Стиль 1 2 2 2 2 2 2 2 2 2 2 2 2 16 2 2 2 2 2 2" xfId="5435"/>
    <cellStyle name="Стиль 1 2 2 2 2 2 2 2 2 2 2 2 2 16 2 2 2 2 3" xfId="5436"/>
    <cellStyle name="Стиль 1 2 2 2 2 2 2 2 2 2 2 2 2 16 2 2 2 2 4" xfId="5437"/>
    <cellStyle name="Стиль 1 2 2 2 2 2 2 2 2 2 2 2 2 16 2 2 2 3" xfId="5438"/>
    <cellStyle name="Стиль 1 2 2 2 2 2 2 2 2 2 2 2 2 16 2 2 2 3 2" xfId="5439"/>
    <cellStyle name="Стиль 1 2 2 2 2 2 2 2 2 2 2 2 2 16 2 2 2 4" xfId="5440"/>
    <cellStyle name="Стиль 1 2 2 2 2 2 2 2 2 2 2 2 2 16 2 2 3" xfId="5441"/>
    <cellStyle name="Стиль 1 2 2 2 2 2 2 2 2 2 2 2 2 16 2 2 3 2" xfId="5442"/>
    <cellStyle name="Стиль 1 2 2 2 2 2 2 2 2 2 2 2 2 16 2 2 4" xfId="5443"/>
    <cellStyle name="Стиль 1 2 2 2 2 2 2 2 2 2 2 2 2 16 2 2 5" xfId="5444"/>
    <cellStyle name="Стиль 1 2 2 2 2 2 2 2 2 2 2 2 2 16 2 3" xfId="5445"/>
    <cellStyle name="Стиль 1 2 2 2 2 2 2 2 2 2 2 2 2 16 2 3 2" xfId="5446"/>
    <cellStyle name="Стиль 1 2 2 2 2 2 2 2 2 2 2 2 2 16 2 3 2 2" xfId="5447"/>
    <cellStyle name="Стиль 1 2 2 2 2 2 2 2 2 2 2 2 2 16 2 3 3" xfId="5448"/>
    <cellStyle name="Стиль 1 2 2 2 2 2 2 2 2 2 2 2 2 16 2 3 4" xfId="5449"/>
    <cellStyle name="Стиль 1 2 2 2 2 2 2 2 2 2 2 2 2 16 2 4" xfId="5450"/>
    <cellStyle name="Стиль 1 2 2 2 2 2 2 2 2 2 2 2 2 16 2 4 2" xfId="5451"/>
    <cellStyle name="Стиль 1 2 2 2 2 2 2 2 2 2 2 2 2 16 2 5" xfId="5452"/>
    <cellStyle name="Стиль 1 2 2 2 2 2 2 2 2 2 2 2 2 16 3" xfId="5453"/>
    <cellStyle name="Стиль 1 2 2 2 2 2 2 2 2 2 2 2 2 16 3 2" xfId="5454"/>
    <cellStyle name="Стиль 1 2 2 2 2 2 2 2 2 2 2 2 2 16 3 2 2" xfId="5455"/>
    <cellStyle name="Стиль 1 2 2 2 2 2 2 2 2 2 2 2 2 16 3 2 2 2" xfId="5456"/>
    <cellStyle name="Стиль 1 2 2 2 2 2 2 2 2 2 2 2 2 16 3 2 3" xfId="5457"/>
    <cellStyle name="Стиль 1 2 2 2 2 2 2 2 2 2 2 2 2 16 3 2 4" xfId="5458"/>
    <cellStyle name="Стиль 1 2 2 2 2 2 2 2 2 2 2 2 2 16 3 3" xfId="5459"/>
    <cellStyle name="Стиль 1 2 2 2 2 2 2 2 2 2 2 2 2 16 3 3 2" xfId="5460"/>
    <cellStyle name="Стиль 1 2 2 2 2 2 2 2 2 2 2 2 2 16 3 4" xfId="5461"/>
    <cellStyle name="Стиль 1 2 2 2 2 2 2 2 2 2 2 2 2 16 4" xfId="5462"/>
    <cellStyle name="Стиль 1 2 2 2 2 2 2 2 2 2 2 2 2 16 4 2" xfId="5463"/>
    <cellStyle name="Стиль 1 2 2 2 2 2 2 2 2 2 2 2 2 16 5" xfId="5464"/>
    <cellStyle name="Стиль 1 2 2 2 2 2 2 2 2 2 2 2 2 16 6" xfId="5465"/>
    <cellStyle name="Стиль 1 2 2 2 2 2 2 2 2 2 2 2 2 17" xfId="5466"/>
    <cellStyle name="Стиль 1 2 2 2 2 2 2 2 2 2 2 2 2 17 2" xfId="5467"/>
    <cellStyle name="Стиль 1 2 2 2 2 2 2 2 2 2 2 2 2 17 2 2" xfId="5468"/>
    <cellStyle name="Стиль 1 2 2 2 2 2 2 2 2 2 2 2 2 17 2 2 2" xfId="5469"/>
    <cellStyle name="Стиль 1 2 2 2 2 2 2 2 2 2 2 2 2 17 2 2 2 2" xfId="5470"/>
    <cellStyle name="Стиль 1 2 2 2 2 2 2 2 2 2 2 2 2 17 2 2 3" xfId="5471"/>
    <cellStyle name="Стиль 1 2 2 2 2 2 2 2 2 2 2 2 2 17 2 2 4" xfId="5472"/>
    <cellStyle name="Стиль 1 2 2 2 2 2 2 2 2 2 2 2 2 17 2 3" xfId="5473"/>
    <cellStyle name="Стиль 1 2 2 2 2 2 2 2 2 2 2 2 2 17 2 3 2" xfId="5474"/>
    <cellStyle name="Стиль 1 2 2 2 2 2 2 2 2 2 2 2 2 17 2 4" xfId="5475"/>
    <cellStyle name="Стиль 1 2 2 2 2 2 2 2 2 2 2 2 2 17 3" xfId="5476"/>
    <cellStyle name="Стиль 1 2 2 2 2 2 2 2 2 2 2 2 2 17 3 2" xfId="5477"/>
    <cellStyle name="Стиль 1 2 2 2 2 2 2 2 2 2 2 2 2 17 4" xfId="5478"/>
    <cellStyle name="Стиль 1 2 2 2 2 2 2 2 2 2 2 2 2 17 5" xfId="5479"/>
    <cellStyle name="Стиль 1 2 2 2 2 2 2 2 2 2 2 2 2 18" xfId="5480"/>
    <cellStyle name="Стиль 1 2 2 2 2 2 2 2 2 2 2 2 2 18 2" xfId="5481"/>
    <cellStyle name="Стиль 1 2 2 2 2 2 2 2 2 2 2 2 2 18 2 2" xfId="5482"/>
    <cellStyle name="Стиль 1 2 2 2 2 2 2 2 2 2 2 2 2 18 3" xfId="5483"/>
    <cellStyle name="Стиль 1 2 2 2 2 2 2 2 2 2 2 2 2 18 4" xfId="5484"/>
    <cellStyle name="Стиль 1 2 2 2 2 2 2 2 2 2 2 2 2 19" xfId="5485"/>
    <cellStyle name="Стиль 1 2 2 2 2 2 2 2 2 2 2 2 2 19 2" xfId="5486"/>
    <cellStyle name="Стиль 1 2 2 2 2 2 2 2 2 2 2 2 2 2" xfId="5487"/>
    <cellStyle name="Стиль 1 2 2 2 2 2 2 2 2 2 2 2 2 2 10" xfId="5488"/>
    <cellStyle name="Стиль 1 2 2 2 2 2 2 2 2 2 2 2 2 2 11" xfId="5489"/>
    <cellStyle name="Стиль 1 2 2 2 2 2 2 2 2 2 2 2 2 2 12" xfId="5490"/>
    <cellStyle name="Стиль 1 2 2 2 2 2 2 2 2 2 2 2 2 2 13" xfId="5491"/>
    <cellStyle name="Стиль 1 2 2 2 2 2 2 2 2 2 2 2 2 2 14" xfId="5492"/>
    <cellStyle name="Стиль 1 2 2 2 2 2 2 2 2 2 2 2 2 2 15" xfId="5493"/>
    <cellStyle name="Стиль 1 2 2 2 2 2 2 2 2 2 2 2 2 2 16" xfId="5494"/>
    <cellStyle name="Стиль 1 2 2 2 2 2 2 2 2 2 2 2 2 2 16 2" xfId="5495"/>
    <cellStyle name="Стиль 1 2 2 2 2 2 2 2 2 2 2 2 2 2 16 2 2" xfId="5496"/>
    <cellStyle name="Стиль 1 2 2 2 2 2 2 2 2 2 2 2 2 2 16 2 2 2" xfId="5497"/>
    <cellStyle name="Стиль 1 2 2 2 2 2 2 2 2 2 2 2 2 2 16 2 2 2 2" xfId="5498"/>
    <cellStyle name="Стиль 1 2 2 2 2 2 2 2 2 2 2 2 2 2 16 2 2 2 2 2" xfId="5499"/>
    <cellStyle name="Стиль 1 2 2 2 2 2 2 2 2 2 2 2 2 2 16 2 2 2 2 2 2" xfId="5500"/>
    <cellStyle name="Стиль 1 2 2 2 2 2 2 2 2 2 2 2 2 2 16 2 2 2 2 3" xfId="5501"/>
    <cellStyle name="Стиль 1 2 2 2 2 2 2 2 2 2 2 2 2 2 16 2 2 2 2 4" xfId="5502"/>
    <cellStyle name="Стиль 1 2 2 2 2 2 2 2 2 2 2 2 2 2 16 2 2 2 3" xfId="5503"/>
    <cellStyle name="Стиль 1 2 2 2 2 2 2 2 2 2 2 2 2 2 16 2 2 2 3 2" xfId="5504"/>
    <cellStyle name="Стиль 1 2 2 2 2 2 2 2 2 2 2 2 2 2 16 2 2 2 4" xfId="5505"/>
    <cellStyle name="Стиль 1 2 2 2 2 2 2 2 2 2 2 2 2 2 16 2 2 3" xfId="5506"/>
    <cellStyle name="Стиль 1 2 2 2 2 2 2 2 2 2 2 2 2 2 16 2 2 3 2" xfId="5507"/>
    <cellStyle name="Стиль 1 2 2 2 2 2 2 2 2 2 2 2 2 2 16 2 2 4" xfId="5508"/>
    <cellStyle name="Стиль 1 2 2 2 2 2 2 2 2 2 2 2 2 2 16 2 2 5" xfId="5509"/>
    <cellStyle name="Стиль 1 2 2 2 2 2 2 2 2 2 2 2 2 2 16 2 3" xfId="5510"/>
    <cellStyle name="Стиль 1 2 2 2 2 2 2 2 2 2 2 2 2 2 16 2 3 2" xfId="5511"/>
    <cellStyle name="Стиль 1 2 2 2 2 2 2 2 2 2 2 2 2 2 16 2 3 2 2" xfId="5512"/>
    <cellStyle name="Стиль 1 2 2 2 2 2 2 2 2 2 2 2 2 2 16 2 3 3" xfId="5513"/>
    <cellStyle name="Стиль 1 2 2 2 2 2 2 2 2 2 2 2 2 2 16 2 3 4" xfId="5514"/>
    <cellStyle name="Стиль 1 2 2 2 2 2 2 2 2 2 2 2 2 2 16 2 4" xfId="5515"/>
    <cellStyle name="Стиль 1 2 2 2 2 2 2 2 2 2 2 2 2 2 16 2 4 2" xfId="5516"/>
    <cellStyle name="Стиль 1 2 2 2 2 2 2 2 2 2 2 2 2 2 16 2 5" xfId="5517"/>
    <cellStyle name="Стиль 1 2 2 2 2 2 2 2 2 2 2 2 2 2 16 3" xfId="5518"/>
    <cellStyle name="Стиль 1 2 2 2 2 2 2 2 2 2 2 2 2 2 16 3 2" xfId="5519"/>
    <cellStyle name="Стиль 1 2 2 2 2 2 2 2 2 2 2 2 2 2 16 3 2 2" xfId="5520"/>
    <cellStyle name="Стиль 1 2 2 2 2 2 2 2 2 2 2 2 2 2 16 3 2 2 2" xfId="5521"/>
    <cellStyle name="Стиль 1 2 2 2 2 2 2 2 2 2 2 2 2 2 16 3 2 3" xfId="5522"/>
    <cellStyle name="Стиль 1 2 2 2 2 2 2 2 2 2 2 2 2 2 16 3 2 4" xfId="5523"/>
    <cellStyle name="Стиль 1 2 2 2 2 2 2 2 2 2 2 2 2 2 16 3 3" xfId="5524"/>
    <cellStyle name="Стиль 1 2 2 2 2 2 2 2 2 2 2 2 2 2 16 3 3 2" xfId="5525"/>
    <cellStyle name="Стиль 1 2 2 2 2 2 2 2 2 2 2 2 2 2 16 3 4" xfId="5526"/>
    <cellStyle name="Стиль 1 2 2 2 2 2 2 2 2 2 2 2 2 2 16 4" xfId="5527"/>
    <cellStyle name="Стиль 1 2 2 2 2 2 2 2 2 2 2 2 2 2 16 4 2" xfId="5528"/>
    <cellStyle name="Стиль 1 2 2 2 2 2 2 2 2 2 2 2 2 2 16 5" xfId="5529"/>
    <cellStyle name="Стиль 1 2 2 2 2 2 2 2 2 2 2 2 2 2 16 6" xfId="5530"/>
    <cellStyle name="Стиль 1 2 2 2 2 2 2 2 2 2 2 2 2 2 17" xfId="5531"/>
    <cellStyle name="Стиль 1 2 2 2 2 2 2 2 2 2 2 2 2 2 17 2" xfId="5532"/>
    <cellStyle name="Стиль 1 2 2 2 2 2 2 2 2 2 2 2 2 2 17 2 2" xfId="5533"/>
    <cellStyle name="Стиль 1 2 2 2 2 2 2 2 2 2 2 2 2 2 17 2 2 2" xfId="5534"/>
    <cellStyle name="Стиль 1 2 2 2 2 2 2 2 2 2 2 2 2 2 17 2 2 2 2" xfId="5535"/>
    <cellStyle name="Стиль 1 2 2 2 2 2 2 2 2 2 2 2 2 2 17 2 2 3" xfId="5536"/>
    <cellStyle name="Стиль 1 2 2 2 2 2 2 2 2 2 2 2 2 2 17 2 2 4" xfId="5537"/>
    <cellStyle name="Стиль 1 2 2 2 2 2 2 2 2 2 2 2 2 2 17 2 3" xfId="5538"/>
    <cellStyle name="Стиль 1 2 2 2 2 2 2 2 2 2 2 2 2 2 17 2 3 2" xfId="5539"/>
    <cellStyle name="Стиль 1 2 2 2 2 2 2 2 2 2 2 2 2 2 17 2 4" xfId="5540"/>
    <cellStyle name="Стиль 1 2 2 2 2 2 2 2 2 2 2 2 2 2 17 3" xfId="5541"/>
    <cellStyle name="Стиль 1 2 2 2 2 2 2 2 2 2 2 2 2 2 17 3 2" xfId="5542"/>
    <cellStyle name="Стиль 1 2 2 2 2 2 2 2 2 2 2 2 2 2 17 4" xfId="5543"/>
    <cellStyle name="Стиль 1 2 2 2 2 2 2 2 2 2 2 2 2 2 17 5" xfId="5544"/>
    <cellStyle name="Стиль 1 2 2 2 2 2 2 2 2 2 2 2 2 2 18" xfId="5545"/>
    <cellStyle name="Стиль 1 2 2 2 2 2 2 2 2 2 2 2 2 2 18 2" xfId="5546"/>
    <cellStyle name="Стиль 1 2 2 2 2 2 2 2 2 2 2 2 2 2 18 2 2" xfId="5547"/>
    <cellStyle name="Стиль 1 2 2 2 2 2 2 2 2 2 2 2 2 2 18 3" xfId="5548"/>
    <cellStyle name="Стиль 1 2 2 2 2 2 2 2 2 2 2 2 2 2 18 4" xfId="5549"/>
    <cellStyle name="Стиль 1 2 2 2 2 2 2 2 2 2 2 2 2 2 19" xfId="5550"/>
    <cellStyle name="Стиль 1 2 2 2 2 2 2 2 2 2 2 2 2 2 19 2" xfId="5551"/>
    <cellStyle name="Стиль 1 2 2 2 2 2 2 2 2 2 2 2 2 2 2" xfId="5552"/>
    <cellStyle name="Стиль 1 2 2 2 2 2 2 2 2 2 2 2 2 2 2 10" xfId="5553"/>
    <cellStyle name="Стиль 1 2 2 2 2 2 2 2 2 2 2 2 2 2 2 11" xfId="5554"/>
    <cellStyle name="Стиль 1 2 2 2 2 2 2 2 2 2 2 2 2 2 2 12" xfId="5555"/>
    <cellStyle name="Стиль 1 2 2 2 2 2 2 2 2 2 2 2 2 2 2 13" xfId="5556"/>
    <cellStyle name="Стиль 1 2 2 2 2 2 2 2 2 2 2 2 2 2 2 14" xfId="5557"/>
    <cellStyle name="Стиль 1 2 2 2 2 2 2 2 2 2 2 2 2 2 2 15" xfId="5558"/>
    <cellStyle name="Стиль 1 2 2 2 2 2 2 2 2 2 2 2 2 2 2 15 2" xfId="5559"/>
    <cellStyle name="Стиль 1 2 2 2 2 2 2 2 2 2 2 2 2 2 2 15 2 2" xfId="5560"/>
    <cellStyle name="Стиль 1 2 2 2 2 2 2 2 2 2 2 2 2 2 2 15 2 2 2" xfId="5561"/>
    <cellStyle name="Стиль 1 2 2 2 2 2 2 2 2 2 2 2 2 2 2 15 2 2 2 2" xfId="5562"/>
    <cellStyle name="Стиль 1 2 2 2 2 2 2 2 2 2 2 2 2 2 2 15 2 2 2 2 2" xfId="5563"/>
    <cellStyle name="Стиль 1 2 2 2 2 2 2 2 2 2 2 2 2 2 2 15 2 2 2 2 2 2" xfId="5564"/>
    <cellStyle name="Стиль 1 2 2 2 2 2 2 2 2 2 2 2 2 2 2 15 2 2 2 2 3" xfId="5565"/>
    <cellStyle name="Стиль 1 2 2 2 2 2 2 2 2 2 2 2 2 2 2 15 2 2 2 2 4" xfId="5566"/>
    <cellStyle name="Стиль 1 2 2 2 2 2 2 2 2 2 2 2 2 2 2 15 2 2 2 3" xfId="5567"/>
    <cellStyle name="Стиль 1 2 2 2 2 2 2 2 2 2 2 2 2 2 2 15 2 2 2 3 2" xfId="5568"/>
    <cellStyle name="Стиль 1 2 2 2 2 2 2 2 2 2 2 2 2 2 2 15 2 2 2 4" xfId="5569"/>
    <cellStyle name="Стиль 1 2 2 2 2 2 2 2 2 2 2 2 2 2 2 15 2 2 3" xfId="5570"/>
    <cellStyle name="Стиль 1 2 2 2 2 2 2 2 2 2 2 2 2 2 2 15 2 2 3 2" xfId="5571"/>
    <cellStyle name="Стиль 1 2 2 2 2 2 2 2 2 2 2 2 2 2 2 15 2 2 4" xfId="5572"/>
    <cellStyle name="Стиль 1 2 2 2 2 2 2 2 2 2 2 2 2 2 2 15 2 2 5" xfId="5573"/>
    <cellStyle name="Стиль 1 2 2 2 2 2 2 2 2 2 2 2 2 2 2 15 2 3" xfId="5574"/>
    <cellStyle name="Стиль 1 2 2 2 2 2 2 2 2 2 2 2 2 2 2 15 2 3 2" xfId="5575"/>
    <cellStyle name="Стиль 1 2 2 2 2 2 2 2 2 2 2 2 2 2 2 15 2 3 2 2" xfId="5576"/>
    <cellStyle name="Стиль 1 2 2 2 2 2 2 2 2 2 2 2 2 2 2 15 2 3 3" xfId="5577"/>
    <cellStyle name="Стиль 1 2 2 2 2 2 2 2 2 2 2 2 2 2 2 15 2 3 4" xfId="5578"/>
    <cellStyle name="Стиль 1 2 2 2 2 2 2 2 2 2 2 2 2 2 2 15 2 4" xfId="5579"/>
    <cellStyle name="Стиль 1 2 2 2 2 2 2 2 2 2 2 2 2 2 2 15 2 4 2" xfId="5580"/>
    <cellStyle name="Стиль 1 2 2 2 2 2 2 2 2 2 2 2 2 2 2 15 2 5" xfId="5581"/>
    <cellStyle name="Стиль 1 2 2 2 2 2 2 2 2 2 2 2 2 2 2 15 3" xfId="5582"/>
    <cellStyle name="Стиль 1 2 2 2 2 2 2 2 2 2 2 2 2 2 2 15 3 2" xfId="5583"/>
    <cellStyle name="Стиль 1 2 2 2 2 2 2 2 2 2 2 2 2 2 2 15 3 2 2" xfId="5584"/>
    <cellStyle name="Стиль 1 2 2 2 2 2 2 2 2 2 2 2 2 2 2 15 3 2 2 2" xfId="5585"/>
    <cellStyle name="Стиль 1 2 2 2 2 2 2 2 2 2 2 2 2 2 2 15 3 2 3" xfId="5586"/>
    <cellStyle name="Стиль 1 2 2 2 2 2 2 2 2 2 2 2 2 2 2 15 3 2 4" xfId="5587"/>
    <cellStyle name="Стиль 1 2 2 2 2 2 2 2 2 2 2 2 2 2 2 15 3 3" xfId="5588"/>
    <cellStyle name="Стиль 1 2 2 2 2 2 2 2 2 2 2 2 2 2 2 15 3 3 2" xfId="5589"/>
    <cellStyle name="Стиль 1 2 2 2 2 2 2 2 2 2 2 2 2 2 2 15 3 4" xfId="5590"/>
    <cellStyle name="Стиль 1 2 2 2 2 2 2 2 2 2 2 2 2 2 2 15 4" xfId="5591"/>
    <cellStyle name="Стиль 1 2 2 2 2 2 2 2 2 2 2 2 2 2 2 15 4 2" xfId="5592"/>
    <cellStyle name="Стиль 1 2 2 2 2 2 2 2 2 2 2 2 2 2 2 15 5" xfId="5593"/>
    <cellStyle name="Стиль 1 2 2 2 2 2 2 2 2 2 2 2 2 2 2 15 6" xfId="5594"/>
    <cellStyle name="Стиль 1 2 2 2 2 2 2 2 2 2 2 2 2 2 2 16" xfId="5595"/>
    <cellStyle name="Стиль 1 2 2 2 2 2 2 2 2 2 2 2 2 2 2 16 2" xfId="5596"/>
    <cellStyle name="Стиль 1 2 2 2 2 2 2 2 2 2 2 2 2 2 2 16 2 2" xfId="5597"/>
    <cellStyle name="Стиль 1 2 2 2 2 2 2 2 2 2 2 2 2 2 2 16 2 2 2" xfId="5598"/>
    <cellStyle name="Стиль 1 2 2 2 2 2 2 2 2 2 2 2 2 2 2 16 2 2 2 2" xfId="5599"/>
    <cellStyle name="Стиль 1 2 2 2 2 2 2 2 2 2 2 2 2 2 2 16 2 2 3" xfId="5600"/>
    <cellStyle name="Стиль 1 2 2 2 2 2 2 2 2 2 2 2 2 2 2 16 2 2 4" xfId="5601"/>
    <cellStyle name="Стиль 1 2 2 2 2 2 2 2 2 2 2 2 2 2 2 16 2 3" xfId="5602"/>
    <cellStyle name="Стиль 1 2 2 2 2 2 2 2 2 2 2 2 2 2 2 16 2 3 2" xfId="5603"/>
    <cellStyle name="Стиль 1 2 2 2 2 2 2 2 2 2 2 2 2 2 2 16 2 4" xfId="5604"/>
    <cellStyle name="Стиль 1 2 2 2 2 2 2 2 2 2 2 2 2 2 2 16 3" xfId="5605"/>
    <cellStyle name="Стиль 1 2 2 2 2 2 2 2 2 2 2 2 2 2 2 16 3 2" xfId="5606"/>
    <cellStyle name="Стиль 1 2 2 2 2 2 2 2 2 2 2 2 2 2 2 16 4" xfId="5607"/>
    <cellStyle name="Стиль 1 2 2 2 2 2 2 2 2 2 2 2 2 2 2 16 5" xfId="5608"/>
    <cellStyle name="Стиль 1 2 2 2 2 2 2 2 2 2 2 2 2 2 2 17" xfId="5609"/>
    <cellStyle name="Стиль 1 2 2 2 2 2 2 2 2 2 2 2 2 2 2 17 2" xfId="5610"/>
    <cellStyle name="Стиль 1 2 2 2 2 2 2 2 2 2 2 2 2 2 2 17 2 2" xfId="5611"/>
    <cellStyle name="Стиль 1 2 2 2 2 2 2 2 2 2 2 2 2 2 2 17 3" xfId="5612"/>
    <cellStyle name="Стиль 1 2 2 2 2 2 2 2 2 2 2 2 2 2 2 17 4" xfId="5613"/>
    <cellStyle name="Стиль 1 2 2 2 2 2 2 2 2 2 2 2 2 2 2 18" xfId="5614"/>
    <cellStyle name="Стиль 1 2 2 2 2 2 2 2 2 2 2 2 2 2 2 18 2" xfId="5615"/>
    <cellStyle name="Стиль 1 2 2 2 2 2 2 2 2 2 2 2 2 2 2 19" xfId="5616"/>
    <cellStyle name="Стиль 1 2 2 2 2 2 2 2 2 2 2 2 2 2 2 2" xfId="5617"/>
    <cellStyle name="Стиль 1 2 2 2 2 2 2 2 2 2 2 2 2 2 2 2 10" xfId="5618"/>
    <cellStyle name="Стиль 1 2 2 2 2 2 2 2 2 2 2 2 2 2 2 2 11" xfId="5619"/>
    <cellStyle name="Стиль 1 2 2 2 2 2 2 2 2 2 2 2 2 2 2 2 12" xfId="5620"/>
    <cellStyle name="Стиль 1 2 2 2 2 2 2 2 2 2 2 2 2 2 2 2 13" xfId="5621"/>
    <cellStyle name="Стиль 1 2 2 2 2 2 2 2 2 2 2 2 2 2 2 2 14" xfId="5622"/>
    <cellStyle name="Стиль 1 2 2 2 2 2 2 2 2 2 2 2 2 2 2 2 15" xfId="5623"/>
    <cellStyle name="Стиль 1 2 2 2 2 2 2 2 2 2 2 2 2 2 2 2 15 2" xfId="5624"/>
    <cellStyle name="Стиль 1 2 2 2 2 2 2 2 2 2 2 2 2 2 2 2 15 2 2" xfId="5625"/>
    <cellStyle name="Стиль 1 2 2 2 2 2 2 2 2 2 2 2 2 2 2 2 15 2 2 2" xfId="5626"/>
    <cellStyle name="Стиль 1 2 2 2 2 2 2 2 2 2 2 2 2 2 2 2 15 2 2 2 2" xfId="5627"/>
    <cellStyle name="Стиль 1 2 2 2 2 2 2 2 2 2 2 2 2 2 2 2 15 2 2 2 2 2" xfId="5628"/>
    <cellStyle name="Стиль 1 2 2 2 2 2 2 2 2 2 2 2 2 2 2 2 15 2 2 2 2 2 2" xfId="5629"/>
    <cellStyle name="Стиль 1 2 2 2 2 2 2 2 2 2 2 2 2 2 2 2 15 2 2 2 2 3" xfId="5630"/>
    <cellStyle name="Стиль 1 2 2 2 2 2 2 2 2 2 2 2 2 2 2 2 15 2 2 2 2 4" xfId="5631"/>
    <cellStyle name="Стиль 1 2 2 2 2 2 2 2 2 2 2 2 2 2 2 2 15 2 2 2 3" xfId="5632"/>
    <cellStyle name="Стиль 1 2 2 2 2 2 2 2 2 2 2 2 2 2 2 2 15 2 2 2 3 2" xfId="5633"/>
    <cellStyle name="Стиль 1 2 2 2 2 2 2 2 2 2 2 2 2 2 2 2 15 2 2 2 4" xfId="5634"/>
    <cellStyle name="Стиль 1 2 2 2 2 2 2 2 2 2 2 2 2 2 2 2 15 2 2 3" xfId="5635"/>
    <cellStyle name="Стиль 1 2 2 2 2 2 2 2 2 2 2 2 2 2 2 2 15 2 2 3 2" xfId="5636"/>
    <cellStyle name="Стиль 1 2 2 2 2 2 2 2 2 2 2 2 2 2 2 2 15 2 2 4" xfId="5637"/>
    <cellStyle name="Стиль 1 2 2 2 2 2 2 2 2 2 2 2 2 2 2 2 15 2 2 5" xfId="5638"/>
    <cellStyle name="Стиль 1 2 2 2 2 2 2 2 2 2 2 2 2 2 2 2 15 2 3" xfId="5639"/>
    <cellStyle name="Стиль 1 2 2 2 2 2 2 2 2 2 2 2 2 2 2 2 15 2 3 2" xfId="5640"/>
    <cellStyle name="Стиль 1 2 2 2 2 2 2 2 2 2 2 2 2 2 2 2 15 2 3 2 2" xfId="5641"/>
    <cellStyle name="Стиль 1 2 2 2 2 2 2 2 2 2 2 2 2 2 2 2 15 2 3 3" xfId="5642"/>
    <cellStyle name="Стиль 1 2 2 2 2 2 2 2 2 2 2 2 2 2 2 2 15 2 3 4" xfId="5643"/>
    <cellStyle name="Стиль 1 2 2 2 2 2 2 2 2 2 2 2 2 2 2 2 15 2 4" xfId="5644"/>
    <cellStyle name="Стиль 1 2 2 2 2 2 2 2 2 2 2 2 2 2 2 2 15 2 4 2" xfId="5645"/>
    <cellStyle name="Стиль 1 2 2 2 2 2 2 2 2 2 2 2 2 2 2 2 15 2 5" xfId="5646"/>
    <cellStyle name="Стиль 1 2 2 2 2 2 2 2 2 2 2 2 2 2 2 2 15 3" xfId="5647"/>
    <cellStyle name="Стиль 1 2 2 2 2 2 2 2 2 2 2 2 2 2 2 2 15 3 2" xfId="5648"/>
    <cellStyle name="Стиль 1 2 2 2 2 2 2 2 2 2 2 2 2 2 2 2 15 3 2 2" xfId="5649"/>
    <cellStyle name="Стиль 1 2 2 2 2 2 2 2 2 2 2 2 2 2 2 2 15 3 2 2 2" xfId="5650"/>
    <cellStyle name="Стиль 1 2 2 2 2 2 2 2 2 2 2 2 2 2 2 2 15 3 2 3" xfId="5651"/>
    <cellStyle name="Стиль 1 2 2 2 2 2 2 2 2 2 2 2 2 2 2 2 15 3 2 4" xfId="5652"/>
    <cellStyle name="Стиль 1 2 2 2 2 2 2 2 2 2 2 2 2 2 2 2 15 3 3" xfId="5653"/>
    <cellStyle name="Стиль 1 2 2 2 2 2 2 2 2 2 2 2 2 2 2 2 15 3 3 2" xfId="5654"/>
    <cellStyle name="Стиль 1 2 2 2 2 2 2 2 2 2 2 2 2 2 2 2 15 3 4" xfId="5655"/>
    <cellStyle name="Стиль 1 2 2 2 2 2 2 2 2 2 2 2 2 2 2 2 15 4" xfId="5656"/>
    <cellStyle name="Стиль 1 2 2 2 2 2 2 2 2 2 2 2 2 2 2 2 15 4 2" xfId="5657"/>
    <cellStyle name="Стиль 1 2 2 2 2 2 2 2 2 2 2 2 2 2 2 2 15 5" xfId="5658"/>
    <cellStyle name="Стиль 1 2 2 2 2 2 2 2 2 2 2 2 2 2 2 2 15 6" xfId="5659"/>
    <cellStyle name="Стиль 1 2 2 2 2 2 2 2 2 2 2 2 2 2 2 2 16" xfId="5660"/>
    <cellStyle name="Стиль 1 2 2 2 2 2 2 2 2 2 2 2 2 2 2 2 16 2" xfId="5661"/>
    <cellStyle name="Стиль 1 2 2 2 2 2 2 2 2 2 2 2 2 2 2 2 16 2 2" xfId="5662"/>
    <cellStyle name="Стиль 1 2 2 2 2 2 2 2 2 2 2 2 2 2 2 2 16 2 2 2" xfId="5663"/>
    <cellStyle name="Стиль 1 2 2 2 2 2 2 2 2 2 2 2 2 2 2 2 16 2 2 2 2" xfId="5664"/>
    <cellStyle name="Стиль 1 2 2 2 2 2 2 2 2 2 2 2 2 2 2 2 16 2 2 3" xfId="5665"/>
    <cellStyle name="Стиль 1 2 2 2 2 2 2 2 2 2 2 2 2 2 2 2 16 2 2 4" xfId="5666"/>
    <cellStyle name="Стиль 1 2 2 2 2 2 2 2 2 2 2 2 2 2 2 2 16 2 3" xfId="5667"/>
    <cellStyle name="Стиль 1 2 2 2 2 2 2 2 2 2 2 2 2 2 2 2 16 2 3 2" xfId="5668"/>
    <cellStyle name="Стиль 1 2 2 2 2 2 2 2 2 2 2 2 2 2 2 2 16 2 4" xfId="5669"/>
    <cellStyle name="Стиль 1 2 2 2 2 2 2 2 2 2 2 2 2 2 2 2 16 3" xfId="5670"/>
    <cellStyle name="Стиль 1 2 2 2 2 2 2 2 2 2 2 2 2 2 2 2 16 3 2" xfId="5671"/>
    <cellStyle name="Стиль 1 2 2 2 2 2 2 2 2 2 2 2 2 2 2 2 16 4" xfId="5672"/>
    <cellStyle name="Стиль 1 2 2 2 2 2 2 2 2 2 2 2 2 2 2 2 16 5" xfId="5673"/>
    <cellStyle name="Стиль 1 2 2 2 2 2 2 2 2 2 2 2 2 2 2 2 17" xfId="5674"/>
    <cellStyle name="Стиль 1 2 2 2 2 2 2 2 2 2 2 2 2 2 2 2 17 2" xfId="5675"/>
    <cellStyle name="Стиль 1 2 2 2 2 2 2 2 2 2 2 2 2 2 2 2 17 2 2" xfId="5676"/>
    <cellStyle name="Стиль 1 2 2 2 2 2 2 2 2 2 2 2 2 2 2 2 17 3" xfId="5677"/>
    <cellStyle name="Стиль 1 2 2 2 2 2 2 2 2 2 2 2 2 2 2 2 17 4" xfId="5678"/>
    <cellStyle name="Стиль 1 2 2 2 2 2 2 2 2 2 2 2 2 2 2 2 18" xfId="5679"/>
    <cellStyle name="Стиль 1 2 2 2 2 2 2 2 2 2 2 2 2 2 2 2 18 2" xfId="5680"/>
    <cellStyle name="Стиль 1 2 2 2 2 2 2 2 2 2 2 2 2 2 2 2 19" xfId="5681"/>
    <cellStyle name="Стиль 1 2 2 2 2 2 2 2 2 2 2 2 2 2 2 2 2" xfId="5682"/>
    <cellStyle name="Стиль 1 2 2 2 2 2 2 2 2 2 2 2 2 2 2 2 2 10" xfId="5683"/>
    <cellStyle name="Стиль 1 2 2 2 2 2 2 2 2 2 2 2 2 2 2 2 2 11" xfId="5684"/>
    <cellStyle name="Стиль 1 2 2 2 2 2 2 2 2 2 2 2 2 2 2 2 2 12" xfId="5685"/>
    <cellStyle name="Стиль 1 2 2 2 2 2 2 2 2 2 2 2 2 2 2 2 2 12 2" xfId="5686"/>
    <cellStyle name="Стиль 1 2 2 2 2 2 2 2 2 2 2 2 2 2 2 2 2 12 2 2" xfId="5687"/>
    <cellStyle name="Стиль 1 2 2 2 2 2 2 2 2 2 2 2 2 2 2 2 2 12 2 2 2" xfId="5688"/>
    <cellStyle name="Стиль 1 2 2 2 2 2 2 2 2 2 2 2 2 2 2 2 2 12 2 2 2 2" xfId="5689"/>
    <cellStyle name="Стиль 1 2 2 2 2 2 2 2 2 2 2 2 2 2 2 2 2 12 2 2 2 2 2" xfId="5690"/>
    <cellStyle name="Стиль 1 2 2 2 2 2 2 2 2 2 2 2 2 2 2 2 2 12 2 2 2 2 2 2" xfId="5691"/>
    <cellStyle name="Стиль 1 2 2 2 2 2 2 2 2 2 2 2 2 2 2 2 2 12 2 2 2 2 3" xfId="5692"/>
    <cellStyle name="Стиль 1 2 2 2 2 2 2 2 2 2 2 2 2 2 2 2 2 12 2 2 2 2 4" xfId="5693"/>
    <cellStyle name="Стиль 1 2 2 2 2 2 2 2 2 2 2 2 2 2 2 2 2 12 2 2 2 3" xfId="5694"/>
    <cellStyle name="Стиль 1 2 2 2 2 2 2 2 2 2 2 2 2 2 2 2 2 12 2 2 2 3 2" xfId="5695"/>
    <cellStyle name="Стиль 1 2 2 2 2 2 2 2 2 2 2 2 2 2 2 2 2 12 2 2 2 4" xfId="5696"/>
    <cellStyle name="Стиль 1 2 2 2 2 2 2 2 2 2 2 2 2 2 2 2 2 12 2 2 3" xfId="5697"/>
    <cellStyle name="Стиль 1 2 2 2 2 2 2 2 2 2 2 2 2 2 2 2 2 12 2 2 3 2" xfId="5698"/>
    <cellStyle name="Стиль 1 2 2 2 2 2 2 2 2 2 2 2 2 2 2 2 2 12 2 2 4" xfId="5699"/>
    <cellStyle name="Стиль 1 2 2 2 2 2 2 2 2 2 2 2 2 2 2 2 2 12 2 2 5" xfId="5700"/>
    <cellStyle name="Стиль 1 2 2 2 2 2 2 2 2 2 2 2 2 2 2 2 2 12 2 3" xfId="5701"/>
    <cellStyle name="Стиль 1 2 2 2 2 2 2 2 2 2 2 2 2 2 2 2 2 12 2 3 2" xfId="5702"/>
    <cellStyle name="Стиль 1 2 2 2 2 2 2 2 2 2 2 2 2 2 2 2 2 12 2 3 2 2" xfId="5703"/>
    <cellStyle name="Стиль 1 2 2 2 2 2 2 2 2 2 2 2 2 2 2 2 2 12 2 3 3" xfId="5704"/>
    <cellStyle name="Стиль 1 2 2 2 2 2 2 2 2 2 2 2 2 2 2 2 2 12 2 3 4" xfId="5705"/>
    <cellStyle name="Стиль 1 2 2 2 2 2 2 2 2 2 2 2 2 2 2 2 2 12 2 4" xfId="5706"/>
    <cellStyle name="Стиль 1 2 2 2 2 2 2 2 2 2 2 2 2 2 2 2 2 12 2 4 2" xfId="5707"/>
    <cellStyle name="Стиль 1 2 2 2 2 2 2 2 2 2 2 2 2 2 2 2 2 12 2 5" xfId="5708"/>
    <cellStyle name="Стиль 1 2 2 2 2 2 2 2 2 2 2 2 2 2 2 2 2 12 3" xfId="5709"/>
    <cellStyle name="Стиль 1 2 2 2 2 2 2 2 2 2 2 2 2 2 2 2 2 12 3 2" xfId="5710"/>
    <cellStyle name="Стиль 1 2 2 2 2 2 2 2 2 2 2 2 2 2 2 2 2 12 3 2 2" xfId="5711"/>
    <cellStyle name="Стиль 1 2 2 2 2 2 2 2 2 2 2 2 2 2 2 2 2 12 3 2 2 2" xfId="5712"/>
    <cellStyle name="Стиль 1 2 2 2 2 2 2 2 2 2 2 2 2 2 2 2 2 12 3 2 3" xfId="5713"/>
    <cellStyle name="Стиль 1 2 2 2 2 2 2 2 2 2 2 2 2 2 2 2 2 12 3 2 4" xfId="5714"/>
    <cellStyle name="Стиль 1 2 2 2 2 2 2 2 2 2 2 2 2 2 2 2 2 12 3 3" xfId="5715"/>
    <cellStyle name="Стиль 1 2 2 2 2 2 2 2 2 2 2 2 2 2 2 2 2 12 3 3 2" xfId="5716"/>
    <cellStyle name="Стиль 1 2 2 2 2 2 2 2 2 2 2 2 2 2 2 2 2 12 3 4" xfId="5717"/>
    <cellStyle name="Стиль 1 2 2 2 2 2 2 2 2 2 2 2 2 2 2 2 2 12 4" xfId="5718"/>
    <cellStyle name="Стиль 1 2 2 2 2 2 2 2 2 2 2 2 2 2 2 2 2 12 4 2" xfId="5719"/>
    <cellStyle name="Стиль 1 2 2 2 2 2 2 2 2 2 2 2 2 2 2 2 2 12 5" xfId="5720"/>
    <cellStyle name="Стиль 1 2 2 2 2 2 2 2 2 2 2 2 2 2 2 2 2 12 6" xfId="5721"/>
    <cellStyle name="Стиль 1 2 2 2 2 2 2 2 2 2 2 2 2 2 2 2 2 13" xfId="5722"/>
    <cellStyle name="Стиль 1 2 2 2 2 2 2 2 2 2 2 2 2 2 2 2 2 13 2" xfId="5723"/>
    <cellStyle name="Стиль 1 2 2 2 2 2 2 2 2 2 2 2 2 2 2 2 2 13 2 2" xfId="5724"/>
    <cellStyle name="Стиль 1 2 2 2 2 2 2 2 2 2 2 2 2 2 2 2 2 13 2 2 2" xfId="5725"/>
    <cellStyle name="Стиль 1 2 2 2 2 2 2 2 2 2 2 2 2 2 2 2 2 13 2 2 2 2" xfId="5726"/>
    <cellStyle name="Стиль 1 2 2 2 2 2 2 2 2 2 2 2 2 2 2 2 2 13 2 2 3" xfId="5727"/>
    <cellStyle name="Стиль 1 2 2 2 2 2 2 2 2 2 2 2 2 2 2 2 2 13 2 2 4" xfId="5728"/>
    <cellStyle name="Стиль 1 2 2 2 2 2 2 2 2 2 2 2 2 2 2 2 2 13 2 3" xfId="5729"/>
    <cellStyle name="Стиль 1 2 2 2 2 2 2 2 2 2 2 2 2 2 2 2 2 13 2 3 2" xfId="5730"/>
    <cellStyle name="Стиль 1 2 2 2 2 2 2 2 2 2 2 2 2 2 2 2 2 13 2 4" xfId="5731"/>
    <cellStyle name="Стиль 1 2 2 2 2 2 2 2 2 2 2 2 2 2 2 2 2 13 3" xfId="5732"/>
    <cellStyle name="Стиль 1 2 2 2 2 2 2 2 2 2 2 2 2 2 2 2 2 13 3 2" xfId="5733"/>
    <cellStyle name="Стиль 1 2 2 2 2 2 2 2 2 2 2 2 2 2 2 2 2 13 4" xfId="5734"/>
    <cellStyle name="Стиль 1 2 2 2 2 2 2 2 2 2 2 2 2 2 2 2 2 13 5" xfId="5735"/>
    <cellStyle name="Стиль 1 2 2 2 2 2 2 2 2 2 2 2 2 2 2 2 2 14" xfId="5736"/>
    <cellStyle name="Стиль 1 2 2 2 2 2 2 2 2 2 2 2 2 2 2 2 2 14 2" xfId="5737"/>
    <cellStyle name="Стиль 1 2 2 2 2 2 2 2 2 2 2 2 2 2 2 2 2 14 2 2" xfId="5738"/>
    <cellStyle name="Стиль 1 2 2 2 2 2 2 2 2 2 2 2 2 2 2 2 2 14 3" xfId="5739"/>
    <cellStyle name="Стиль 1 2 2 2 2 2 2 2 2 2 2 2 2 2 2 2 2 14 4" xfId="5740"/>
    <cellStyle name="Стиль 1 2 2 2 2 2 2 2 2 2 2 2 2 2 2 2 2 15" xfId="5741"/>
    <cellStyle name="Стиль 1 2 2 2 2 2 2 2 2 2 2 2 2 2 2 2 2 15 2" xfId="5742"/>
    <cellStyle name="Стиль 1 2 2 2 2 2 2 2 2 2 2 2 2 2 2 2 2 16" xfId="5743"/>
    <cellStyle name="Стиль 1 2 2 2 2 2 2 2 2 2 2 2 2 2 2 2 2 2" xfId="5744"/>
    <cellStyle name="Стиль 1 2 2 2 2 2 2 2 2 2 2 2 2 2 2 2 2 2 10" xfId="5745"/>
    <cellStyle name="Стиль 1 2 2 2 2 2 2 2 2 2 2 2 2 2 2 2 2 2 11" xfId="5746"/>
    <cellStyle name="Стиль 1 2 2 2 2 2 2 2 2 2 2 2 2 2 2 2 2 2 12" xfId="5747"/>
    <cellStyle name="Стиль 1 2 2 2 2 2 2 2 2 2 2 2 2 2 2 2 2 2 12 2" xfId="5748"/>
    <cellStyle name="Стиль 1 2 2 2 2 2 2 2 2 2 2 2 2 2 2 2 2 2 12 2 2" xfId="5749"/>
    <cellStyle name="Стиль 1 2 2 2 2 2 2 2 2 2 2 2 2 2 2 2 2 2 12 2 2 2" xfId="5750"/>
    <cellStyle name="Стиль 1 2 2 2 2 2 2 2 2 2 2 2 2 2 2 2 2 2 12 2 2 2 2" xfId="5751"/>
    <cellStyle name="Стиль 1 2 2 2 2 2 2 2 2 2 2 2 2 2 2 2 2 2 12 2 2 2 2 2" xfId="5752"/>
    <cellStyle name="Стиль 1 2 2 2 2 2 2 2 2 2 2 2 2 2 2 2 2 2 12 2 2 2 2 2 2" xfId="5753"/>
    <cellStyle name="Стиль 1 2 2 2 2 2 2 2 2 2 2 2 2 2 2 2 2 2 12 2 2 2 2 3" xfId="5754"/>
    <cellStyle name="Стиль 1 2 2 2 2 2 2 2 2 2 2 2 2 2 2 2 2 2 12 2 2 2 2 4" xfId="5755"/>
    <cellStyle name="Стиль 1 2 2 2 2 2 2 2 2 2 2 2 2 2 2 2 2 2 12 2 2 2 3" xfId="5756"/>
    <cellStyle name="Стиль 1 2 2 2 2 2 2 2 2 2 2 2 2 2 2 2 2 2 12 2 2 2 3 2" xfId="5757"/>
    <cellStyle name="Стиль 1 2 2 2 2 2 2 2 2 2 2 2 2 2 2 2 2 2 12 2 2 2 4" xfId="5758"/>
    <cellStyle name="Стиль 1 2 2 2 2 2 2 2 2 2 2 2 2 2 2 2 2 2 12 2 2 3" xfId="5759"/>
    <cellStyle name="Стиль 1 2 2 2 2 2 2 2 2 2 2 2 2 2 2 2 2 2 12 2 2 3 2" xfId="5760"/>
    <cellStyle name="Стиль 1 2 2 2 2 2 2 2 2 2 2 2 2 2 2 2 2 2 12 2 2 4" xfId="5761"/>
    <cellStyle name="Стиль 1 2 2 2 2 2 2 2 2 2 2 2 2 2 2 2 2 2 12 2 2 5" xfId="5762"/>
    <cellStyle name="Стиль 1 2 2 2 2 2 2 2 2 2 2 2 2 2 2 2 2 2 12 2 3" xfId="5763"/>
    <cellStyle name="Стиль 1 2 2 2 2 2 2 2 2 2 2 2 2 2 2 2 2 2 12 2 3 2" xfId="5764"/>
    <cellStyle name="Стиль 1 2 2 2 2 2 2 2 2 2 2 2 2 2 2 2 2 2 12 2 3 2 2" xfId="5765"/>
    <cellStyle name="Стиль 1 2 2 2 2 2 2 2 2 2 2 2 2 2 2 2 2 2 12 2 3 3" xfId="5766"/>
    <cellStyle name="Стиль 1 2 2 2 2 2 2 2 2 2 2 2 2 2 2 2 2 2 12 2 3 4" xfId="5767"/>
    <cellStyle name="Стиль 1 2 2 2 2 2 2 2 2 2 2 2 2 2 2 2 2 2 12 2 4" xfId="5768"/>
    <cellStyle name="Стиль 1 2 2 2 2 2 2 2 2 2 2 2 2 2 2 2 2 2 12 2 4 2" xfId="5769"/>
    <cellStyle name="Стиль 1 2 2 2 2 2 2 2 2 2 2 2 2 2 2 2 2 2 12 2 5" xfId="5770"/>
    <cellStyle name="Стиль 1 2 2 2 2 2 2 2 2 2 2 2 2 2 2 2 2 2 12 3" xfId="5771"/>
    <cellStyle name="Стиль 1 2 2 2 2 2 2 2 2 2 2 2 2 2 2 2 2 2 12 3 2" xfId="5772"/>
    <cellStyle name="Стиль 1 2 2 2 2 2 2 2 2 2 2 2 2 2 2 2 2 2 12 3 2 2" xfId="5773"/>
    <cellStyle name="Стиль 1 2 2 2 2 2 2 2 2 2 2 2 2 2 2 2 2 2 12 3 2 2 2" xfId="5774"/>
    <cellStyle name="Стиль 1 2 2 2 2 2 2 2 2 2 2 2 2 2 2 2 2 2 12 3 2 3" xfId="5775"/>
    <cellStyle name="Стиль 1 2 2 2 2 2 2 2 2 2 2 2 2 2 2 2 2 2 12 3 2 4" xfId="5776"/>
    <cellStyle name="Стиль 1 2 2 2 2 2 2 2 2 2 2 2 2 2 2 2 2 2 12 3 3" xfId="5777"/>
    <cellStyle name="Стиль 1 2 2 2 2 2 2 2 2 2 2 2 2 2 2 2 2 2 12 3 3 2" xfId="5778"/>
    <cellStyle name="Стиль 1 2 2 2 2 2 2 2 2 2 2 2 2 2 2 2 2 2 12 3 4" xfId="5779"/>
    <cellStyle name="Стиль 1 2 2 2 2 2 2 2 2 2 2 2 2 2 2 2 2 2 12 4" xfId="5780"/>
    <cellStyle name="Стиль 1 2 2 2 2 2 2 2 2 2 2 2 2 2 2 2 2 2 12 4 2" xfId="5781"/>
    <cellStyle name="Стиль 1 2 2 2 2 2 2 2 2 2 2 2 2 2 2 2 2 2 12 5" xfId="5782"/>
    <cellStyle name="Стиль 1 2 2 2 2 2 2 2 2 2 2 2 2 2 2 2 2 2 12 6" xfId="5783"/>
    <cellStyle name="Стиль 1 2 2 2 2 2 2 2 2 2 2 2 2 2 2 2 2 2 13" xfId="5784"/>
    <cellStyle name="Стиль 1 2 2 2 2 2 2 2 2 2 2 2 2 2 2 2 2 2 13 2" xfId="5785"/>
    <cellStyle name="Стиль 1 2 2 2 2 2 2 2 2 2 2 2 2 2 2 2 2 2 13 2 2" xfId="5786"/>
    <cellStyle name="Стиль 1 2 2 2 2 2 2 2 2 2 2 2 2 2 2 2 2 2 13 2 2 2" xfId="5787"/>
    <cellStyle name="Стиль 1 2 2 2 2 2 2 2 2 2 2 2 2 2 2 2 2 2 13 2 2 2 2" xfId="5788"/>
    <cellStyle name="Стиль 1 2 2 2 2 2 2 2 2 2 2 2 2 2 2 2 2 2 13 2 2 3" xfId="5789"/>
    <cellStyle name="Стиль 1 2 2 2 2 2 2 2 2 2 2 2 2 2 2 2 2 2 13 2 2 4" xfId="5790"/>
    <cellStyle name="Стиль 1 2 2 2 2 2 2 2 2 2 2 2 2 2 2 2 2 2 13 2 3" xfId="5791"/>
    <cellStyle name="Стиль 1 2 2 2 2 2 2 2 2 2 2 2 2 2 2 2 2 2 13 2 3 2" xfId="5792"/>
    <cellStyle name="Стиль 1 2 2 2 2 2 2 2 2 2 2 2 2 2 2 2 2 2 13 2 4" xfId="5793"/>
    <cellStyle name="Стиль 1 2 2 2 2 2 2 2 2 2 2 2 2 2 2 2 2 2 13 3" xfId="5794"/>
    <cellStyle name="Стиль 1 2 2 2 2 2 2 2 2 2 2 2 2 2 2 2 2 2 13 3 2" xfId="5795"/>
    <cellStyle name="Стиль 1 2 2 2 2 2 2 2 2 2 2 2 2 2 2 2 2 2 13 4" xfId="5796"/>
    <cellStyle name="Стиль 1 2 2 2 2 2 2 2 2 2 2 2 2 2 2 2 2 2 13 5" xfId="5797"/>
    <cellStyle name="Стиль 1 2 2 2 2 2 2 2 2 2 2 2 2 2 2 2 2 2 14" xfId="5798"/>
    <cellStyle name="Стиль 1 2 2 2 2 2 2 2 2 2 2 2 2 2 2 2 2 2 14 2" xfId="5799"/>
    <cellStyle name="Стиль 1 2 2 2 2 2 2 2 2 2 2 2 2 2 2 2 2 2 14 2 2" xfId="5800"/>
    <cellStyle name="Стиль 1 2 2 2 2 2 2 2 2 2 2 2 2 2 2 2 2 2 14 3" xfId="5801"/>
    <cellStyle name="Стиль 1 2 2 2 2 2 2 2 2 2 2 2 2 2 2 2 2 2 14 4" xfId="5802"/>
    <cellStyle name="Стиль 1 2 2 2 2 2 2 2 2 2 2 2 2 2 2 2 2 2 15" xfId="5803"/>
    <cellStyle name="Стиль 1 2 2 2 2 2 2 2 2 2 2 2 2 2 2 2 2 2 15 2" xfId="5804"/>
    <cellStyle name="Стиль 1 2 2 2 2 2 2 2 2 2 2 2 2 2 2 2 2 2 16" xfId="5805"/>
    <cellStyle name="Стиль 1 2 2 2 2 2 2 2 2 2 2 2 2 2 2 2 2 2 2" xfId="5806"/>
    <cellStyle name="Стиль 1 2 2 2 2 2 2 2 2 2 2 2 2 2 2 2 2 2 2 10" xfId="5807"/>
    <cellStyle name="Стиль 1 2 2 2 2 2 2 2 2 2 2 2 2 2 2 2 2 2 2 11" xfId="5808"/>
    <cellStyle name="Стиль 1 2 2 2 2 2 2 2 2 2 2 2 2 2 2 2 2 2 2 11 2" xfId="5809"/>
    <cellStyle name="Стиль 1 2 2 2 2 2 2 2 2 2 2 2 2 2 2 2 2 2 2 11 2 2" xfId="5810"/>
    <cellStyle name="Стиль 1 2 2 2 2 2 2 2 2 2 2 2 2 2 2 2 2 2 2 11 2 2 2" xfId="5811"/>
    <cellStyle name="Стиль 1 2 2 2 2 2 2 2 2 2 2 2 2 2 2 2 2 2 2 11 2 2 2 2" xfId="5812"/>
    <cellStyle name="Стиль 1 2 2 2 2 2 2 2 2 2 2 2 2 2 2 2 2 2 2 11 2 2 2 2 2" xfId="5813"/>
    <cellStyle name="Стиль 1 2 2 2 2 2 2 2 2 2 2 2 2 2 2 2 2 2 2 11 2 2 2 2 2 2" xfId="5814"/>
    <cellStyle name="Стиль 1 2 2 2 2 2 2 2 2 2 2 2 2 2 2 2 2 2 2 11 2 2 2 2 3" xfId="5815"/>
    <cellStyle name="Стиль 1 2 2 2 2 2 2 2 2 2 2 2 2 2 2 2 2 2 2 11 2 2 2 2 4" xfId="5816"/>
    <cellStyle name="Стиль 1 2 2 2 2 2 2 2 2 2 2 2 2 2 2 2 2 2 2 11 2 2 2 3" xfId="5817"/>
    <cellStyle name="Стиль 1 2 2 2 2 2 2 2 2 2 2 2 2 2 2 2 2 2 2 11 2 2 2 3 2" xfId="5818"/>
    <cellStyle name="Стиль 1 2 2 2 2 2 2 2 2 2 2 2 2 2 2 2 2 2 2 11 2 2 2 4" xfId="5819"/>
    <cellStyle name="Стиль 1 2 2 2 2 2 2 2 2 2 2 2 2 2 2 2 2 2 2 11 2 2 3" xfId="5820"/>
    <cellStyle name="Стиль 1 2 2 2 2 2 2 2 2 2 2 2 2 2 2 2 2 2 2 11 2 2 3 2" xfId="5821"/>
    <cellStyle name="Стиль 1 2 2 2 2 2 2 2 2 2 2 2 2 2 2 2 2 2 2 11 2 2 4" xfId="5822"/>
    <cellStyle name="Стиль 1 2 2 2 2 2 2 2 2 2 2 2 2 2 2 2 2 2 2 11 2 2 5" xfId="5823"/>
    <cellStyle name="Стиль 1 2 2 2 2 2 2 2 2 2 2 2 2 2 2 2 2 2 2 11 2 3" xfId="5824"/>
    <cellStyle name="Стиль 1 2 2 2 2 2 2 2 2 2 2 2 2 2 2 2 2 2 2 11 2 3 2" xfId="5825"/>
    <cellStyle name="Стиль 1 2 2 2 2 2 2 2 2 2 2 2 2 2 2 2 2 2 2 11 2 3 2 2" xfId="5826"/>
    <cellStyle name="Стиль 1 2 2 2 2 2 2 2 2 2 2 2 2 2 2 2 2 2 2 11 2 3 3" xfId="5827"/>
    <cellStyle name="Стиль 1 2 2 2 2 2 2 2 2 2 2 2 2 2 2 2 2 2 2 11 2 3 4" xfId="5828"/>
    <cellStyle name="Стиль 1 2 2 2 2 2 2 2 2 2 2 2 2 2 2 2 2 2 2 11 2 4" xfId="5829"/>
    <cellStyle name="Стиль 1 2 2 2 2 2 2 2 2 2 2 2 2 2 2 2 2 2 2 11 2 4 2" xfId="5830"/>
    <cellStyle name="Стиль 1 2 2 2 2 2 2 2 2 2 2 2 2 2 2 2 2 2 2 11 2 5" xfId="5831"/>
    <cellStyle name="Стиль 1 2 2 2 2 2 2 2 2 2 2 2 2 2 2 2 2 2 2 11 3" xfId="5832"/>
    <cellStyle name="Стиль 1 2 2 2 2 2 2 2 2 2 2 2 2 2 2 2 2 2 2 11 3 2" xfId="5833"/>
    <cellStyle name="Стиль 1 2 2 2 2 2 2 2 2 2 2 2 2 2 2 2 2 2 2 11 3 2 2" xfId="5834"/>
    <cellStyle name="Стиль 1 2 2 2 2 2 2 2 2 2 2 2 2 2 2 2 2 2 2 11 3 2 2 2" xfId="5835"/>
    <cellStyle name="Стиль 1 2 2 2 2 2 2 2 2 2 2 2 2 2 2 2 2 2 2 11 3 2 3" xfId="5836"/>
    <cellStyle name="Стиль 1 2 2 2 2 2 2 2 2 2 2 2 2 2 2 2 2 2 2 11 3 2 4" xfId="5837"/>
    <cellStyle name="Стиль 1 2 2 2 2 2 2 2 2 2 2 2 2 2 2 2 2 2 2 11 3 3" xfId="5838"/>
    <cellStyle name="Стиль 1 2 2 2 2 2 2 2 2 2 2 2 2 2 2 2 2 2 2 11 3 3 2" xfId="5839"/>
    <cellStyle name="Стиль 1 2 2 2 2 2 2 2 2 2 2 2 2 2 2 2 2 2 2 11 3 4" xfId="5840"/>
    <cellStyle name="Стиль 1 2 2 2 2 2 2 2 2 2 2 2 2 2 2 2 2 2 2 11 4" xfId="5841"/>
    <cellStyle name="Стиль 1 2 2 2 2 2 2 2 2 2 2 2 2 2 2 2 2 2 2 11 4 2" xfId="5842"/>
    <cellStyle name="Стиль 1 2 2 2 2 2 2 2 2 2 2 2 2 2 2 2 2 2 2 11 5" xfId="5843"/>
    <cellStyle name="Стиль 1 2 2 2 2 2 2 2 2 2 2 2 2 2 2 2 2 2 2 11 6" xfId="5844"/>
    <cellStyle name="Стиль 1 2 2 2 2 2 2 2 2 2 2 2 2 2 2 2 2 2 2 12" xfId="5845"/>
    <cellStyle name="Стиль 1 2 2 2 2 2 2 2 2 2 2 2 2 2 2 2 2 2 2 12 2" xfId="5846"/>
    <cellStyle name="Стиль 1 2 2 2 2 2 2 2 2 2 2 2 2 2 2 2 2 2 2 12 2 2" xfId="5847"/>
    <cellStyle name="Стиль 1 2 2 2 2 2 2 2 2 2 2 2 2 2 2 2 2 2 2 12 2 2 2" xfId="5848"/>
    <cellStyle name="Стиль 1 2 2 2 2 2 2 2 2 2 2 2 2 2 2 2 2 2 2 12 2 2 2 2" xfId="5849"/>
    <cellStyle name="Стиль 1 2 2 2 2 2 2 2 2 2 2 2 2 2 2 2 2 2 2 12 2 2 3" xfId="5850"/>
    <cellStyle name="Стиль 1 2 2 2 2 2 2 2 2 2 2 2 2 2 2 2 2 2 2 12 2 2 4" xfId="5851"/>
    <cellStyle name="Стиль 1 2 2 2 2 2 2 2 2 2 2 2 2 2 2 2 2 2 2 12 2 3" xfId="5852"/>
    <cellStyle name="Стиль 1 2 2 2 2 2 2 2 2 2 2 2 2 2 2 2 2 2 2 12 2 3 2" xfId="5853"/>
    <cellStyle name="Стиль 1 2 2 2 2 2 2 2 2 2 2 2 2 2 2 2 2 2 2 12 2 4" xfId="5854"/>
    <cellStyle name="Стиль 1 2 2 2 2 2 2 2 2 2 2 2 2 2 2 2 2 2 2 12 3" xfId="5855"/>
    <cellStyle name="Стиль 1 2 2 2 2 2 2 2 2 2 2 2 2 2 2 2 2 2 2 12 3 2" xfId="5856"/>
    <cellStyle name="Стиль 1 2 2 2 2 2 2 2 2 2 2 2 2 2 2 2 2 2 2 12 4" xfId="5857"/>
    <cellStyle name="Стиль 1 2 2 2 2 2 2 2 2 2 2 2 2 2 2 2 2 2 2 12 5" xfId="5858"/>
    <cellStyle name="Стиль 1 2 2 2 2 2 2 2 2 2 2 2 2 2 2 2 2 2 2 13" xfId="5859"/>
    <cellStyle name="Стиль 1 2 2 2 2 2 2 2 2 2 2 2 2 2 2 2 2 2 2 13 2" xfId="5860"/>
    <cellStyle name="Стиль 1 2 2 2 2 2 2 2 2 2 2 2 2 2 2 2 2 2 2 13 2 2" xfId="5861"/>
    <cellStyle name="Стиль 1 2 2 2 2 2 2 2 2 2 2 2 2 2 2 2 2 2 2 13 3" xfId="5862"/>
    <cellStyle name="Стиль 1 2 2 2 2 2 2 2 2 2 2 2 2 2 2 2 2 2 2 13 4" xfId="5863"/>
    <cellStyle name="Стиль 1 2 2 2 2 2 2 2 2 2 2 2 2 2 2 2 2 2 2 14" xfId="5864"/>
    <cellStyle name="Стиль 1 2 2 2 2 2 2 2 2 2 2 2 2 2 2 2 2 2 2 14 2" xfId="5865"/>
    <cellStyle name="Стиль 1 2 2 2 2 2 2 2 2 2 2 2 2 2 2 2 2 2 2 15" xfId="5866"/>
    <cellStyle name="Стиль 1 2 2 2 2 2 2 2 2 2 2 2 2 2 2 2 2 2 2 2" xfId="5867"/>
    <cellStyle name="Стиль 1 2 2 2 2 2 2 2 2 2 2 2 2 2 2 2 2 2 2 2 10" xfId="5868"/>
    <cellStyle name="Стиль 1 2 2 2 2 2 2 2 2 2 2 2 2 2 2 2 2 2 2 2 11" xfId="5869"/>
    <cellStyle name="Стиль 1 2 2 2 2 2 2 2 2 2 2 2 2 2 2 2 2 2 2 2 11 2" xfId="5870"/>
    <cellStyle name="Стиль 1 2 2 2 2 2 2 2 2 2 2 2 2 2 2 2 2 2 2 2 11 2 2" xfId="5871"/>
    <cellStyle name="Стиль 1 2 2 2 2 2 2 2 2 2 2 2 2 2 2 2 2 2 2 2 11 2 2 2" xfId="5872"/>
    <cellStyle name="Стиль 1 2 2 2 2 2 2 2 2 2 2 2 2 2 2 2 2 2 2 2 11 2 2 2 2" xfId="5873"/>
    <cellStyle name="Стиль 1 2 2 2 2 2 2 2 2 2 2 2 2 2 2 2 2 2 2 2 11 2 2 2 2 2" xfId="5874"/>
    <cellStyle name="Стиль 1 2 2 2 2 2 2 2 2 2 2 2 2 2 2 2 2 2 2 2 11 2 2 2 2 2 2" xfId="5875"/>
    <cellStyle name="Стиль 1 2 2 2 2 2 2 2 2 2 2 2 2 2 2 2 2 2 2 2 11 2 2 2 2 3" xfId="5876"/>
    <cellStyle name="Стиль 1 2 2 2 2 2 2 2 2 2 2 2 2 2 2 2 2 2 2 2 11 2 2 2 2 4" xfId="5877"/>
    <cellStyle name="Стиль 1 2 2 2 2 2 2 2 2 2 2 2 2 2 2 2 2 2 2 2 11 2 2 2 3" xfId="5878"/>
    <cellStyle name="Стиль 1 2 2 2 2 2 2 2 2 2 2 2 2 2 2 2 2 2 2 2 11 2 2 2 3 2" xfId="5879"/>
    <cellStyle name="Стиль 1 2 2 2 2 2 2 2 2 2 2 2 2 2 2 2 2 2 2 2 11 2 2 2 4" xfId="5880"/>
    <cellStyle name="Стиль 1 2 2 2 2 2 2 2 2 2 2 2 2 2 2 2 2 2 2 2 11 2 2 3" xfId="5881"/>
    <cellStyle name="Стиль 1 2 2 2 2 2 2 2 2 2 2 2 2 2 2 2 2 2 2 2 11 2 2 3 2" xfId="5882"/>
    <cellStyle name="Стиль 1 2 2 2 2 2 2 2 2 2 2 2 2 2 2 2 2 2 2 2 11 2 2 4" xfId="5883"/>
    <cellStyle name="Стиль 1 2 2 2 2 2 2 2 2 2 2 2 2 2 2 2 2 2 2 2 11 2 2 5" xfId="5884"/>
    <cellStyle name="Стиль 1 2 2 2 2 2 2 2 2 2 2 2 2 2 2 2 2 2 2 2 11 2 3" xfId="5885"/>
    <cellStyle name="Стиль 1 2 2 2 2 2 2 2 2 2 2 2 2 2 2 2 2 2 2 2 11 2 3 2" xfId="5886"/>
    <cellStyle name="Стиль 1 2 2 2 2 2 2 2 2 2 2 2 2 2 2 2 2 2 2 2 11 2 3 2 2" xfId="5887"/>
    <cellStyle name="Стиль 1 2 2 2 2 2 2 2 2 2 2 2 2 2 2 2 2 2 2 2 11 2 3 3" xfId="5888"/>
    <cellStyle name="Стиль 1 2 2 2 2 2 2 2 2 2 2 2 2 2 2 2 2 2 2 2 11 2 3 4" xfId="5889"/>
    <cellStyle name="Стиль 1 2 2 2 2 2 2 2 2 2 2 2 2 2 2 2 2 2 2 2 11 2 4" xfId="5890"/>
    <cellStyle name="Стиль 1 2 2 2 2 2 2 2 2 2 2 2 2 2 2 2 2 2 2 2 11 2 4 2" xfId="5891"/>
    <cellStyle name="Стиль 1 2 2 2 2 2 2 2 2 2 2 2 2 2 2 2 2 2 2 2 11 2 5" xfId="5892"/>
    <cellStyle name="Стиль 1 2 2 2 2 2 2 2 2 2 2 2 2 2 2 2 2 2 2 2 11 3" xfId="5893"/>
    <cellStyle name="Стиль 1 2 2 2 2 2 2 2 2 2 2 2 2 2 2 2 2 2 2 2 11 3 2" xfId="5894"/>
    <cellStyle name="Стиль 1 2 2 2 2 2 2 2 2 2 2 2 2 2 2 2 2 2 2 2 11 3 2 2" xfId="5895"/>
    <cellStyle name="Стиль 1 2 2 2 2 2 2 2 2 2 2 2 2 2 2 2 2 2 2 2 11 3 2 2 2" xfId="5896"/>
    <cellStyle name="Стиль 1 2 2 2 2 2 2 2 2 2 2 2 2 2 2 2 2 2 2 2 11 3 2 3" xfId="5897"/>
    <cellStyle name="Стиль 1 2 2 2 2 2 2 2 2 2 2 2 2 2 2 2 2 2 2 2 11 3 2 4" xfId="5898"/>
    <cellStyle name="Стиль 1 2 2 2 2 2 2 2 2 2 2 2 2 2 2 2 2 2 2 2 11 3 3" xfId="5899"/>
    <cellStyle name="Стиль 1 2 2 2 2 2 2 2 2 2 2 2 2 2 2 2 2 2 2 2 11 3 3 2" xfId="5900"/>
    <cellStyle name="Стиль 1 2 2 2 2 2 2 2 2 2 2 2 2 2 2 2 2 2 2 2 11 3 4" xfId="5901"/>
    <cellStyle name="Стиль 1 2 2 2 2 2 2 2 2 2 2 2 2 2 2 2 2 2 2 2 11 4" xfId="5902"/>
    <cellStyle name="Стиль 1 2 2 2 2 2 2 2 2 2 2 2 2 2 2 2 2 2 2 2 11 4 2" xfId="5903"/>
    <cellStyle name="Стиль 1 2 2 2 2 2 2 2 2 2 2 2 2 2 2 2 2 2 2 2 11 5" xfId="5904"/>
    <cellStyle name="Стиль 1 2 2 2 2 2 2 2 2 2 2 2 2 2 2 2 2 2 2 2 11 6" xfId="5905"/>
    <cellStyle name="Стиль 1 2 2 2 2 2 2 2 2 2 2 2 2 2 2 2 2 2 2 2 12" xfId="5906"/>
    <cellStyle name="Стиль 1 2 2 2 2 2 2 2 2 2 2 2 2 2 2 2 2 2 2 2 12 2" xfId="5907"/>
    <cellStyle name="Стиль 1 2 2 2 2 2 2 2 2 2 2 2 2 2 2 2 2 2 2 2 12 2 2" xfId="5908"/>
    <cellStyle name="Стиль 1 2 2 2 2 2 2 2 2 2 2 2 2 2 2 2 2 2 2 2 12 2 2 2" xfId="5909"/>
    <cellStyle name="Стиль 1 2 2 2 2 2 2 2 2 2 2 2 2 2 2 2 2 2 2 2 12 2 2 2 2" xfId="5910"/>
    <cellStyle name="Стиль 1 2 2 2 2 2 2 2 2 2 2 2 2 2 2 2 2 2 2 2 12 2 2 3" xfId="5911"/>
    <cellStyle name="Стиль 1 2 2 2 2 2 2 2 2 2 2 2 2 2 2 2 2 2 2 2 12 2 2 4" xfId="5912"/>
    <cellStyle name="Стиль 1 2 2 2 2 2 2 2 2 2 2 2 2 2 2 2 2 2 2 2 12 2 3" xfId="5913"/>
    <cellStyle name="Стиль 1 2 2 2 2 2 2 2 2 2 2 2 2 2 2 2 2 2 2 2 12 2 3 2" xfId="5914"/>
    <cellStyle name="Стиль 1 2 2 2 2 2 2 2 2 2 2 2 2 2 2 2 2 2 2 2 12 2 4" xfId="5915"/>
    <cellStyle name="Стиль 1 2 2 2 2 2 2 2 2 2 2 2 2 2 2 2 2 2 2 2 12 3" xfId="5916"/>
    <cellStyle name="Стиль 1 2 2 2 2 2 2 2 2 2 2 2 2 2 2 2 2 2 2 2 12 3 2" xfId="5917"/>
    <cellStyle name="Стиль 1 2 2 2 2 2 2 2 2 2 2 2 2 2 2 2 2 2 2 2 12 4" xfId="5918"/>
    <cellStyle name="Стиль 1 2 2 2 2 2 2 2 2 2 2 2 2 2 2 2 2 2 2 2 12 5" xfId="5919"/>
    <cellStyle name="Стиль 1 2 2 2 2 2 2 2 2 2 2 2 2 2 2 2 2 2 2 2 13" xfId="5920"/>
    <cellStyle name="Стиль 1 2 2 2 2 2 2 2 2 2 2 2 2 2 2 2 2 2 2 2 13 2" xfId="5921"/>
    <cellStyle name="Стиль 1 2 2 2 2 2 2 2 2 2 2 2 2 2 2 2 2 2 2 2 13 2 2" xfId="5922"/>
    <cellStyle name="Стиль 1 2 2 2 2 2 2 2 2 2 2 2 2 2 2 2 2 2 2 2 13 3" xfId="5923"/>
    <cellStyle name="Стиль 1 2 2 2 2 2 2 2 2 2 2 2 2 2 2 2 2 2 2 2 13 4" xfId="5924"/>
    <cellStyle name="Стиль 1 2 2 2 2 2 2 2 2 2 2 2 2 2 2 2 2 2 2 2 14" xfId="5925"/>
    <cellStyle name="Стиль 1 2 2 2 2 2 2 2 2 2 2 2 2 2 2 2 2 2 2 2 14 2" xfId="5926"/>
    <cellStyle name="Стиль 1 2 2 2 2 2 2 2 2 2 2 2 2 2 2 2 2 2 2 2 15" xfId="5927"/>
    <cellStyle name="Стиль 1 2 2 2 2 2 2 2 2 2 2 2 2 2 2 2 2 2 2 2 2" xfId="5928"/>
    <cellStyle name="Стиль 1 2 2 2 2 2 2 2 2 2 2 2 2 2 2 2 2 2 2 2 2 2" xfId="5929"/>
    <cellStyle name="Стиль 1 2 2 2 2 2 2 2 2 2 2 2 2 2 2 2 2 2 2 2 2 2 2" xfId="5930"/>
    <cellStyle name="Стиль 1 2 2 2 2 2 2 2 2 2 2 2 2 2 2 2 2 2 2 2 2 2 2 2" xfId="5931"/>
    <cellStyle name="Стиль 1 2 2 2 2 2 2 2 2 2 2 2 2 2 2 2 2 2 2 2 2 2 2 2 2" xfId="5932"/>
    <cellStyle name="Стиль 1 2 2 2 2 2 2 2 2 2 2 2 2 2 2 2 2 2 2 2 2 2 2 2 2 2" xfId="5933"/>
    <cellStyle name="Стиль 1 2 2 2 2 2 2 2 2 2 2 2 2 2 2 2 2 2 2 2 2 2 2 2 2 2 2" xfId="5934"/>
    <cellStyle name="Стиль 1 2 2 2 2 2 2 2 2 2 2 2 2 2 2 2 2 2 2 2 2 2 2 2 2 2 2 2" xfId="5935"/>
    <cellStyle name="Стиль 1 2 2 2 2 2 2 2 2 2 2 2 2 2 2 2 2 2 2 2 2 2 2 2 2 2 2 2 2" xfId="5936"/>
    <cellStyle name="Стиль 1 2 2 2 2 2 2 2 2 2 2 2 2 2 2 2 2 2 2 2 2 2 2 2 2 2 2 3" xfId="5937"/>
    <cellStyle name="Стиль 1 2 2 2 2 2 2 2 2 2 2 2 2 2 2 2 2 2 2 2 2 2 2 2 2 2 2 4" xfId="5938"/>
    <cellStyle name="Стиль 1 2 2 2 2 2 2 2 2 2 2 2 2 2 2 2 2 2 2 2 2 2 2 2 2 2 3" xfId="5939"/>
    <cellStyle name="Стиль 1 2 2 2 2 2 2 2 2 2 2 2 2 2 2 2 2 2 2 2 2 2 2 2 2 2 3 2" xfId="5940"/>
    <cellStyle name="Стиль 1 2 2 2 2 2 2 2 2 2 2 2 2 2 2 2 2 2 2 2 2 2 2 2 2 2 4" xfId="5941"/>
    <cellStyle name="Стиль 1 2 2 2 2 2 2 2 2 2 2 2 2 2 2 2 2 2 2 2 2 2 2 2 2 3" xfId="5942"/>
    <cellStyle name="Стиль 1 2 2 2 2 2 2 2 2 2 2 2 2 2 2 2 2 2 2 2 2 2 2 2 2 3 2" xfId="5943"/>
    <cellStyle name="Стиль 1 2 2 2 2 2 2 2 2 2 2 2 2 2 2 2 2 2 2 2 2 2 2 2 2 4" xfId="5944"/>
    <cellStyle name="Стиль 1 2 2 2 2 2 2 2 2 2 2 2 2 2 2 2 2 2 2 2 2 2 2 2 2 5" xfId="5945"/>
    <cellStyle name="Стиль 1 2 2 2 2 2 2 2 2 2 2 2 2 2 2 2 2 2 2 2 2 2 2 2 3" xfId="5946"/>
    <cellStyle name="Стиль 1 2 2 2 2 2 2 2 2 2 2 2 2 2 2 2 2 2 2 2 2 2 2 2 3 2" xfId="5947"/>
    <cellStyle name="Стиль 1 2 2 2 2 2 2 2 2 2 2 2 2 2 2 2 2 2 2 2 2 2 2 2 3 2 2" xfId="5948"/>
    <cellStyle name="Стиль 1 2 2 2 2 2 2 2 2 2 2 2 2 2 2 2 2 2 2 2 2 2 2 2 3 3" xfId="5949"/>
    <cellStyle name="Стиль 1 2 2 2 2 2 2 2 2 2 2 2 2 2 2 2 2 2 2 2 2 2 2 2 3 4" xfId="5950"/>
    <cellStyle name="Стиль 1 2 2 2 2 2 2 2 2 2 2 2 2 2 2 2 2 2 2 2 2 2 2 2 4" xfId="5951"/>
    <cellStyle name="Стиль 1 2 2 2 2 2 2 2 2 2 2 2 2 2 2 2 2 2 2 2 2 2 2 2 4 2" xfId="5952"/>
    <cellStyle name="Стиль 1 2 2 2 2 2 2 2 2 2 2 2 2 2 2 2 2 2 2 2 2 2 2 2 5" xfId="5953"/>
    <cellStyle name="Стиль 1 2 2 2 2 2 2 2 2 2 2 2 2 2 2 2 2 2 2 2 2 2 2 3" xfId="5954"/>
    <cellStyle name="Стиль 1 2 2 2 2 2 2 2 2 2 2 2 2 2 2 2 2 2 2 2 2 2 2 3 2" xfId="5955"/>
    <cellStyle name="Стиль 1 2 2 2 2 2 2 2 2 2 2 2 2 2 2 2 2 2 2 2 2 2 2 3 2 2" xfId="5956"/>
    <cellStyle name="Стиль 1 2 2 2 2 2 2 2 2 2 2 2 2 2 2 2 2 2 2 2 2 2 2 3 2 2 2" xfId="5957"/>
    <cellStyle name="Стиль 1 2 2 2 2 2 2 2 2 2 2 2 2 2 2 2 2 2 2 2 2 2 2 3 2 3" xfId="5958"/>
    <cellStyle name="Стиль 1 2 2 2 2 2 2 2 2 2 2 2 2 2 2 2 2 2 2 2 2 2 2 3 2 4" xfId="5959"/>
    <cellStyle name="Стиль 1 2 2 2 2 2 2 2 2 2 2 2 2 2 2 2 2 2 2 2 2 2 2 3 3" xfId="5960"/>
    <cellStyle name="Стиль 1 2 2 2 2 2 2 2 2 2 2 2 2 2 2 2 2 2 2 2 2 2 2 3 3 2" xfId="5961"/>
    <cellStyle name="Стиль 1 2 2 2 2 2 2 2 2 2 2 2 2 2 2 2 2 2 2 2 2 2 2 3 4" xfId="5962"/>
    <cellStyle name="Стиль 1 2 2 2 2 2 2 2 2 2 2 2 2 2 2 2 2 2 2 2 2 2 2 4" xfId="5963"/>
    <cellStyle name="Стиль 1 2 2 2 2 2 2 2 2 2 2 2 2 2 2 2 2 2 2 2 2 2 2 4 2" xfId="5964"/>
    <cellStyle name="Стиль 1 2 2 2 2 2 2 2 2 2 2 2 2 2 2 2 2 2 2 2 2 2 2 5" xfId="5965"/>
    <cellStyle name="Стиль 1 2 2 2 2 2 2 2 2 2 2 2 2 2 2 2 2 2 2 2 2 2 2 6" xfId="5966"/>
    <cellStyle name="Стиль 1 2 2 2 2 2 2 2 2 2 2 2 2 2 2 2 2 2 2 2 2 2 3" xfId="5967"/>
    <cellStyle name="Стиль 1 2 2 2 2 2 2 2 2 2 2 2 2 2 2 2 2 2 2 2 2 2 3 2" xfId="5968"/>
    <cellStyle name="Стиль 1 2 2 2 2 2 2 2 2 2 2 2 2 2 2 2 2 2 2 2 2 2 3 2 2" xfId="5969"/>
    <cellStyle name="Стиль 1 2 2 2 2 2 2 2 2 2 2 2 2 2 2 2 2 2 2 2 2 2 3 2 2 2" xfId="5970"/>
    <cellStyle name="Стиль 1 2 2 2 2 2 2 2 2 2 2 2 2 2 2 2 2 2 2 2 2 2 3 2 2 2 2" xfId="5971"/>
    <cellStyle name="Стиль 1 2 2 2 2 2 2 2 2 2 2 2 2 2 2 2 2 2 2 2 2 2 3 2 2 3" xfId="5972"/>
    <cellStyle name="Стиль 1 2 2 2 2 2 2 2 2 2 2 2 2 2 2 2 2 2 2 2 2 2 3 2 2 4" xfId="5973"/>
    <cellStyle name="Стиль 1 2 2 2 2 2 2 2 2 2 2 2 2 2 2 2 2 2 2 2 2 2 3 2 3" xfId="5974"/>
    <cellStyle name="Стиль 1 2 2 2 2 2 2 2 2 2 2 2 2 2 2 2 2 2 2 2 2 2 3 2 3 2" xfId="5975"/>
    <cellStyle name="Стиль 1 2 2 2 2 2 2 2 2 2 2 2 2 2 2 2 2 2 2 2 2 2 3 2 4" xfId="5976"/>
    <cellStyle name="Стиль 1 2 2 2 2 2 2 2 2 2 2 2 2 2 2 2 2 2 2 2 2 2 3 3" xfId="5977"/>
    <cellStyle name="Стиль 1 2 2 2 2 2 2 2 2 2 2 2 2 2 2 2 2 2 2 2 2 2 3 3 2" xfId="5978"/>
    <cellStyle name="Стиль 1 2 2 2 2 2 2 2 2 2 2 2 2 2 2 2 2 2 2 2 2 2 3 4" xfId="5979"/>
    <cellStyle name="Стиль 1 2 2 2 2 2 2 2 2 2 2 2 2 2 2 2 2 2 2 2 2 2 3 5" xfId="5980"/>
    <cellStyle name="Стиль 1 2 2 2 2 2 2 2 2 2 2 2 2 2 2 2 2 2 2 2 2 2 4" xfId="5981"/>
    <cellStyle name="Стиль 1 2 2 2 2 2 2 2 2 2 2 2 2 2 2 2 2 2 2 2 2 2 4 2" xfId="5982"/>
    <cellStyle name="Стиль 1 2 2 2 2 2 2 2 2 2 2 2 2 2 2 2 2 2 2 2 2 2 4 2 2" xfId="5983"/>
    <cellStyle name="Стиль 1 2 2 2 2 2 2 2 2 2 2 2 2 2 2 2 2 2 2 2 2 2 4 3" xfId="5984"/>
    <cellStyle name="Стиль 1 2 2 2 2 2 2 2 2 2 2 2 2 2 2 2 2 2 2 2 2 2 4 4" xfId="5985"/>
    <cellStyle name="Стиль 1 2 2 2 2 2 2 2 2 2 2 2 2 2 2 2 2 2 2 2 2 2 5" xfId="5986"/>
    <cellStyle name="Стиль 1 2 2 2 2 2 2 2 2 2 2 2 2 2 2 2 2 2 2 2 2 2 5 2" xfId="5987"/>
    <cellStyle name="Стиль 1 2 2 2 2 2 2 2 2 2 2 2 2 2 2 2 2 2 2 2 2 2 6" xfId="5988"/>
    <cellStyle name="Стиль 1 2 2 2 2 2 2 2 2 2 2 2 2 2 2 2 2 2 2 2 2 3" xfId="5989"/>
    <cellStyle name="Стиль 1 2 2 2 2 2 2 2 2 2 2 2 2 2 2 2 2 2 2 2 2 3 2" xfId="5990"/>
    <cellStyle name="Стиль 1 2 2 2 2 2 2 2 2 2 2 2 2 2 2 2 2 2 2 2 2 3 2 2" xfId="5991"/>
    <cellStyle name="Стиль 1 2 2 2 2 2 2 2 2 2 2 2 2 2 2 2 2 2 2 2 2 3 2 2 2" xfId="5992"/>
    <cellStyle name="Стиль 1 2 2 2 2 2 2 2 2 2 2 2 2 2 2 2 2 2 2 2 2 3 2 2 2 2" xfId="5993"/>
    <cellStyle name="Стиль 1 2 2 2 2 2 2 2 2 2 2 2 2 2 2 2 2 2 2 2 2 3 2 2 2 2 2" xfId="5994"/>
    <cellStyle name="Стиль 1 2 2 2 2 2 2 2 2 2 2 2 2 2 2 2 2 2 2 2 2 3 2 2 2 3" xfId="5995"/>
    <cellStyle name="Стиль 1 2 2 2 2 2 2 2 2 2 2 2 2 2 2 2 2 2 2 2 2 3 2 2 2 4" xfId="5996"/>
    <cellStyle name="Стиль 1 2 2 2 2 2 2 2 2 2 2 2 2 2 2 2 2 2 2 2 2 3 2 2 3" xfId="5997"/>
    <cellStyle name="Стиль 1 2 2 2 2 2 2 2 2 2 2 2 2 2 2 2 2 2 2 2 2 3 2 2 3 2" xfId="5998"/>
    <cellStyle name="Стиль 1 2 2 2 2 2 2 2 2 2 2 2 2 2 2 2 2 2 2 2 2 3 2 2 4" xfId="5999"/>
    <cellStyle name="Стиль 1 2 2 2 2 2 2 2 2 2 2 2 2 2 2 2 2 2 2 2 2 3 2 3" xfId="6000"/>
    <cellStyle name="Стиль 1 2 2 2 2 2 2 2 2 2 2 2 2 2 2 2 2 2 2 2 2 3 2 3 2" xfId="6001"/>
    <cellStyle name="Стиль 1 2 2 2 2 2 2 2 2 2 2 2 2 2 2 2 2 2 2 2 2 3 2 4" xfId="6002"/>
    <cellStyle name="Стиль 1 2 2 2 2 2 2 2 2 2 2 2 2 2 2 2 2 2 2 2 2 3 2 5" xfId="6003"/>
    <cellStyle name="Стиль 1 2 2 2 2 2 2 2 2 2 2 2 2 2 2 2 2 2 2 2 2 3 3" xfId="6004"/>
    <cellStyle name="Стиль 1 2 2 2 2 2 2 2 2 2 2 2 2 2 2 2 2 2 2 2 2 3 3 2" xfId="6005"/>
    <cellStyle name="Стиль 1 2 2 2 2 2 2 2 2 2 2 2 2 2 2 2 2 2 2 2 2 3 3 2 2" xfId="6006"/>
    <cellStyle name="Стиль 1 2 2 2 2 2 2 2 2 2 2 2 2 2 2 2 2 2 2 2 2 3 3 3" xfId="6007"/>
    <cellStyle name="Стиль 1 2 2 2 2 2 2 2 2 2 2 2 2 2 2 2 2 2 2 2 2 3 3 4" xfId="6008"/>
    <cellStyle name="Стиль 1 2 2 2 2 2 2 2 2 2 2 2 2 2 2 2 2 2 2 2 2 3 4" xfId="6009"/>
    <cellStyle name="Стиль 1 2 2 2 2 2 2 2 2 2 2 2 2 2 2 2 2 2 2 2 2 3 4 2" xfId="6010"/>
    <cellStyle name="Стиль 1 2 2 2 2 2 2 2 2 2 2 2 2 2 2 2 2 2 2 2 2 3 5" xfId="6011"/>
    <cellStyle name="Стиль 1 2 2 2 2 2 2 2 2 2 2 2 2 2 2 2 2 2 2 2 2 4" xfId="6012"/>
    <cellStyle name="Стиль 1 2 2 2 2 2 2 2 2 2 2 2 2 2 2 2 2 2 2 2 2 4 2" xfId="6013"/>
    <cellStyle name="Стиль 1 2 2 2 2 2 2 2 2 2 2 2 2 2 2 2 2 2 2 2 2 4 2 2" xfId="6014"/>
    <cellStyle name="Стиль 1 2 2 2 2 2 2 2 2 2 2 2 2 2 2 2 2 2 2 2 2 4 2 2 2" xfId="6015"/>
    <cellStyle name="Стиль 1 2 2 2 2 2 2 2 2 2 2 2 2 2 2 2 2 2 2 2 2 4 2 3" xfId="6016"/>
    <cellStyle name="Стиль 1 2 2 2 2 2 2 2 2 2 2 2 2 2 2 2 2 2 2 2 2 4 2 4" xfId="6017"/>
    <cellStyle name="Стиль 1 2 2 2 2 2 2 2 2 2 2 2 2 2 2 2 2 2 2 2 2 4 3" xfId="6018"/>
    <cellStyle name="Стиль 1 2 2 2 2 2 2 2 2 2 2 2 2 2 2 2 2 2 2 2 2 4 3 2" xfId="6019"/>
    <cellStyle name="Стиль 1 2 2 2 2 2 2 2 2 2 2 2 2 2 2 2 2 2 2 2 2 4 4" xfId="6020"/>
    <cellStyle name="Стиль 1 2 2 2 2 2 2 2 2 2 2 2 2 2 2 2 2 2 2 2 2 5" xfId="6021"/>
    <cellStyle name="Стиль 1 2 2 2 2 2 2 2 2 2 2 2 2 2 2 2 2 2 2 2 2 5 2" xfId="6022"/>
    <cellStyle name="Стиль 1 2 2 2 2 2 2 2 2 2 2 2 2 2 2 2 2 2 2 2 2 6" xfId="6023"/>
    <cellStyle name="Стиль 1 2 2 2 2 2 2 2 2 2 2 2 2 2 2 2 2 2 2 2 2 7" xfId="6024"/>
    <cellStyle name="Стиль 1 2 2 2 2 2 2 2 2 2 2 2 2 2 2 2 2 2 2 2 3" xfId="6025"/>
    <cellStyle name="Стиль 1 2 2 2 2 2 2 2 2 2 2 2 2 2 2 2 2 2 2 2 4" xfId="6026"/>
    <cellStyle name="Стиль 1 2 2 2 2 2 2 2 2 2 2 2 2 2 2 2 2 2 2 2 5" xfId="6027"/>
    <cellStyle name="Стиль 1 2 2 2 2 2 2 2 2 2 2 2 2 2 2 2 2 2 2 2 6" xfId="6028"/>
    <cellStyle name="Стиль 1 2 2 2 2 2 2 2 2 2 2 2 2 2 2 2 2 2 2 2 7" xfId="6029"/>
    <cellStyle name="Стиль 1 2 2 2 2 2 2 2 2 2 2 2 2 2 2 2 2 2 2 2 8" xfId="6030"/>
    <cellStyle name="Стиль 1 2 2 2 2 2 2 2 2 2 2 2 2 2 2 2 2 2 2 2 9" xfId="6031"/>
    <cellStyle name="Стиль 1 2 2 2 2 2 2 2 2 2 2 2 2 2 2 2 2 2 2 3" xfId="6032"/>
    <cellStyle name="Стиль 1 2 2 2 2 2 2 2 2 2 2 2 2 2 2 2 2 2 2 4" xfId="6033"/>
    <cellStyle name="Стиль 1 2 2 2 2 2 2 2 2 2 2 2 2 2 2 2 2 2 2 5" xfId="6034"/>
    <cellStyle name="Стиль 1 2 2 2 2 2 2 2 2 2 2 2 2 2 2 2 2 2 2 6" xfId="6035"/>
    <cellStyle name="Стиль 1 2 2 2 2 2 2 2 2 2 2 2 2 2 2 2 2 2 2 7" xfId="6036"/>
    <cellStyle name="Стиль 1 2 2 2 2 2 2 2 2 2 2 2 2 2 2 2 2 2 2 8" xfId="6037"/>
    <cellStyle name="Стиль 1 2 2 2 2 2 2 2 2 2 2 2 2 2 2 2 2 2 2 9" xfId="6038"/>
    <cellStyle name="Стиль 1 2 2 2 2 2 2 2 2 2 2 2 2 2 2 2 2 2 3" xfId="6039"/>
    <cellStyle name="Стиль 1 2 2 2 2 2 2 2 2 2 2 2 2 2 2 2 2 2 4" xfId="6040"/>
    <cellStyle name="Стиль 1 2 2 2 2 2 2 2 2 2 2 2 2 2 2 2 2 2 5" xfId="6041"/>
    <cellStyle name="Стиль 1 2 2 2 2 2 2 2 2 2 2 2 2 2 2 2 2 2 6" xfId="6042"/>
    <cellStyle name="Стиль 1 2 2 2 2 2 2 2 2 2 2 2 2 2 2 2 2 2 7" xfId="6043"/>
    <cellStyle name="Стиль 1 2 2 2 2 2 2 2 2 2 2 2 2 2 2 2 2 2 8" xfId="6044"/>
    <cellStyle name="Стиль 1 2 2 2 2 2 2 2 2 2 2 2 2 2 2 2 2 2 9" xfId="6045"/>
    <cellStyle name="Стиль 1 2 2 2 2 2 2 2 2 2 2 2 2 2 2 2 2 3" xfId="6046"/>
    <cellStyle name="Стиль 1 2 2 2 2 2 2 2 2 2 2 2 2 2 2 2 2 3 10" xfId="6047"/>
    <cellStyle name="Стиль 1 2 2 2 2 2 2 2 2 2 2 2 2 2 2 2 2 3 2" xfId="6048"/>
    <cellStyle name="Стиль 1 2 2 2 2 2 2 2 2 2 2 2 2 2 2 2 2 3 3" xfId="6049"/>
    <cellStyle name="Стиль 1 2 2 2 2 2 2 2 2 2 2 2 2 2 2 2 2 3 4" xfId="6050"/>
    <cellStyle name="Стиль 1 2 2 2 2 2 2 2 2 2 2 2 2 2 2 2 2 3 5" xfId="6051"/>
    <cellStyle name="Стиль 1 2 2 2 2 2 2 2 2 2 2 2 2 2 2 2 2 3 6" xfId="6052"/>
    <cellStyle name="Стиль 1 2 2 2 2 2 2 2 2 2 2 2 2 2 2 2 2 3 7" xfId="6053"/>
    <cellStyle name="Стиль 1 2 2 2 2 2 2 2 2 2 2 2 2 2 2 2 2 3 8" xfId="6054"/>
    <cellStyle name="Стиль 1 2 2 2 2 2 2 2 2 2 2 2 2 2 2 2 2 3 9" xfId="6055"/>
    <cellStyle name="Стиль 1 2 2 2 2 2 2 2 2 2 2 2 2 2 2 2 2 4" xfId="6056"/>
    <cellStyle name="Стиль 1 2 2 2 2 2 2 2 2 2 2 2 2 2 2 2 2 5" xfId="6057"/>
    <cellStyle name="Стиль 1 2 2 2 2 2 2 2 2 2 2 2 2 2 2 2 2 6" xfId="6058"/>
    <cellStyle name="Стиль 1 2 2 2 2 2 2 2 2 2 2 2 2 2 2 2 2 7" xfId="6059"/>
    <cellStyle name="Стиль 1 2 2 2 2 2 2 2 2 2 2 2 2 2 2 2 2 8" xfId="6060"/>
    <cellStyle name="Стиль 1 2 2 2 2 2 2 2 2 2 2 2 2 2 2 2 2 9" xfId="6061"/>
    <cellStyle name="Стиль 1 2 2 2 2 2 2 2 2 2 2 2 2 2 2 2 3" xfId="6062"/>
    <cellStyle name="Стиль 1 2 2 2 2 2 2 2 2 2 2 2 2 2 2 2 4" xfId="6063"/>
    <cellStyle name="Стиль 1 2 2 2 2 2 2 2 2 2 2 2 2 2 2 2 5" xfId="6064"/>
    <cellStyle name="Стиль 1 2 2 2 2 2 2 2 2 2 2 2 2 2 2 2 5 10" xfId="6065"/>
    <cellStyle name="Стиль 1 2 2 2 2 2 2 2 2 2 2 2 2 2 2 2 5 2" xfId="6066"/>
    <cellStyle name="Стиль 1 2 2 2 2 2 2 2 2 2 2 2 2 2 2 2 5 2 10" xfId="6067"/>
    <cellStyle name="Стиль 1 2 2 2 2 2 2 2 2 2 2 2 2 2 2 2 5 2 2" xfId="6068"/>
    <cellStyle name="Стиль 1 2 2 2 2 2 2 2 2 2 2 2 2 2 2 2 5 2 3" xfId="6069"/>
    <cellStyle name="Стиль 1 2 2 2 2 2 2 2 2 2 2 2 2 2 2 2 5 2 4" xfId="6070"/>
    <cellStyle name="Стиль 1 2 2 2 2 2 2 2 2 2 2 2 2 2 2 2 5 2 5" xfId="6071"/>
    <cellStyle name="Стиль 1 2 2 2 2 2 2 2 2 2 2 2 2 2 2 2 5 2 6" xfId="6072"/>
    <cellStyle name="Стиль 1 2 2 2 2 2 2 2 2 2 2 2 2 2 2 2 5 2 7" xfId="6073"/>
    <cellStyle name="Стиль 1 2 2 2 2 2 2 2 2 2 2 2 2 2 2 2 5 2 8" xfId="6074"/>
    <cellStyle name="Стиль 1 2 2 2 2 2 2 2 2 2 2 2 2 2 2 2 5 2 9" xfId="6075"/>
    <cellStyle name="Стиль 1 2 2 2 2 2 2 2 2 2 2 2 2 2 2 2 5 3" xfId="6076"/>
    <cellStyle name="Стиль 1 2 2 2 2 2 2 2 2 2 2 2 2 2 2 2 5 4" xfId="6077"/>
    <cellStyle name="Стиль 1 2 2 2 2 2 2 2 2 2 2 2 2 2 2 2 5 5" xfId="6078"/>
    <cellStyle name="Стиль 1 2 2 2 2 2 2 2 2 2 2 2 2 2 2 2 5 6" xfId="6079"/>
    <cellStyle name="Стиль 1 2 2 2 2 2 2 2 2 2 2 2 2 2 2 2 5 7" xfId="6080"/>
    <cellStyle name="Стиль 1 2 2 2 2 2 2 2 2 2 2 2 2 2 2 2 5 8" xfId="6081"/>
    <cellStyle name="Стиль 1 2 2 2 2 2 2 2 2 2 2 2 2 2 2 2 5 9" xfId="6082"/>
    <cellStyle name="Стиль 1 2 2 2 2 2 2 2 2 2 2 2 2 2 2 2 6" xfId="6083"/>
    <cellStyle name="Стиль 1 2 2 2 2 2 2 2 2 2 2 2 2 2 2 2 7" xfId="6084"/>
    <cellStyle name="Стиль 1 2 2 2 2 2 2 2 2 2 2 2 2 2 2 2 8" xfId="6085"/>
    <cellStyle name="Стиль 1 2 2 2 2 2 2 2 2 2 2 2 2 2 2 2 9" xfId="6086"/>
    <cellStyle name="Стиль 1 2 2 2 2 2 2 2 2 2 2 2 2 2 2 3" xfId="6087"/>
    <cellStyle name="Стиль 1 2 2 2 2 2 2 2 2 2 2 2 2 2 2 3 10" xfId="6088"/>
    <cellStyle name="Стиль 1 2 2 2 2 2 2 2 2 2 2 2 2 2 2 3 11" xfId="6089"/>
    <cellStyle name="Стиль 1 2 2 2 2 2 2 2 2 2 2 2 2 2 2 3 2" xfId="6090"/>
    <cellStyle name="Стиль 1 2 2 2 2 2 2 2 2 2 2 2 2 2 2 3 2 10" xfId="6091"/>
    <cellStyle name="Стиль 1 2 2 2 2 2 2 2 2 2 2 2 2 2 2 3 2 11" xfId="6092"/>
    <cellStyle name="Стиль 1 2 2 2 2 2 2 2 2 2 2 2 2 2 2 3 2 2" xfId="6093"/>
    <cellStyle name="Стиль 1 2 2 2 2 2 2 2 2 2 2 2 2 2 2 3 2 2 10" xfId="6094"/>
    <cellStyle name="Стиль 1 2 2 2 2 2 2 2 2 2 2 2 2 2 2 3 2 2 2" xfId="6095"/>
    <cellStyle name="Стиль 1 2 2 2 2 2 2 2 2 2 2 2 2 2 2 3 2 2 2 10" xfId="6096"/>
    <cellStyle name="Стиль 1 2 2 2 2 2 2 2 2 2 2 2 2 2 2 3 2 2 2 2" xfId="6097"/>
    <cellStyle name="Стиль 1 2 2 2 2 2 2 2 2 2 2 2 2 2 2 3 2 2 2 3" xfId="6098"/>
    <cellStyle name="Стиль 1 2 2 2 2 2 2 2 2 2 2 2 2 2 2 3 2 2 2 4" xfId="6099"/>
    <cellStyle name="Стиль 1 2 2 2 2 2 2 2 2 2 2 2 2 2 2 3 2 2 2 5" xfId="6100"/>
    <cellStyle name="Стиль 1 2 2 2 2 2 2 2 2 2 2 2 2 2 2 3 2 2 2 6" xfId="6101"/>
    <cellStyle name="Стиль 1 2 2 2 2 2 2 2 2 2 2 2 2 2 2 3 2 2 2 7" xfId="6102"/>
    <cellStyle name="Стиль 1 2 2 2 2 2 2 2 2 2 2 2 2 2 2 3 2 2 2 8" xfId="6103"/>
    <cellStyle name="Стиль 1 2 2 2 2 2 2 2 2 2 2 2 2 2 2 3 2 2 2 9" xfId="6104"/>
    <cellStyle name="Стиль 1 2 2 2 2 2 2 2 2 2 2 2 2 2 2 3 2 2 3" xfId="6105"/>
    <cellStyle name="Стиль 1 2 2 2 2 2 2 2 2 2 2 2 2 2 2 3 2 2 4" xfId="6106"/>
    <cellStyle name="Стиль 1 2 2 2 2 2 2 2 2 2 2 2 2 2 2 3 2 2 5" xfId="6107"/>
    <cellStyle name="Стиль 1 2 2 2 2 2 2 2 2 2 2 2 2 2 2 3 2 2 6" xfId="6108"/>
    <cellStyle name="Стиль 1 2 2 2 2 2 2 2 2 2 2 2 2 2 2 3 2 2 7" xfId="6109"/>
    <cellStyle name="Стиль 1 2 2 2 2 2 2 2 2 2 2 2 2 2 2 3 2 2 8" xfId="6110"/>
    <cellStyle name="Стиль 1 2 2 2 2 2 2 2 2 2 2 2 2 2 2 3 2 2 9" xfId="6111"/>
    <cellStyle name="Стиль 1 2 2 2 2 2 2 2 2 2 2 2 2 2 2 3 2 3" xfId="6112"/>
    <cellStyle name="Стиль 1 2 2 2 2 2 2 2 2 2 2 2 2 2 2 3 2 4" xfId="6113"/>
    <cellStyle name="Стиль 1 2 2 2 2 2 2 2 2 2 2 2 2 2 2 3 2 5" xfId="6114"/>
    <cellStyle name="Стиль 1 2 2 2 2 2 2 2 2 2 2 2 2 2 2 3 2 6" xfId="6115"/>
    <cellStyle name="Стиль 1 2 2 2 2 2 2 2 2 2 2 2 2 2 2 3 2 7" xfId="6116"/>
    <cellStyle name="Стиль 1 2 2 2 2 2 2 2 2 2 2 2 2 2 2 3 2 8" xfId="6117"/>
    <cellStyle name="Стиль 1 2 2 2 2 2 2 2 2 2 2 2 2 2 2 3 2 9" xfId="6118"/>
    <cellStyle name="Стиль 1 2 2 2 2 2 2 2 2 2 2 2 2 2 2 3 3" xfId="6119"/>
    <cellStyle name="Стиль 1 2 2 2 2 2 2 2 2 2 2 2 2 2 2 3 3 10" xfId="6120"/>
    <cellStyle name="Стиль 1 2 2 2 2 2 2 2 2 2 2 2 2 2 2 3 3 2" xfId="6121"/>
    <cellStyle name="Стиль 1 2 2 2 2 2 2 2 2 2 2 2 2 2 2 3 3 3" xfId="6122"/>
    <cellStyle name="Стиль 1 2 2 2 2 2 2 2 2 2 2 2 2 2 2 3 3 4" xfId="6123"/>
    <cellStyle name="Стиль 1 2 2 2 2 2 2 2 2 2 2 2 2 2 2 3 3 5" xfId="6124"/>
    <cellStyle name="Стиль 1 2 2 2 2 2 2 2 2 2 2 2 2 2 2 3 3 6" xfId="6125"/>
    <cellStyle name="Стиль 1 2 2 2 2 2 2 2 2 2 2 2 2 2 2 3 3 7" xfId="6126"/>
    <cellStyle name="Стиль 1 2 2 2 2 2 2 2 2 2 2 2 2 2 2 3 3 8" xfId="6127"/>
    <cellStyle name="Стиль 1 2 2 2 2 2 2 2 2 2 2 2 2 2 2 3 3 9" xfId="6128"/>
    <cellStyle name="Стиль 1 2 2 2 2 2 2 2 2 2 2 2 2 2 2 3 4" xfId="6129"/>
    <cellStyle name="Стиль 1 2 2 2 2 2 2 2 2 2 2 2 2 2 2 3 5" xfId="6130"/>
    <cellStyle name="Стиль 1 2 2 2 2 2 2 2 2 2 2 2 2 2 2 3 6" xfId="6131"/>
    <cellStyle name="Стиль 1 2 2 2 2 2 2 2 2 2 2 2 2 2 2 3 7" xfId="6132"/>
    <cellStyle name="Стиль 1 2 2 2 2 2 2 2 2 2 2 2 2 2 2 3 8" xfId="6133"/>
    <cellStyle name="Стиль 1 2 2 2 2 2 2 2 2 2 2 2 2 2 2 3 9" xfId="6134"/>
    <cellStyle name="Стиль 1 2 2 2 2 2 2 2 2 2 2 2 2 2 2 4" xfId="6135"/>
    <cellStyle name="Стиль 1 2 2 2 2 2 2 2 2 2 2 2 2 2 2 5" xfId="6136"/>
    <cellStyle name="Стиль 1 2 2 2 2 2 2 2 2 2 2 2 2 2 2 5 10" xfId="6137"/>
    <cellStyle name="Стиль 1 2 2 2 2 2 2 2 2 2 2 2 2 2 2 5 2" xfId="6138"/>
    <cellStyle name="Стиль 1 2 2 2 2 2 2 2 2 2 2 2 2 2 2 5 2 10" xfId="6139"/>
    <cellStyle name="Стиль 1 2 2 2 2 2 2 2 2 2 2 2 2 2 2 5 2 2" xfId="6140"/>
    <cellStyle name="Стиль 1 2 2 2 2 2 2 2 2 2 2 2 2 2 2 5 2 3" xfId="6141"/>
    <cellStyle name="Стиль 1 2 2 2 2 2 2 2 2 2 2 2 2 2 2 5 2 4" xfId="6142"/>
    <cellStyle name="Стиль 1 2 2 2 2 2 2 2 2 2 2 2 2 2 2 5 2 5" xfId="6143"/>
    <cellStyle name="Стиль 1 2 2 2 2 2 2 2 2 2 2 2 2 2 2 5 2 6" xfId="6144"/>
    <cellStyle name="Стиль 1 2 2 2 2 2 2 2 2 2 2 2 2 2 2 5 2 7" xfId="6145"/>
    <cellStyle name="Стиль 1 2 2 2 2 2 2 2 2 2 2 2 2 2 2 5 2 8" xfId="6146"/>
    <cellStyle name="Стиль 1 2 2 2 2 2 2 2 2 2 2 2 2 2 2 5 2 9" xfId="6147"/>
    <cellStyle name="Стиль 1 2 2 2 2 2 2 2 2 2 2 2 2 2 2 5 3" xfId="6148"/>
    <cellStyle name="Стиль 1 2 2 2 2 2 2 2 2 2 2 2 2 2 2 5 4" xfId="6149"/>
    <cellStyle name="Стиль 1 2 2 2 2 2 2 2 2 2 2 2 2 2 2 5 5" xfId="6150"/>
    <cellStyle name="Стиль 1 2 2 2 2 2 2 2 2 2 2 2 2 2 2 5 6" xfId="6151"/>
    <cellStyle name="Стиль 1 2 2 2 2 2 2 2 2 2 2 2 2 2 2 5 7" xfId="6152"/>
    <cellStyle name="Стиль 1 2 2 2 2 2 2 2 2 2 2 2 2 2 2 5 8" xfId="6153"/>
    <cellStyle name="Стиль 1 2 2 2 2 2 2 2 2 2 2 2 2 2 2 5 9" xfId="6154"/>
    <cellStyle name="Стиль 1 2 2 2 2 2 2 2 2 2 2 2 2 2 2 6" xfId="6155"/>
    <cellStyle name="Стиль 1 2 2 2 2 2 2 2 2 2 2 2 2 2 2 7" xfId="6156"/>
    <cellStyle name="Стиль 1 2 2 2 2 2 2 2 2 2 2 2 2 2 2 8" xfId="6157"/>
    <cellStyle name="Стиль 1 2 2 2 2 2 2 2 2 2 2 2 2 2 2 9" xfId="6158"/>
    <cellStyle name="Стиль 1 2 2 2 2 2 2 2 2 2 2 2 2 2 20" xfId="6159"/>
    <cellStyle name="Стиль 1 2 2 2 2 2 2 2 2 2 2 2 2 2 3" xfId="6160"/>
    <cellStyle name="Стиль 1 2 2 2 2 2 2 2 2 2 2 2 2 2 3 10" xfId="6161"/>
    <cellStyle name="Стиль 1 2 2 2 2 2 2 2 2 2 2 2 2 2 3 11" xfId="6162"/>
    <cellStyle name="Стиль 1 2 2 2 2 2 2 2 2 2 2 2 2 2 3 2" xfId="6163"/>
    <cellStyle name="Стиль 1 2 2 2 2 2 2 2 2 2 2 2 2 2 3 2 10" xfId="6164"/>
    <cellStyle name="Стиль 1 2 2 2 2 2 2 2 2 2 2 2 2 2 3 2 11" xfId="6165"/>
    <cellStyle name="Стиль 1 2 2 2 2 2 2 2 2 2 2 2 2 2 3 2 2" xfId="6166"/>
    <cellStyle name="Стиль 1 2 2 2 2 2 2 2 2 2 2 2 2 2 3 2 2 10" xfId="6167"/>
    <cellStyle name="Стиль 1 2 2 2 2 2 2 2 2 2 2 2 2 2 3 2 2 2" xfId="6168"/>
    <cellStyle name="Стиль 1 2 2 2 2 2 2 2 2 2 2 2 2 2 3 2 2 2 10" xfId="6169"/>
    <cellStyle name="Стиль 1 2 2 2 2 2 2 2 2 2 2 2 2 2 3 2 2 2 2" xfId="6170"/>
    <cellStyle name="Стиль 1 2 2 2 2 2 2 2 2 2 2 2 2 2 3 2 2 2 3" xfId="6171"/>
    <cellStyle name="Стиль 1 2 2 2 2 2 2 2 2 2 2 2 2 2 3 2 2 2 4" xfId="6172"/>
    <cellStyle name="Стиль 1 2 2 2 2 2 2 2 2 2 2 2 2 2 3 2 2 2 5" xfId="6173"/>
    <cellStyle name="Стиль 1 2 2 2 2 2 2 2 2 2 2 2 2 2 3 2 2 2 6" xfId="6174"/>
    <cellStyle name="Стиль 1 2 2 2 2 2 2 2 2 2 2 2 2 2 3 2 2 2 7" xfId="6175"/>
    <cellStyle name="Стиль 1 2 2 2 2 2 2 2 2 2 2 2 2 2 3 2 2 2 8" xfId="6176"/>
    <cellStyle name="Стиль 1 2 2 2 2 2 2 2 2 2 2 2 2 2 3 2 2 2 9" xfId="6177"/>
    <cellStyle name="Стиль 1 2 2 2 2 2 2 2 2 2 2 2 2 2 3 2 2 3" xfId="6178"/>
    <cellStyle name="Стиль 1 2 2 2 2 2 2 2 2 2 2 2 2 2 3 2 2 4" xfId="6179"/>
    <cellStyle name="Стиль 1 2 2 2 2 2 2 2 2 2 2 2 2 2 3 2 2 5" xfId="6180"/>
    <cellStyle name="Стиль 1 2 2 2 2 2 2 2 2 2 2 2 2 2 3 2 2 6" xfId="6181"/>
    <cellStyle name="Стиль 1 2 2 2 2 2 2 2 2 2 2 2 2 2 3 2 2 7" xfId="6182"/>
    <cellStyle name="Стиль 1 2 2 2 2 2 2 2 2 2 2 2 2 2 3 2 2 8" xfId="6183"/>
    <cellStyle name="Стиль 1 2 2 2 2 2 2 2 2 2 2 2 2 2 3 2 2 9" xfId="6184"/>
    <cellStyle name="Стиль 1 2 2 2 2 2 2 2 2 2 2 2 2 2 3 2 3" xfId="6185"/>
    <cellStyle name="Стиль 1 2 2 2 2 2 2 2 2 2 2 2 2 2 3 2 4" xfId="6186"/>
    <cellStyle name="Стиль 1 2 2 2 2 2 2 2 2 2 2 2 2 2 3 2 5" xfId="6187"/>
    <cellStyle name="Стиль 1 2 2 2 2 2 2 2 2 2 2 2 2 2 3 2 6" xfId="6188"/>
    <cellStyle name="Стиль 1 2 2 2 2 2 2 2 2 2 2 2 2 2 3 2 7" xfId="6189"/>
    <cellStyle name="Стиль 1 2 2 2 2 2 2 2 2 2 2 2 2 2 3 2 8" xfId="6190"/>
    <cellStyle name="Стиль 1 2 2 2 2 2 2 2 2 2 2 2 2 2 3 2 9" xfId="6191"/>
    <cellStyle name="Стиль 1 2 2 2 2 2 2 2 2 2 2 2 2 2 3 3" xfId="6192"/>
    <cellStyle name="Стиль 1 2 2 2 2 2 2 2 2 2 2 2 2 2 3 3 10" xfId="6193"/>
    <cellStyle name="Стиль 1 2 2 2 2 2 2 2 2 2 2 2 2 2 3 3 2" xfId="6194"/>
    <cellStyle name="Стиль 1 2 2 2 2 2 2 2 2 2 2 2 2 2 3 3 3" xfId="6195"/>
    <cellStyle name="Стиль 1 2 2 2 2 2 2 2 2 2 2 2 2 2 3 3 4" xfId="6196"/>
    <cellStyle name="Стиль 1 2 2 2 2 2 2 2 2 2 2 2 2 2 3 3 5" xfId="6197"/>
    <cellStyle name="Стиль 1 2 2 2 2 2 2 2 2 2 2 2 2 2 3 3 6" xfId="6198"/>
    <cellStyle name="Стиль 1 2 2 2 2 2 2 2 2 2 2 2 2 2 3 3 7" xfId="6199"/>
    <cellStyle name="Стиль 1 2 2 2 2 2 2 2 2 2 2 2 2 2 3 3 8" xfId="6200"/>
    <cellStyle name="Стиль 1 2 2 2 2 2 2 2 2 2 2 2 2 2 3 3 9" xfId="6201"/>
    <cellStyle name="Стиль 1 2 2 2 2 2 2 2 2 2 2 2 2 2 3 4" xfId="6202"/>
    <cellStyle name="Стиль 1 2 2 2 2 2 2 2 2 2 2 2 2 2 3 5" xfId="6203"/>
    <cellStyle name="Стиль 1 2 2 2 2 2 2 2 2 2 2 2 2 2 3 6" xfId="6204"/>
    <cellStyle name="Стиль 1 2 2 2 2 2 2 2 2 2 2 2 2 2 3 7" xfId="6205"/>
    <cellStyle name="Стиль 1 2 2 2 2 2 2 2 2 2 2 2 2 2 3 8" xfId="6206"/>
    <cellStyle name="Стиль 1 2 2 2 2 2 2 2 2 2 2 2 2 2 3 9" xfId="6207"/>
    <cellStyle name="Стиль 1 2 2 2 2 2 2 2 2 2 2 2 2 2 4" xfId="6208"/>
    <cellStyle name="Стиль 1 2 2 2 2 2 2 2 2 2 2 2 2 2 5" xfId="6209"/>
    <cellStyle name="Стиль 1 2 2 2 2 2 2 2 2 2 2 2 2 2 6" xfId="6210"/>
    <cellStyle name="Стиль 1 2 2 2 2 2 2 2 2 2 2 2 2 2 6 10" xfId="6211"/>
    <cellStyle name="Стиль 1 2 2 2 2 2 2 2 2 2 2 2 2 2 6 2" xfId="6212"/>
    <cellStyle name="Стиль 1 2 2 2 2 2 2 2 2 2 2 2 2 2 6 2 10" xfId="6213"/>
    <cellStyle name="Стиль 1 2 2 2 2 2 2 2 2 2 2 2 2 2 6 2 2" xfId="6214"/>
    <cellStyle name="Стиль 1 2 2 2 2 2 2 2 2 2 2 2 2 2 6 2 3" xfId="6215"/>
    <cellStyle name="Стиль 1 2 2 2 2 2 2 2 2 2 2 2 2 2 6 2 4" xfId="6216"/>
    <cellStyle name="Стиль 1 2 2 2 2 2 2 2 2 2 2 2 2 2 6 2 5" xfId="6217"/>
    <cellStyle name="Стиль 1 2 2 2 2 2 2 2 2 2 2 2 2 2 6 2 6" xfId="6218"/>
    <cellStyle name="Стиль 1 2 2 2 2 2 2 2 2 2 2 2 2 2 6 2 7" xfId="6219"/>
    <cellStyle name="Стиль 1 2 2 2 2 2 2 2 2 2 2 2 2 2 6 2 8" xfId="6220"/>
    <cellStyle name="Стиль 1 2 2 2 2 2 2 2 2 2 2 2 2 2 6 2 9" xfId="6221"/>
    <cellStyle name="Стиль 1 2 2 2 2 2 2 2 2 2 2 2 2 2 6 3" xfId="6222"/>
    <cellStyle name="Стиль 1 2 2 2 2 2 2 2 2 2 2 2 2 2 6 4" xfId="6223"/>
    <cellStyle name="Стиль 1 2 2 2 2 2 2 2 2 2 2 2 2 2 6 5" xfId="6224"/>
    <cellStyle name="Стиль 1 2 2 2 2 2 2 2 2 2 2 2 2 2 6 6" xfId="6225"/>
    <cellStyle name="Стиль 1 2 2 2 2 2 2 2 2 2 2 2 2 2 6 7" xfId="6226"/>
    <cellStyle name="Стиль 1 2 2 2 2 2 2 2 2 2 2 2 2 2 6 8" xfId="6227"/>
    <cellStyle name="Стиль 1 2 2 2 2 2 2 2 2 2 2 2 2 2 6 9" xfId="6228"/>
    <cellStyle name="Стиль 1 2 2 2 2 2 2 2 2 2 2 2 2 2 7" xfId="6229"/>
    <cellStyle name="Стиль 1 2 2 2 2 2 2 2 2 2 2 2 2 2 8" xfId="6230"/>
    <cellStyle name="Стиль 1 2 2 2 2 2 2 2 2 2 2 2 2 2 9" xfId="6231"/>
    <cellStyle name="Стиль 1 2 2 2 2 2 2 2 2 2 2 2 2 20" xfId="6232"/>
    <cellStyle name="Стиль 1 2 2 2 2 2 2 2 2 2 2 2 2 3" xfId="6233"/>
    <cellStyle name="Стиль 1 2 2 2 2 2 2 2 2 2 2 2 2 3 10" xfId="6234"/>
    <cellStyle name="Стиль 1 2 2 2 2 2 2 2 2 2 2 2 2 3 11" xfId="6235"/>
    <cellStyle name="Стиль 1 2 2 2 2 2 2 2 2 2 2 2 2 3 12" xfId="6236"/>
    <cellStyle name="Стиль 1 2 2 2 2 2 2 2 2 2 2 2 2 3 13" xfId="6237"/>
    <cellStyle name="Стиль 1 2 2 2 2 2 2 2 2 2 2 2 2 3 14" xfId="6238"/>
    <cellStyle name="Стиль 1 2 2 2 2 2 2 2 2 2 2 2 2 3 2" xfId="6239"/>
    <cellStyle name="Стиль 1 2 2 2 2 2 2 2 2 2 2 2 2 3 2 10" xfId="6240"/>
    <cellStyle name="Стиль 1 2 2 2 2 2 2 2 2 2 2 2 2 3 2 11" xfId="6241"/>
    <cellStyle name="Стиль 1 2 2 2 2 2 2 2 2 2 2 2 2 3 2 2" xfId="6242"/>
    <cellStyle name="Стиль 1 2 2 2 2 2 2 2 2 2 2 2 2 3 2 2 10" xfId="6243"/>
    <cellStyle name="Стиль 1 2 2 2 2 2 2 2 2 2 2 2 2 3 2 2 11" xfId="6244"/>
    <cellStyle name="Стиль 1 2 2 2 2 2 2 2 2 2 2 2 2 3 2 2 2" xfId="6245"/>
    <cellStyle name="Стиль 1 2 2 2 2 2 2 2 2 2 2 2 2 3 2 2 2 10" xfId="6246"/>
    <cellStyle name="Стиль 1 2 2 2 2 2 2 2 2 2 2 2 2 3 2 2 2 2" xfId="6247"/>
    <cellStyle name="Стиль 1 2 2 2 2 2 2 2 2 2 2 2 2 3 2 2 2 2 10" xfId="6248"/>
    <cellStyle name="Стиль 1 2 2 2 2 2 2 2 2 2 2 2 2 3 2 2 2 2 2" xfId="6249"/>
    <cellStyle name="Стиль 1 2 2 2 2 2 2 2 2 2 2 2 2 3 2 2 2 2 3" xfId="6250"/>
    <cellStyle name="Стиль 1 2 2 2 2 2 2 2 2 2 2 2 2 3 2 2 2 2 4" xfId="6251"/>
    <cellStyle name="Стиль 1 2 2 2 2 2 2 2 2 2 2 2 2 3 2 2 2 2 5" xfId="6252"/>
    <cellStyle name="Стиль 1 2 2 2 2 2 2 2 2 2 2 2 2 3 2 2 2 2 6" xfId="6253"/>
    <cellStyle name="Стиль 1 2 2 2 2 2 2 2 2 2 2 2 2 3 2 2 2 2 7" xfId="6254"/>
    <cellStyle name="Стиль 1 2 2 2 2 2 2 2 2 2 2 2 2 3 2 2 2 2 8" xfId="6255"/>
    <cellStyle name="Стиль 1 2 2 2 2 2 2 2 2 2 2 2 2 3 2 2 2 2 9" xfId="6256"/>
    <cellStyle name="Стиль 1 2 2 2 2 2 2 2 2 2 2 2 2 3 2 2 2 3" xfId="6257"/>
    <cellStyle name="Стиль 1 2 2 2 2 2 2 2 2 2 2 2 2 3 2 2 2 4" xfId="6258"/>
    <cellStyle name="Стиль 1 2 2 2 2 2 2 2 2 2 2 2 2 3 2 2 2 5" xfId="6259"/>
    <cellStyle name="Стиль 1 2 2 2 2 2 2 2 2 2 2 2 2 3 2 2 2 6" xfId="6260"/>
    <cellStyle name="Стиль 1 2 2 2 2 2 2 2 2 2 2 2 2 3 2 2 2 7" xfId="6261"/>
    <cellStyle name="Стиль 1 2 2 2 2 2 2 2 2 2 2 2 2 3 2 2 2 8" xfId="6262"/>
    <cellStyle name="Стиль 1 2 2 2 2 2 2 2 2 2 2 2 2 3 2 2 2 9" xfId="6263"/>
    <cellStyle name="Стиль 1 2 2 2 2 2 2 2 2 2 2 2 2 3 2 2 3" xfId="6264"/>
    <cellStyle name="Стиль 1 2 2 2 2 2 2 2 2 2 2 2 2 3 2 2 4" xfId="6265"/>
    <cellStyle name="Стиль 1 2 2 2 2 2 2 2 2 2 2 2 2 3 2 2 5" xfId="6266"/>
    <cellStyle name="Стиль 1 2 2 2 2 2 2 2 2 2 2 2 2 3 2 2 6" xfId="6267"/>
    <cellStyle name="Стиль 1 2 2 2 2 2 2 2 2 2 2 2 2 3 2 2 7" xfId="6268"/>
    <cellStyle name="Стиль 1 2 2 2 2 2 2 2 2 2 2 2 2 3 2 2 8" xfId="6269"/>
    <cellStyle name="Стиль 1 2 2 2 2 2 2 2 2 2 2 2 2 3 2 2 9" xfId="6270"/>
    <cellStyle name="Стиль 1 2 2 2 2 2 2 2 2 2 2 2 2 3 2 3" xfId="6271"/>
    <cellStyle name="Стиль 1 2 2 2 2 2 2 2 2 2 2 2 2 3 2 3 10" xfId="6272"/>
    <cellStyle name="Стиль 1 2 2 2 2 2 2 2 2 2 2 2 2 3 2 3 2" xfId="6273"/>
    <cellStyle name="Стиль 1 2 2 2 2 2 2 2 2 2 2 2 2 3 2 3 3" xfId="6274"/>
    <cellStyle name="Стиль 1 2 2 2 2 2 2 2 2 2 2 2 2 3 2 3 4" xfId="6275"/>
    <cellStyle name="Стиль 1 2 2 2 2 2 2 2 2 2 2 2 2 3 2 3 5" xfId="6276"/>
    <cellStyle name="Стиль 1 2 2 2 2 2 2 2 2 2 2 2 2 3 2 3 6" xfId="6277"/>
    <cellStyle name="Стиль 1 2 2 2 2 2 2 2 2 2 2 2 2 3 2 3 7" xfId="6278"/>
    <cellStyle name="Стиль 1 2 2 2 2 2 2 2 2 2 2 2 2 3 2 3 8" xfId="6279"/>
    <cellStyle name="Стиль 1 2 2 2 2 2 2 2 2 2 2 2 2 3 2 3 9" xfId="6280"/>
    <cellStyle name="Стиль 1 2 2 2 2 2 2 2 2 2 2 2 2 3 2 4" xfId="6281"/>
    <cellStyle name="Стиль 1 2 2 2 2 2 2 2 2 2 2 2 2 3 2 5" xfId="6282"/>
    <cellStyle name="Стиль 1 2 2 2 2 2 2 2 2 2 2 2 2 3 2 6" xfId="6283"/>
    <cellStyle name="Стиль 1 2 2 2 2 2 2 2 2 2 2 2 2 3 2 7" xfId="6284"/>
    <cellStyle name="Стиль 1 2 2 2 2 2 2 2 2 2 2 2 2 3 2 8" xfId="6285"/>
    <cellStyle name="Стиль 1 2 2 2 2 2 2 2 2 2 2 2 2 3 2 9" xfId="6286"/>
    <cellStyle name="Стиль 1 2 2 2 2 2 2 2 2 2 2 2 2 3 3" xfId="6287"/>
    <cellStyle name="Стиль 1 2 2 2 2 2 2 2 2 2 2 2 2 3 4" xfId="6288"/>
    <cellStyle name="Стиль 1 2 2 2 2 2 2 2 2 2 2 2 2 3 5" xfId="6289"/>
    <cellStyle name="Стиль 1 2 2 2 2 2 2 2 2 2 2 2 2 3 5 10" xfId="6290"/>
    <cellStyle name="Стиль 1 2 2 2 2 2 2 2 2 2 2 2 2 3 5 2" xfId="6291"/>
    <cellStyle name="Стиль 1 2 2 2 2 2 2 2 2 2 2 2 2 3 5 2 10" xfId="6292"/>
    <cellStyle name="Стиль 1 2 2 2 2 2 2 2 2 2 2 2 2 3 5 2 2" xfId="6293"/>
    <cellStyle name="Стиль 1 2 2 2 2 2 2 2 2 2 2 2 2 3 5 2 3" xfId="6294"/>
    <cellStyle name="Стиль 1 2 2 2 2 2 2 2 2 2 2 2 2 3 5 2 4" xfId="6295"/>
    <cellStyle name="Стиль 1 2 2 2 2 2 2 2 2 2 2 2 2 3 5 2 5" xfId="6296"/>
    <cellStyle name="Стиль 1 2 2 2 2 2 2 2 2 2 2 2 2 3 5 2 6" xfId="6297"/>
    <cellStyle name="Стиль 1 2 2 2 2 2 2 2 2 2 2 2 2 3 5 2 7" xfId="6298"/>
    <cellStyle name="Стиль 1 2 2 2 2 2 2 2 2 2 2 2 2 3 5 2 8" xfId="6299"/>
    <cellStyle name="Стиль 1 2 2 2 2 2 2 2 2 2 2 2 2 3 5 2 9" xfId="6300"/>
    <cellStyle name="Стиль 1 2 2 2 2 2 2 2 2 2 2 2 2 3 5 3" xfId="6301"/>
    <cellStyle name="Стиль 1 2 2 2 2 2 2 2 2 2 2 2 2 3 5 4" xfId="6302"/>
    <cellStyle name="Стиль 1 2 2 2 2 2 2 2 2 2 2 2 2 3 5 5" xfId="6303"/>
    <cellStyle name="Стиль 1 2 2 2 2 2 2 2 2 2 2 2 2 3 5 6" xfId="6304"/>
    <cellStyle name="Стиль 1 2 2 2 2 2 2 2 2 2 2 2 2 3 5 7" xfId="6305"/>
    <cellStyle name="Стиль 1 2 2 2 2 2 2 2 2 2 2 2 2 3 5 8" xfId="6306"/>
    <cellStyle name="Стиль 1 2 2 2 2 2 2 2 2 2 2 2 2 3 5 9" xfId="6307"/>
    <cellStyle name="Стиль 1 2 2 2 2 2 2 2 2 2 2 2 2 3 6" xfId="6308"/>
    <cellStyle name="Стиль 1 2 2 2 2 2 2 2 2 2 2 2 2 3 7" xfId="6309"/>
    <cellStyle name="Стиль 1 2 2 2 2 2 2 2 2 2 2 2 2 3 8" xfId="6310"/>
    <cellStyle name="Стиль 1 2 2 2 2 2 2 2 2 2 2 2 2 3 9" xfId="6311"/>
    <cellStyle name="Стиль 1 2 2 2 2 2 2 2 2 2 2 2 2 4" xfId="6312"/>
    <cellStyle name="Стиль 1 2 2 2 2 2 2 2 2 2 2 2 2 4 10" xfId="6313"/>
    <cellStyle name="Стиль 1 2 2 2 2 2 2 2 2 2 2 2 2 4 11" xfId="6314"/>
    <cellStyle name="Стиль 1 2 2 2 2 2 2 2 2 2 2 2 2 4 2" xfId="6315"/>
    <cellStyle name="Стиль 1 2 2 2 2 2 2 2 2 2 2 2 2 4 2 10" xfId="6316"/>
    <cellStyle name="Стиль 1 2 2 2 2 2 2 2 2 2 2 2 2 4 2 11" xfId="6317"/>
    <cellStyle name="Стиль 1 2 2 2 2 2 2 2 2 2 2 2 2 4 2 2" xfId="6318"/>
    <cellStyle name="Стиль 1 2 2 2 2 2 2 2 2 2 2 2 2 4 2 2 10" xfId="6319"/>
    <cellStyle name="Стиль 1 2 2 2 2 2 2 2 2 2 2 2 2 4 2 2 2" xfId="6320"/>
    <cellStyle name="Стиль 1 2 2 2 2 2 2 2 2 2 2 2 2 4 2 2 2 10" xfId="6321"/>
    <cellStyle name="Стиль 1 2 2 2 2 2 2 2 2 2 2 2 2 4 2 2 2 2" xfId="6322"/>
    <cellStyle name="Стиль 1 2 2 2 2 2 2 2 2 2 2 2 2 4 2 2 2 3" xfId="6323"/>
    <cellStyle name="Стиль 1 2 2 2 2 2 2 2 2 2 2 2 2 4 2 2 2 4" xfId="6324"/>
    <cellStyle name="Стиль 1 2 2 2 2 2 2 2 2 2 2 2 2 4 2 2 2 5" xfId="6325"/>
    <cellStyle name="Стиль 1 2 2 2 2 2 2 2 2 2 2 2 2 4 2 2 2 6" xfId="6326"/>
    <cellStyle name="Стиль 1 2 2 2 2 2 2 2 2 2 2 2 2 4 2 2 2 7" xfId="6327"/>
    <cellStyle name="Стиль 1 2 2 2 2 2 2 2 2 2 2 2 2 4 2 2 2 8" xfId="6328"/>
    <cellStyle name="Стиль 1 2 2 2 2 2 2 2 2 2 2 2 2 4 2 2 2 9" xfId="6329"/>
    <cellStyle name="Стиль 1 2 2 2 2 2 2 2 2 2 2 2 2 4 2 2 3" xfId="6330"/>
    <cellStyle name="Стиль 1 2 2 2 2 2 2 2 2 2 2 2 2 4 2 2 4" xfId="6331"/>
    <cellStyle name="Стиль 1 2 2 2 2 2 2 2 2 2 2 2 2 4 2 2 5" xfId="6332"/>
    <cellStyle name="Стиль 1 2 2 2 2 2 2 2 2 2 2 2 2 4 2 2 6" xfId="6333"/>
    <cellStyle name="Стиль 1 2 2 2 2 2 2 2 2 2 2 2 2 4 2 2 7" xfId="6334"/>
    <cellStyle name="Стиль 1 2 2 2 2 2 2 2 2 2 2 2 2 4 2 2 8" xfId="6335"/>
    <cellStyle name="Стиль 1 2 2 2 2 2 2 2 2 2 2 2 2 4 2 2 9" xfId="6336"/>
    <cellStyle name="Стиль 1 2 2 2 2 2 2 2 2 2 2 2 2 4 2 3" xfId="6337"/>
    <cellStyle name="Стиль 1 2 2 2 2 2 2 2 2 2 2 2 2 4 2 4" xfId="6338"/>
    <cellStyle name="Стиль 1 2 2 2 2 2 2 2 2 2 2 2 2 4 2 5" xfId="6339"/>
    <cellStyle name="Стиль 1 2 2 2 2 2 2 2 2 2 2 2 2 4 2 6" xfId="6340"/>
    <cellStyle name="Стиль 1 2 2 2 2 2 2 2 2 2 2 2 2 4 2 7" xfId="6341"/>
    <cellStyle name="Стиль 1 2 2 2 2 2 2 2 2 2 2 2 2 4 2 8" xfId="6342"/>
    <cellStyle name="Стиль 1 2 2 2 2 2 2 2 2 2 2 2 2 4 2 9" xfId="6343"/>
    <cellStyle name="Стиль 1 2 2 2 2 2 2 2 2 2 2 2 2 4 3" xfId="6344"/>
    <cellStyle name="Стиль 1 2 2 2 2 2 2 2 2 2 2 2 2 4 3 10" xfId="6345"/>
    <cellStyle name="Стиль 1 2 2 2 2 2 2 2 2 2 2 2 2 4 3 2" xfId="6346"/>
    <cellStyle name="Стиль 1 2 2 2 2 2 2 2 2 2 2 2 2 4 3 3" xfId="6347"/>
    <cellStyle name="Стиль 1 2 2 2 2 2 2 2 2 2 2 2 2 4 3 4" xfId="6348"/>
    <cellStyle name="Стиль 1 2 2 2 2 2 2 2 2 2 2 2 2 4 3 5" xfId="6349"/>
    <cellStyle name="Стиль 1 2 2 2 2 2 2 2 2 2 2 2 2 4 3 6" xfId="6350"/>
    <cellStyle name="Стиль 1 2 2 2 2 2 2 2 2 2 2 2 2 4 3 7" xfId="6351"/>
    <cellStyle name="Стиль 1 2 2 2 2 2 2 2 2 2 2 2 2 4 3 8" xfId="6352"/>
    <cellStyle name="Стиль 1 2 2 2 2 2 2 2 2 2 2 2 2 4 3 9" xfId="6353"/>
    <cellStyle name="Стиль 1 2 2 2 2 2 2 2 2 2 2 2 2 4 4" xfId="6354"/>
    <cellStyle name="Стиль 1 2 2 2 2 2 2 2 2 2 2 2 2 4 5" xfId="6355"/>
    <cellStyle name="Стиль 1 2 2 2 2 2 2 2 2 2 2 2 2 4 6" xfId="6356"/>
    <cellStyle name="Стиль 1 2 2 2 2 2 2 2 2 2 2 2 2 4 7" xfId="6357"/>
    <cellStyle name="Стиль 1 2 2 2 2 2 2 2 2 2 2 2 2 4 8" xfId="6358"/>
    <cellStyle name="Стиль 1 2 2 2 2 2 2 2 2 2 2 2 2 4 9" xfId="6359"/>
    <cellStyle name="Стиль 1 2 2 2 2 2 2 2 2 2 2 2 2 5" xfId="6360"/>
    <cellStyle name="Стиль 1 2 2 2 2 2 2 2 2 2 2 2 2 6" xfId="6361"/>
    <cellStyle name="Стиль 1 2 2 2 2 2 2 2 2 2 2 2 2 6 10" xfId="6362"/>
    <cellStyle name="Стиль 1 2 2 2 2 2 2 2 2 2 2 2 2 6 2" xfId="6363"/>
    <cellStyle name="Стиль 1 2 2 2 2 2 2 2 2 2 2 2 2 6 2 10" xfId="6364"/>
    <cellStyle name="Стиль 1 2 2 2 2 2 2 2 2 2 2 2 2 6 2 2" xfId="6365"/>
    <cellStyle name="Стиль 1 2 2 2 2 2 2 2 2 2 2 2 2 6 2 3" xfId="6366"/>
    <cellStyle name="Стиль 1 2 2 2 2 2 2 2 2 2 2 2 2 6 2 4" xfId="6367"/>
    <cellStyle name="Стиль 1 2 2 2 2 2 2 2 2 2 2 2 2 6 2 5" xfId="6368"/>
    <cellStyle name="Стиль 1 2 2 2 2 2 2 2 2 2 2 2 2 6 2 6" xfId="6369"/>
    <cellStyle name="Стиль 1 2 2 2 2 2 2 2 2 2 2 2 2 6 2 7" xfId="6370"/>
    <cellStyle name="Стиль 1 2 2 2 2 2 2 2 2 2 2 2 2 6 2 8" xfId="6371"/>
    <cellStyle name="Стиль 1 2 2 2 2 2 2 2 2 2 2 2 2 6 2 9" xfId="6372"/>
    <cellStyle name="Стиль 1 2 2 2 2 2 2 2 2 2 2 2 2 6 3" xfId="6373"/>
    <cellStyle name="Стиль 1 2 2 2 2 2 2 2 2 2 2 2 2 6 4" xfId="6374"/>
    <cellStyle name="Стиль 1 2 2 2 2 2 2 2 2 2 2 2 2 6 5" xfId="6375"/>
    <cellStyle name="Стиль 1 2 2 2 2 2 2 2 2 2 2 2 2 6 6" xfId="6376"/>
    <cellStyle name="Стиль 1 2 2 2 2 2 2 2 2 2 2 2 2 6 7" xfId="6377"/>
    <cellStyle name="Стиль 1 2 2 2 2 2 2 2 2 2 2 2 2 6 8" xfId="6378"/>
    <cellStyle name="Стиль 1 2 2 2 2 2 2 2 2 2 2 2 2 6 9" xfId="6379"/>
    <cellStyle name="Стиль 1 2 2 2 2 2 2 2 2 2 2 2 2 7" xfId="6380"/>
    <cellStyle name="Стиль 1 2 2 2 2 2 2 2 2 2 2 2 2 8" xfId="6381"/>
    <cellStyle name="Стиль 1 2 2 2 2 2 2 2 2 2 2 2 2 9" xfId="6382"/>
    <cellStyle name="Стиль 1 2 2 2 2 2 2 2 2 2 2 2 20" xfId="6383"/>
    <cellStyle name="Стиль 1 2 2 2 2 2 2 2 2 2 2 2 3" xfId="6384"/>
    <cellStyle name="Стиль 1 2 2 2 2 2 2 2 2 2 2 2 3 10" xfId="6385"/>
    <cellStyle name="Стиль 1 2 2 2 2 2 2 2 2 2 2 2 3 11" xfId="6386"/>
    <cellStyle name="Стиль 1 2 2 2 2 2 2 2 2 2 2 2 3 12" xfId="6387"/>
    <cellStyle name="Стиль 1 2 2 2 2 2 2 2 2 2 2 2 3 13" xfId="6388"/>
    <cellStyle name="Стиль 1 2 2 2 2 2 2 2 2 2 2 2 3 14" xfId="6389"/>
    <cellStyle name="Стиль 1 2 2 2 2 2 2 2 2 2 2 2 3 2" xfId="6390"/>
    <cellStyle name="Стиль 1 2 2 2 2 2 2 2 2 2 2 2 3 2 10" xfId="6391"/>
    <cellStyle name="Стиль 1 2 2 2 2 2 2 2 2 2 2 2 3 2 11" xfId="6392"/>
    <cellStyle name="Стиль 1 2 2 2 2 2 2 2 2 2 2 2 3 2 2" xfId="6393"/>
    <cellStyle name="Стиль 1 2 2 2 2 2 2 2 2 2 2 2 3 2 2 10" xfId="6394"/>
    <cellStyle name="Стиль 1 2 2 2 2 2 2 2 2 2 2 2 3 2 2 11" xfId="6395"/>
    <cellStyle name="Стиль 1 2 2 2 2 2 2 2 2 2 2 2 3 2 2 2" xfId="6396"/>
    <cellStyle name="Стиль 1 2 2 2 2 2 2 2 2 2 2 2 3 2 2 2 10" xfId="6397"/>
    <cellStyle name="Стиль 1 2 2 2 2 2 2 2 2 2 2 2 3 2 2 2 2" xfId="6398"/>
    <cellStyle name="Стиль 1 2 2 2 2 2 2 2 2 2 2 2 3 2 2 2 2 10" xfId="6399"/>
    <cellStyle name="Стиль 1 2 2 2 2 2 2 2 2 2 2 2 3 2 2 2 2 2" xfId="6400"/>
    <cellStyle name="Стиль 1 2 2 2 2 2 2 2 2 2 2 2 3 2 2 2 2 3" xfId="6401"/>
    <cellStyle name="Стиль 1 2 2 2 2 2 2 2 2 2 2 2 3 2 2 2 2 4" xfId="6402"/>
    <cellStyle name="Стиль 1 2 2 2 2 2 2 2 2 2 2 2 3 2 2 2 2 5" xfId="6403"/>
    <cellStyle name="Стиль 1 2 2 2 2 2 2 2 2 2 2 2 3 2 2 2 2 6" xfId="6404"/>
    <cellStyle name="Стиль 1 2 2 2 2 2 2 2 2 2 2 2 3 2 2 2 2 7" xfId="6405"/>
    <cellStyle name="Стиль 1 2 2 2 2 2 2 2 2 2 2 2 3 2 2 2 2 8" xfId="6406"/>
    <cellStyle name="Стиль 1 2 2 2 2 2 2 2 2 2 2 2 3 2 2 2 2 9" xfId="6407"/>
    <cellStyle name="Стиль 1 2 2 2 2 2 2 2 2 2 2 2 3 2 2 2 3" xfId="6408"/>
    <cellStyle name="Стиль 1 2 2 2 2 2 2 2 2 2 2 2 3 2 2 2 4" xfId="6409"/>
    <cellStyle name="Стиль 1 2 2 2 2 2 2 2 2 2 2 2 3 2 2 2 5" xfId="6410"/>
    <cellStyle name="Стиль 1 2 2 2 2 2 2 2 2 2 2 2 3 2 2 2 6" xfId="6411"/>
    <cellStyle name="Стиль 1 2 2 2 2 2 2 2 2 2 2 2 3 2 2 2 7" xfId="6412"/>
    <cellStyle name="Стиль 1 2 2 2 2 2 2 2 2 2 2 2 3 2 2 2 8" xfId="6413"/>
    <cellStyle name="Стиль 1 2 2 2 2 2 2 2 2 2 2 2 3 2 2 2 9" xfId="6414"/>
    <cellStyle name="Стиль 1 2 2 2 2 2 2 2 2 2 2 2 3 2 2 3" xfId="6415"/>
    <cellStyle name="Стиль 1 2 2 2 2 2 2 2 2 2 2 2 3 2 2 4" xfId="6416"/>
    <cellStyle name="Стиль 1 2 2 2 2 2 2 2 2 2 2 2 3 2 2 5" xfId="6417"/>
    <cellStyle name="Стиль 1 2 2 2 2 2 2 2 2 2 2 2 3 2 2 6" xfId="6418"/>
    <cellStyle name="Стиль 1 2 2 2 2 2 2 2 2 2 2 2 3 2 2 7" xfId="6419"/>
    <cellStyle name="Стиль 1 2 2 2 2 2 2 2 2 2 2 2 3 2 2 8" xfId="6420"/>
    <cellStyle name="Стиль 1 2 2 2 2 2 2 2 2 2 2 2 3 2 2 9" xfId="6421"/>
    <cellStyle name="Стиль 1 2 2 2 2 2 2 2 2 2 2 2 3 2 3" xfId="6422"/>
    <cellStyle name="Стиль 1 2 2 2 2 2 2 2 2 2 2 2 3 2 3 10" xfId="6423"/>
    <cellStyle name="Стиль 1 2 2 2 2 2 2 2 2 2 2 2 3 2 3 2" xfId="6424"/>
    <cellStyle name="Стиль 1 2 2 2 2 2 2 2 2 2 2 2 3 2 3 3" xfId="6425"/>
    <cellStyle name="Стиль 1 2 2 2 2 2 2 2 2 2 2 2 3 2 3 4" xfId="6426"/>
    <cellStyle name="Стиль 1 2 2 2 2 2 2 2 2 2 2 2 3 2 3 5" xfId="6427"/>
    <cellStyle name="Стиль 1 2 2 2 2 2 2 2 2 2 2 2 3 2 3 6" xfId="6428"/>
    <cellStyle name="Стиль 1 2 2 2 2 2 2 2 2 2 2 2 3 2 3 7" xfId="6429"/>
    <cellStyle name="Стиль 1 2 2 2 2 2 2 2 2 2 2 2 3 2 3 8" xfId="6430"/>
    <cellStyle name="Стиль 1 2 2 2 2 2 2 2 2 2 2 2 3 2 3 9" xfId="6431"/>
    <cellStyle name="Стиль 1 2 2 2 2 2 2 2 2 2 2 2 3 2 4" xfId="6432"/>
    <cellStyle name="Стиль 1 2 2 2 2 2 2 2 2 2 2 2 3 2 5" xfId="6433"/>
    <cellStyle name="Стиль 1 2 2 2 2 2 2 2 2 2 2 2 3 2 6" xfId="6434"/>
    <cellStyle name="Стиль 1 2 2 2 2 2 2 2 2 2 2 2 3 2 7" xfId="6435"/>
    <cellStyle name="Стиль 1 2 2 2 2 2 2 2 2 2 2 2 3 2 8" xfId="6436"/>
    <cellStyle name="Стиль 1 2 2 2 2 2 2 2 2 2 2 2 3 2 9" xfId="6437"/>
    <cellStyle name="Стиль 1 2 2 2 2 2 2 2 2 2 2 2 3 3" xfId="6438"/>
    <cellStyle name="Стиль 1 2 2 2 2 2 2 2 2 2 2 2 3 4" xfId="6439"/>
    <cellStyle name="Стиль 1 2 2 2 2 2 2 2 2 2 2 2 3 5" xfId="6440"/>
    <cellStyle name="Стиль 1 2 2 2 2 2 2 2 2 2 2 2 3 5 10" xfId="6441"/>
    <cellStyle name="Стиль 1 2 2 2 2 2 2 2 2 2 2 2 3 5 2" xfId="6442"/>
    <cellStyle name="Стиль 1 2 2 2 2 2 2 2 2 2 2 2 3 5 2 10" xfId="6443"/>
    <cellStyle name="Стиль 1 2 2 2 2 2 2 2 2 2 2 2 3 5 2 2" xfId="6444"/>
    <cellStyle name="Стиль 1 2 2 2 2 2 2 2 2 2 2 2 3 5 2 3" xfId="6445"/>
    <cellStyle name="Стиль 1 2 2 2 2 2 2 2 2 2 2 2 3 5 2 4" xfId="6446"/>
    <cellStyle name="Стиль 1 2 2 2 2 2 2 2 2 2 2 2 3 5 2 5" xfId="6447"/>
    <cellStyle name="Стиль 1 2 2 2 2 2 2 2 2 2 2 2 3 5 2 6" xfId="6448"/>
    <cellStyle name="Стиль 1 2 2 2 2 2 2 2 2 2 2 2 3 5 2 7" xfId="6449"/>
    <cellStyle name="Стиль 1 2 2 2 2 2 2 2 2 2 2 2 3 5 2 8" xfId="6450"/>
    <cellStyle name="Стиль 1 2 2 2 2 2 2 2 2 2 2 2 3 5 2 9" xfId="6451"/>
    <cellStyle name="Стиль 1 2 2 2 2 2 2 2 2 2 2 2 3 5 3" xfId="6452"/>
    <cellStyle name="Стиль 1 2 2 2 2 2 2 2 2 2 2 2 3 5 4" xfId="6453"/>
    <cellStyle name="Стиль 1 2 2 2 2 2 2 2 2 2 2 2 3 5 5" xfId="6454"/>
    <cellStyle name="Стиль 1 2 2 2 2 2 2 2 2 2 2 2 3 5 6" xfId="6455"/>
    <cellStyle name="Стиль 1 2 2 2 2 2 2 2 2 2 2 2 3 5 7" xfId="6456"/>
    <cellStyle name="Стиль 1 2 2 2 2 2 2 2 2 2 2 2 3 5 8" xfId="6457"/>
    <cellStyle name="Стиль 1 2 2 2 2 2 2 2 2 2 2 2 3 5 9" xfId="6458"/>
    <cellStyle name="Стиль 1 2 2 2 2 2 2 2 2 2 2 2 3 6" xfId="6459"/>
    <cellStyle name="Стиль 1 2 2 2 2 2 2 2 2 2 2 2 3 7" xfId="6460"/>
    <cellStyle name="Стиль 1 2 2 2 2 2 2 2 2 2 2 2 3 8" xfId="6461"/>
    <cellStyle name="Стиль 1 2 2 2 2 2 2 2 2 2 2 2 3 9" xfId="6462"/>
    <cellStyle name="Стиль 1 2 2 2 2 2 2 2 2 2 2 2 4" xfId="6463"/>
    <cellStyle name="Стиль 1 2 2 2 2 2 2 2 2 2 2 2 4 10" xfId="6464"/>
    <cellStyle name="Стиль 1 2 2 2 2 2 2 2 2 2 2 2 4 11" xfId="6465"/>
    <cellStyle name="Стиль 1 2 2 2 2 2 2 2 2 2 2 2 4 2" xfId="6466"/>
    <cellStyle name="Стиль 1 2 2 2 2 2 2 2 2 2 2 2 4 2 10" xfId="6467"/>
    <cellStyle name="Стиль 1 2 2 2 2 2 2 2 2 2 2 2 4 2 11" xfId="6468"/>
    <cellStyle name="Стиль 1 2 2 2 2 2 2 2 2 2 2 2 4 2 2" xfId="6469"/>
    <cellStyle name="Стиль 1 2 2 2 2 2 2 2 2 2 2 2 4 2 2 10" xfId="6470"/>
    <cellStyle name="Стиль 1 2 2 2 2 2 2 2 2 2 2 2 4 2 2 2" xfId="6471"/>
    <cellStyle name="Стиль 1 2 2 2 2 2 2 2 2 2 2 2 4 2 2 2 10" xfId="6472"/>
    <cellStyle name="Стиль 1 2 2 2 2 2 2 2 2 2 2 2 4 2 2 2 2" xfId="6473"/>
    <cellStyle name="Стиль 1 2 2 2 2 2 2 2 2 2 2 2 4 2 2 2 3" xfId="6474"/>
    <cellStyle name="Стиль 1 2 2 2 2 2 2 2 2 2 2 2 4 2 2 2 4" xfId="6475"/>
    <cellStyle name="Стиль 1 2 2 2 2 2 2 2 2 2 2 2 4 2 2 2 5" xfId="6476"/>
    <cellStyle name="Стиль 1 2 2 2 2 2 2 2 2 2 2 2 4 2 2 2 6" xfId="6477"/>
    <cellStyle name="Стиль 1 2 2 2 2 2 2 2 2 2 2 2 4 2 2 2 7" xfId="6478"/>
    <cellStyle name="Стиль 1 2 2 2 2 2 2 2 2 2 2 2 4 2 2 2 8" xfId="6479"/>
    <cellStyle name="Стиль 1 2 2 2 2 2 2 2 2 2 2 2 4 2 2 2 9" xfId="6480"/>
    <cellStyle name="Стиль 1 2 2 2 2 2 2 2 2 2 2 2 4 2 2 3" xfId="6481"/>
    <cellStyle name="Стиль 1 2 2 2 2 2 2 2 2 2 2 2 4 2 2 4" xfId="6482"/>
    <cellStyle name="Стиль 1 2 2 2 2 2 2 2 2 2 2 2 4 2 2 5" xfId="6483"/>
    <cellStyle name="Стиль 1 2 2 2 2 2 2 2 2 2 2 2 4 2 2 6" xfId="6484"/>
    <cellStyle name="Стиль 1 2 2 2 2 2 2 2 2 2 2 2 4 2 2 7" xfId="6485"/>
    <cellStyle name="Стиль 1 2 2 2 2 2 2 2 2 2 2 2 4 2 2 8" xfId="6486"/>
    <cellStyle name="Стиль 1 2 2 2 2 2 2 2 2 2 2 2 4 2 2 9" xfId="6487"/>
    <cellStyle name="Стиль 1 2 2 2 2 2 2 2 2 2 2 2 4 2 3" xfId="6488"/>
    <cellStyle name="Стиль 1 2 2 2 2 2 2 2 2 2 2 2 4 2 4" xfId="6489"/>
    <cellStyle name="Стиль 1 2 2 2 2 2 2 2 2 2 2 2 4 2 5" xfId="6490"/>
    <cellStyle name="Стиль 1 2 2 2 2 2 2 2 2 2 2 2 4 2 6" xfId="6491"/>
    <cellStyle name="Стиль 1 2 2 2 2 2 2 2 2 2 2 2 4 2 7" xfId="6492"/>
    <cellStyle name="Стиль 1 2 2 2 2 2 2 2 2 2 2 2 4 2 8" xfId="6493"/>
    <cellStyle name="Стиль 1 2 2 2 2 2 2 2 2 2 2 2 4 2 9" xfId="6494"/>
    <cellStyle name="Стиль 1 2 2 2 2 2 2 2 2 2 2 2 4 3" xfId="6495"/>
    <cellStyle name="Стиль 1 2 2 2 2 2 2 2 2 2 2 2 4 3 10" xfId="6496"/>
    <cellStyle name="Стиль 1 2 2 2 2 2 2 2 2 2 2 2 4 3 2" xfId="6497"/>
    <cellStyle name="Стиль 1 2 2 2 2 2 2 2 2 2 2 2 4 3 3" xfId="6498"/>
    <cellStyle name="Стиль 1 2 2 2 2 2 2 2 2 2 2 2 4 3 4" xfId="6499"/>
    <cellStyle name="Стиль 1 2 2 2 2 2 2 2 2 2 2 2 4 3 5" xfId="6500"/>
    <cellStyle name="Стиль 1 2 2 2 2 2 2 2 2 2 2 2 4 3 6" xfId="6501"/>
    <cellStyle name="Стиль 1 2 2 2 2 2 2 2 2 2 2 2 4 3 7" xfId="6502"/>
    <cellStyle name="Стиль 1 2 2 2 2 2 2 2 2 2 2 2 4 3 8" xfId="6503"/>
    <cellStyle name="Стиль 1 2 2 2 2 2 2 2 2 2 2 2 4 3 9" xfId="6504"/>
    <cellStyle name="Стиль 1 2 2 2 2 2 2 2 2 2 2 2 4 4" xfId="6505"/>
    <cellStyle name="Стиль 1 2 2 2 2 2 2 2 2 2 2 2 4 5" xfId="6506"/>
    <cellStyle name="Стиль 1 2 2 2 2 2 2 2 2 2 2 2 4 6" xfId="6507"/>
    <cellStyle name="Стиль 1 2 2 2 2 2 2 2 2 2 2 2 4 7" xfId="6508"/>
    <cellStyle name="Стиль 1 2 2 2 2 2 2 2 2 2 2 2 4 8" xfId="6509"/>
    <cellStyle name="Стиль 1 2 2 2 2 2 2 2 2 2 2 2 4 9" xfId="6510"/>
    <cellStyle name="Стиль 1 2 2 2 2 2 2 2 2 2 2 2 5" xfId="6511"/>
    <cellStyle name="Стиль 1 2 2 2 2 2 2 2 2 2 2 2 6" xfId="6512"/>
    <cellStyle name="Стиль 1 2 2 2 2 2 2 2 2 2 2 2 6 10" xfId="6513"/>
    <cellStyle name="Стиль 1 2 2 2 2 2 2 2 2 2 2 2 6 2" xfId="6514"/>
    <cellStyle name="Стиль 1 2 2 2 2 2 2 2 2 2 2 2 6 2 10" xfId="6515"/>
    <cellStyle name="Стиль 1 2 2 2 2 2 2 2 2 2 2 2 6 2 2" xfId="6516"/>
    <cellStyle name="Стиль 1 2 2 2 2 2 2 2 2 2 2 2 6 2 3" xfId="6517"/>
    <cellStyle name="Стиль 1 2 2 2 2 2 2 2 2 2 2 2 6 2 4" xfId="6518"/>
    <cellStyle name="Стиль 1 2 2 2 2 2 2 2 2 2 2 2 6 2 5" xfId="6519"/>
    <cellStyle name="Стиль 1 2 2 2 2 2 2 2 2 2 2 2 6 2 6" xfId="6520"/>
    <cellStyle name="Стиль 1 2 2 2 2 2 2 2 2 2 2 2 6 2 7" xfId="6521"/>
    <cellStyle name="Стиль 1 2 2 2 2 2 2 2 2 2 2 2 6 2 8" xfId="6522"/>
    <cellStyle name="Стиль 1 2 2 2 2 2 2 2 2 2 2 2 6 2 9" xfId="6523"/>
    <cellStyle name="Стиль 1 2 2 2 2 2 2 2 2 2 2 2 6 3" xfId="6524"/>
    <cellStyle name="Стиль 1 2 2 2 2 2 2 2 2 2 2 2 6 4" xfId="6525"/>
    <cellStyle name="Стиль 1 2 2 2 2 2 2 2 2 2 2 2 6 5" xfId="6526"/>
    <cellStyle name="Стиль 1 2 2 2 2 2 2 2 2 2 2 2 6 6" xfId="6527"/>
    <cellStyle name="Стиль 1 2 2 2 2 2 2 2 2 2 2 2 6 7" xfId="6528"/>
    <cellStyle name="Стиль 1 2 2 2 2 2 2 2 2 2 2 2 6 8" xfId="6529"/>
    <cellStyle name="Стиль 1 2 2 2 2 2 2 2 2 2 2 2 6 9" xfId="6530"/>
    <cellStyle name="Стиль 1 2 2 2 2 2 2 2 2 2 2 2 7" xfId="6531"/>
    <cellStyle name="Стиль 1 2 2 2 2 2 2 2 2 2 2 2 8" xfId="6532"/>
    <cellStyle name="Стиль 1 2 2 2 2 2 2 2 2 2 2 2 9" xfId="6533"/>
    <cellStyle name="Стиль 1 2 2 2 2 2 2 2 2 2 2 20" xfId="6534"/>
    <cellStyle name="Стиль 1 2 2 2 2 2 2 2 2 2 2 20 2" xfId="6535"/>
    <cellStyle name="Стиль 1 2 2 2 2 2 2 2 2 2 2 20 2 2" xfId="6536"/>
    <cellStyle name="Стиль 1 2 2 2 2 2 2 2 2 2 2 20 3" xfId="6537"/>
    <cellStyle name="Стиль 1 2 2 2 2 2 2 2 2 2 2 20 4" xfId="6538"/>
    <cellStyle name="Стиль 1 2 2 2 2 2 2 2 2 2 2 21" xfId="6539"/>
    <cellStyle name="Стиль 1 2 2 2 2 2 2 2 2 2 2 21 2" xfId="6540"/>
    <cellStyle name="Стиль 1 2 2 2 2 2 2 2 2 2 2 22" xfId="6541"/>
    <cellStyle name="Стиль 1 2 2 2 2 2 2 2 2 2 2 3" xfId="6542"/>
    <cellStyle name="Стиль 1 2 2 2 2 2 2 2 2 2 2 4" xfId="6543"/>
    <cellStyle name="Стиль 1 2 2 2 2 2 2 2 2 2 2 5" xfId="6544"/>
    <cellStyle name="Стиль 1 2 2 2 2 2 2 2 2 2 2 5 10" xfId="6545"/>
    <cellStyle name="Стиль 1 2 2 2 2 2 2 2 2 2 2 5 11" xfId="6546"/>
    <cellStyle name="Стиль 1 2 2 2 2 2 2 2 2 2 2 5 12" xfId="6547"/>
    <cellStyle name="Стиль 1 2 2 2 2 2 2 2 2 2 2 5 13" xfId="6548"/>
    <cellStyle name="Стиль 1 2 2 2 2 2 2 2 2 2 2 5 14" xfId="6549"/>
    <cellStyle name="Стиль 1 2 2 2 2 2 2 2 2 2 2 5 2" xfId="6550"/>
    <cellStyle name="Стиль 1 2 2 2 2 2 2 2 2 2 2 5 2 10" xfId="6551"/>
    <cellStyle name="Стиль 1 2 2 2 2 2 2 2 2 2 2 5 2 11" xfId="6552"/>
    <cellStyle name="Стиль 1 2 2 2 2 2 2 2 2 2 2 5 2 2" xfId="6553"/>
    <cellStyle name="Стиль 1 2 2 2 2 2 2 2 2 2 2 5 2 2 10" xfId="6554"/>
    <cellStyle name="Стиль 1 2 2 2 2 2 2 2 2 2 2 5 2 2 11" xfId="6555"/>
    <cellStyle name="Стиль 1 2 2 2 2 2 2 2 2 2 2 5 2 2 2" xfId="6556"/>
    <cellStyle name="Стиль 1 2 2 2 2 2 2 2 2 2 2 5 2 2 2 10" xfId="6557"/>
    <cellStyle name="Стиль 1 2 2 2 2 2 2 2 2 2 2 5 2 2 2 2" xfId="6558"/>
    <cellStyle name="Стиль 1 2 2 2 2 2 2 2 2 2 2 5 2 2 2 2 10" xfId="6559"/>
    <cellStyle name="Стиль 1 2 2 2 2 2 2 2 2 2 2 5 2 2 2 2 2" xfId="6560"/>
    <cellStyle name="Стиль 1 2 2 2 2 2 2 2 2 2 2 5 2 2 2 2 3" xfId="6561"/>
    <cellStyle name="Стиль 1 2 2 2 2 2 2 2 2 2 2 5 2 2 2 2 4" xfId="6562"/>
    <cellStyle name="Стиль 1 2 2 2 2 2 2 2 2 2 2 5 2 2 2 2 5" xfId="6563"/>
    <cellStyle name="Стиль 1 2 2 2 2 2 2 2 2 2 2 5 2 2 2 2 6" xfId="6564"/>
    <cellStyle name="Стиль 1 2 2 2 2 2 2 2 2 2 2 5 2 2 2 2 7" xfId="6565"/>
    <cellStyle name="Стиль 1 2 2 2 2 2 2 2 2 2 2 5 2 2 2 2 8" xfId="6566"/>
    <cellStyle name="Стиль 1 2 2 2 2 2 2 2 2 2 2 5 2 2 2 2 9" xfId="6567"/>
    <cellStyle name="Стиль 1 2 2 2 2 2 2 2 2 2 2 5 2 2 2 3" xfId="6568"/>
    <cellStyle name="Стиль 1 2 2 2 2 2 2 2 2 2 2 5 2 2 2 4" xfId="6569"/>
    <cellStyle name="Стиль 1 2 2 2 2 2 2 2 2 2 2 5 2 2 2 5" xfId="6570"/>
    <cellStyle name="Стиль 1 2 2 2 2 2 2 2 2 2 2 5 2 2 2 6" xfId="6571"/>
    <cellStyle name="Стиль 1 2 2 2 2 2 2 2 2 2 2 5 2 2 2 7" xfId="6572"/>
    <cellStyle name="Стиль 1 2 2 2 2 2 2 2 2 2 2 5 2 2 2 8" xfId="6573"/>
    <cellStyle name="Стиль 1 2 2 2 2 2 2 2 2 2 2 5 2 2 2 9" xfId="6574"/>
    <cellStyle name="Стиль 1 2 2 2 2 2 2 2 2 2 2 5 2 2 3" xfId="6575"/>
    <cellStyle name="Стиль 1 2 2 2 2 2 2 2 2 2 2 5 2 2 4" xfId="6576"/>
    <cellStyle name="Стиль 1 2 2 2 2 2 2 2 2 2 2 5 2 2 5" xfId="6577"/>
    <cellStyle name="Стиль 1 2 2 2 2 2 2 2 2 2 2 5 2 2 6" xfId="6578"/>
    <cellStyle name="Стиль 1 2 2 2 2 2 2 2 2 2 2 5 2 2 7" xfId="6579"/>
    <cellStyle name="Стиль 1 2 2 2 2 2 2 2 2 2 2 5 2 2 8" xfId="6580"/>
    <cellStyle name="Стиль 1 2 2 2 2 2 2 2 2 2 2 5 2 2 9" xfId="6581"/>
    <cellStyle name="Стиль 1 2 2 2 2 2 2 2 2 2 2 5 2 3" xfId="6582"/>
    <cellStyle name="Стиль 1 2 2 2 2 2 2 2 2 2 2 5 2 3 10" xfId="6583"/>
    <cellStyle name="Стиль 1 2 2 2 2 2 2 2 2 2 2 5 2 3 2" xfId="6584"/>
    <cellStyle name="Стиль 1 2 2 2 2 2 2 2 2 2 2 5 2 3 3" xfId="6585"/>
    <cellStyle name="Стиль 1 2 2 2 2 2 2 2 2 2 2 5 2 3 4" xfId="6586"/>
    <cellStyle name="Стиль 1 2 2 2 2 2 2 2 2 2 2 5 2 3 5" xfId="6587"/>
    <cellStyle name="Стиль 1 2 2 2 2 2 2 2 2 2 2 5 2 3 6" xfId="6588"/>
    <cellStyle name="Стиль 1 2 2 2 2 2 2 2 2 2 2 5 2 3 7" xfId="6589"/>
    <cellStyle name="Стиль 1 2 2 2 2 2 2 2 2 2 2 5 2 3 8" xfId="6590"/>
    <cellStyle name="Стиль 1 2 2 2 2 2 2 2 2 2 2 5 2 3 9" xfId="6591"/>
    <cellStyle name="Стиль 1 2 2 2 2 2 2 2 2 2 2 5 2 4" xfId="6592"/>
    <cellStyle name="Стиль 1 2 2 2 2 2 2 2 2 2 2 5 2 5" xfId="6593"/>
    <cellStyle name="Стиль 1 2 2 2 2 2 2 2 2 2 2 5 2 6" xfId="6594"/>
    <cellStyle name="Стиль 1 2 2 2 2 2 2 2 2 2 2 5 2 7" xfId="6595"/>
    <cellStyle name="Стиль 1 2 2 2 2 2 2 2 2 2 2 5 2 8" xfId="6596"/>
    <cellStyle name="Стиль 1 2 2 2 2 2 2 2 2 2 2 5 2 9" xfId="6597"/>
    <cellStyle name="Стиль 1 2 2 2 2 2 2 2 2 2 2 5 3" xfId="6598"/>
    <cellStyle name="Стиль 1 2 2 2 2 2 2 2 2 2 2 5 4" xfId="6599"/>
    <cellStyle name="Стиль 1 2 2 2 2 2 2 2 2 2 2 5 5" xfId="6600"/>
    <cellStyle name="Стиль 1 2 2 2 2 2 2 2 2 2 2 5 5 10" xfId="6601"/>
    <cellStyle name="Стиль 1 2 2 2 2 2 2 2 2 2 2 5 5 2" xfId="6602"/>
    <cellStyle name="Стиль 1 2 2 2 2 2 2 2 2 2 2 5 5 2 10" xfId="6603"/>
    <cellStyle name="Стиль 1 2 2 2 2 2 2 2 2 2 2 5 5 2 2" xfId="6604"/>
    <cellStyle name="Стиль 1 2 2 2 2 2 2 2 2 2 2 5 5 2 3" xfId="6605"/>
    <cellStyle name="Стиль 1 2 2 2 2 2 2 2 2 2 2 5 5 2 4" xfId="6606"/>
    <cellStyle name="Стиль 1 2 2 2 2 2 2 2 2 2 2 5 5 2 5" xfId="6607"/>
    <cellStyle name="Стиль 1 2 2 2 2 2 2 2 2 2 2 5 5 2 6" xfId="6608"/>
    <cellStyle name="Стиль 1 2 2 2 2 2 2 2 2 2 2 5 5 2 7" xfId="6609"/>
    <cellStyle name="Стиль 1 2 2 2 2 2 2 2 2 2 2 5 5 2 8" xfId="6610"/>
    <cellStyle name="Стиль 1 2 2 2 2 2 2 2 2 2 2 5 5 2 9" xfId="6611"/>
    <cellStyle name="Стиль 1 2 2 2 2 2 2 2 2 2 2 5 5 3" xfId="6612"/>
    <cellStyle name="Стиль 1 2 2 2 2 2 2 2 2 2 2 5 5 4" xfId="6613"/>
    <cellStyle name="Стиль 1 2 2 2 2 2 2 2 2 2 2 5 5 5" xfId="6614"/>
    <cellStyle name="Стиль 1 2 2 2 2 2 2 2 2 2 2 5 5 6" xfId="6615"/>
    <cellStyle name="Стиль 1 2 2 2 2 2 2 2 2 2 2 5 5 7" xfId="6616"/>
    <cellStyle name="Стиль 1 2 2 2 2 2 2 2 2 2 2 5 5 8" xfId="6617"/>
    <cellStyle name="Стиль 1 2 2 2 2 2 2 2 2 2 2 5 5 9" xfId="6618"/>
    <cellStyle name="Стиль 1 2 2 2 2 2 2 2 2 2 2 5 6" xfId="6619"/>
    <cellStyle name="Стиль 1 2 2 2 2 2 2 2 2 2 2 5 7" xfId="6620"/>
    <cellStyle name="Стиль 1 2 2 2 2 2 2 2 2 2 2 5 8" xfId="6621"/>
    <cellStyle name="Стиль 1 2 2 2 2 2 2 2 2 2 2 5 9" xfId="6622"/>
    <cellStyle name="Стиль 1 2 2 2 2 2 2 2 2 2 2 6" xfId="6623"/>
    <cellStyle name="Стиль 1 2 2 2 2 2 2 2 2 2 2 6 10" xfId="6624"/>
    <cellStyle name="Стиль 1 2 2 2 2 2 2 2 2 2 2 6 11" xfId="6625"/>
    <cellStyle name="Стиль 1 2 2 2 2 2 2 2 2 2 2 6 2" xfId="6626"/>
    <cellStyle name="Стиль 1 2 2 2 2 2 2 2 2 2 2 6 2 10" xfId="6627"/>
    <cellStyle name="Стиль 1 2 2 2 2 2 2 2 2 2 2 6 2 11" xfId="6628"/>
    <cellStyle name="Стиль 1 2 2 2 2 2 2 2 2 2 2 6 2 2" xfId="6629"/>
    <cellStyle name="Стиль 1 2 2 2 2 2 2 2 2 2 2 6 2 2 10" xfId="6630"/>
    <cellStyle name="Стиль 1 2 2 2 2 2 2 2 2 2 2 6 2 2 2" xfId="6631"/>
    <cellStyle name="Стиль 1 2 2 2 2 2 2 2 2 2 2 6 2 2 2 10" xfId="6632"/>
    <cellStyle name="Стиль 1 2 2 2 2 2 2 2 2 2 2 6 2 2 2 2" xfId="6633"/>
    <cellStyle name="Стиль 1 2 2 2 2 2 2 2 2 2 2 6 2 2 2 3" xfId="6634"/>
    <cellStyle name="Стиль 1 2 2 2 2 2 2 2 2 2 2 6 2 2 2 4" xfId="6635"/>
    <cellStyle name="Стиль 1 2 2 2 2 2 2 2 2 2 2 6 2 2 2 5" xfId="6636"/>
    <cellStyle name="Стиль 1 2 2 2 2 2 2 2 2 2 2 6 2 2 2 6" xfId="6637"/>
    <cellStyle name="Стиль 1 2 2 2 2 2 2 2 2 2 2 6 2 2 2 7" xfId="6638"/>
    <cellStyle name="Стиль 1 2 2 2 2 2 2 2 2 2 2 6 2 2 2 8" xfId="6639"/>
    <cellStyle name="Стиль 1 2 2 2 2 2 2 2 2 2 2 6 2 2 2 9" xfId="6640"/>
    <cellStyle name="Стиль 1 2 2 2 2 2 2 2 2 2 2 6 2 2 3" xfId="6641"/>
    <cellStyle name="Стиль 1 2 2 2 2 2 2 2 2 2 2 6 2 2 4" xfId="6642"/>
    <cellStyle name="Стиль 1 2 2 2 2 2 2 2 2 2 2 6 2 2 5" xfId="6643"/>
    <cellStyle name="Стиль 1 2 2 2 2 2 2 2 2 2 2 6 2 2 6" xfId="6644"/>
    <cellStyle name="Стиль 1 2 2 2 2 2 2 2 2 2 2 6 2 2 7" xfId="6645"/>
    <cellStyle name="Стиль 1 2 2 2 2 2 2 2 2 2 2 6 2 2 8" xfId="6646"/>
    <cellStyle name="Стиль 1 2 2 2 2 2 2 2 2 2 2 6 2 2 9" xfId="6647"/>
    <cellStyle name="Стиль 1 2 2 2 2 2 2 2 2 2 2 6 2 3" xfId="6648"/>
    <cellStyle name="Стиль 1 2 2 2 2 2 2 2 2 2 2 6 2 4" xfId="6649"/>
    <cellStyle name="Стиль 1 2 2 2 2 2 2 2 2 2 2 6 2 5" xfId="6650"/>
    <cellStyle name="Стиль 1 2 2 2 2 2 2 2 2 2 2 6 2 6" xfId="6651"/>
    <cellStyle name="Стиль 1 2 2 2 2 2 2 2 2 2 2 6 2 7" xfId="6652"/>
    <cellStyle name="Стиль 1 2 2 2 2 2 2 2 2 2 2 6 2 8" xfId="6653"/>
    <cellStyle name="Стиль 1 2 2 2 2 2 2 2 2 2 2 6 2 9" xfId="6654"/>
    <cellStyle name="Стиль 1 2 2 2 2 2 2 2 2 2 2 6 3" xfId="6655"/>
    <cellStyle name="Стиль 1 2 2 2 2 2 2 2 2 2 2 6 3 10" xfId="6656"/>
    <cellStyle name="Стиль 1 2 2 2 2 2 2 2 2 2 2 6 3 2" xfId="6657"/>
    <cellStyle name="Стиль 1 2 2 2 2 2 2 2 2 2 2 6 3 3" xfId="6658"/>
    <cellStyle name="Стиль 1 2 2 2 2 2 2 2 2 2 2 6 3 4" xfId="6659"/>
    <cellStyle name="Стиль 1 2 2 2 2 2 2 2 2 2 2 6 3 5" xfId="6660"/>
    <cellStyle name="Стиль 1 2 2 2 2 2 2 2 2 2 2 6 3 6" xfId="6661"/>
    <cellStyle name="Стиль 1 2 2 2 2 2 2 2 2 2 2 6 3 7" xfId="6662"/>
    <cellStyle name="Стиль 1 2 2 2 2 2 2 2 2 2 2 6 3 8" xfId="6663"/>
    <cellStyle name="Стиль 1 2 2 2 2 2 2 2 2 2 2 6 3 9" xfId="6664"/>
    <cellStyle name="Стиль 1 2 2 2 2 2 2 2 2 2 2 6 4" xfId="6665"/>
    <cellStyle name="Стиль 1 2 2 2 2 2 2 2 2 2 2 6 5" xfId="6666"/>
    <cellStyle name="Стиль 1 2 2 2 2 2 2 2 2 2 2 6 6" xfId="6667"/>
    <cellStyle name="Стиль 1 2 2 2 2 2 2 2 2 2 2 6 7" xfId="6668"/>
    <cellStyle name="Стиль 1 2 2 2 2 2 2 2 2 2 2 6 8" xfId="6669"/>
    <cellStyle name="Стиль 1 2 2 2 2 2 2 2 2 2 2 6 9" xfId="6670"/>
    <cellStyle name="Стиль 1 2 2 2 2 2 2 2 2 2 2 7" xfId="6671"/>
    <cellStyle name="Стиль 1 2 2 2 2 2 2 2 2 2 2 8" xfId="6672"/>
    <cellStyle name="Стиль 1 2 2 2 2 2 2 2 2 2 2 8 10" xfId="6673"/>
    <cellStyle name="Стиль 1 2 2 2 2 2 2 2 2 2 2 8 2" xfId="6674"/>
    <cellStyle name="Стиль 1 2 2 2 2 2 2 2 2 2 2 8 2 10" xfId="6675"/>
    <cellStyle name="Стиль 1 2 2 2 2 2 2 2 2 2 2 8 2 2" xfId="6676"/>
    <cellStyle name="Стиль 1 2 2 2 2 2 2 2 2 2 2 8 2 3" xfId="6677"/>
    <cellStyle name="Стиль 1 2 2 2 2 2 2 2 2 2 2 8 2 4" xfId="6678"/>
    <cellStyle name="Стиль 1 2 2 2 2 2 2 2 2 2 2 8 2 5" xfId="6679"/>
    <cellStyle name="Стиль 1 2 2 2 2 2 2 2 2 2 2 8 2 6" xfId="6680"/>
    <cellStyle name="Стиль 1 2 2 2 2 2 2 2 2 2 2 8 2 7" xfId="6681"/>
    <cellStyle name="Стиль 1 2 2 2 2 2 2 2 2 2 2 8 2 8" xfId="6682"/>
    <cellStyle name="Стиль 1 2 2 2 2 2 2 2 2 2 2 8 2 9" xfId="6683"/>
    <cellStyle name="Стиль 1 2 2 2 2 2 2 2 2 2 2 8 3" xfId="6684"/>
    <cellStyle name="Стиль 1 2 2 2 2 2 2 2 2 2 2 8 4" xfId="6685"/>
    <cellStyle name="Стиль 1 2 2 2 2 2 2 2 2 2 2 8 5" xfId="6686"/>
    <cellStyle name="Стиль 1 2 2 2 2 2 2 2 2 2 2 8 6" xfId="6687"/>
    <cellStyle name="Стиль 1 2 2 2 2 2 2 2 2 2 2 8 7" xfId="6688"/>
    <cellStyle name="Стиль 1 2 2 2 2 2 2 2 2 2 2 8 8" xfId="6689"/>
    <cellStyle name="Стиль 1 2 2 2 2 2 2 2 2 2 2 8 9" xfId="6690"/>
    <cellStyle name="Стиль 1 2 2 2 2 2 2 2 2 2 2 9" xfId="6691"/>
    <cellStyle name="Стиль 1 2 2 2 2 2 2 2 2 2 20" xfId="6692"/>
    <cellStyle name="Стиль 1 2 2 2 2 2 2 2 2 2 20 2" xfId="6693"/>
    <cellStyle name="Стиль 1 2 2 2 2 2 2 2 2 2 20 2 2" xfId="6694"/>
    <cellStyle name="Стиль 1 2 2 2 2 2 2 2 2 2 20 3" xfId="6695"/>
    <cellStyle name="Стиль 1 2 2 2 2 2 2 2 2 2 20 4" xfId="6696"/>
    <cellStyle name="Стиль 1 2 2 2 2 2 2 2 2 2 21" xfId="6697"/>
    <cellStyle name="Стиль 1 2 2 2 2 2 2 2 2 2 21 2" xfId="6698"/>
    <cellStyle name="Стиль 1 2 2 2 2 2 2 2 2 2 22" xfId="6699"/>
    <cellStyle name="Стиль 1 2 2 2 2 2 2 2 2 2 3" xfId="6700"/>
    <cellStyle name="Стиль 1 2 2 2 2 2 2 2 2 2 3 2" xfId="6701"/>
    <cellStyle name="Стиль 1 2 2 2 2 2 2 2 2 2 3 2 2" xfId="6702"/>
    <cellStyle name="Стиль 1 2 2 2 2 2 2 2 2 2 4" xfId="6703"/>
    <cellStyle name="Стиль 1 2 2 2 2 2 2 2 2 2 5" xfId="6704"/>
    <cellStyle name="Стиль 1 2 2 2 2 2 2 2 2 2 5 10" xfId="6705"/>
    <cellStyle name="Стиль 1 2 2 2 2 2 2 2 2 2 5 11" xfId="6706"/>
    <cellStyle name="Стиль 1 2 2 2 2 2 2 2 2 2 5 12" xfId="6707"/>
    <cellStyle name="Стиль 1 2 2 2 2 2 2 2 2 2 5 13" xfId="6708"/>
    <cellStyle name="Стиль 1 2 2 2 2 2 2 2 2 2 5 14" xfId="6709"/>
    <cellStyle name="Стиль 1 2 2 2 2 2 2 2 2 2 5 2" xfId="6710"/>
    <cellStyle name="Стиль 1 2 2 2 2 2 2 2 2 2 5 2 10" xfId="6711"/>
    <cellStyle name="Стиль 1 2 2 2 2 2 2 2 2 2 5 2 11" xfId="6712"/>
    <cellStyle name="Стиль 1 2 2 2 2 2 2 2 2 2 5 2 2" xfId="6713"/>
    <cellStyle name="Стиль 1 2 2 2 2 2 2 2 2 2 5 2 2 10" xfId="6714"/>
    <cellStyle name="Стиль 1 2 2 2 2 2 2 2 2 2 5 2 2 11" xfId="6715"/>
    <cellStyle name="Стиль 1 2 2 2 2 2 2 2 2 2 5 2 2 2" xfId="6716"/>
    <cellStyle name="Стиль 1 2 2 2 2 2 2 2 2 2 5 2 2 2 10" xfId="6717"/>
    <cellStyle name="Стиль 1 2 2 2 2 2 2 2 2 2 5 2 2 2 2" xfId="6718"/>
    <cellStyle name="Стиль 1 2 2 2 2 2 2 2 2 2 5 2 2 2 2 10" xfId="6719"/>
    <cellStyle name="Стиль 1 2 2 2 2 2 2 2 2 2 5 2 2 2 2 2" xfId="6720"/>
    <cellStyle name="Стиль 1 2 2 2 2 2 2 2 2 2 5 2 2 2 2 3" xfId="6721"/>
    <cellStyle name="Стиль 1 2 2 2 2 2 2 2 2 2 5 2 2 2 2 4" xfId="6722"/>
    <cellStyle name="Стиль 1 2 2 2 2 2 2 2 2 2 5 2 2 2 2 5" xfId="6723"/>
    <cellStyle name="Стиль 1 2 2 2 2 2 2 2 2 2 5 2 2 2 2 6" xfId="6724"/>
    <cellStyle name="Стиль 1 2 2 2 2 2 2 2 2 2 5 2 2 2 2 7" xfId="6725"/>
    <cellStyle name="Стиль 1 2 2 2 2 2 2 2 2 2 5 2 2 2 2 8" xfId="6726"/>
    <cellStyle name="Стиль 1 2 2 2 2 2 2 2 2 2 5 2 2 2 2 9" xfId="6727"/>
    <cellStyle name="Стиль 1 2 2 2 2 2 2 2 2 2 5 2 2 2 3" xfId="6728"/>
    <cellStyle name="Стиль 1 2 2 2 2 2 2 2 2 2 5 2 2 2 4" xfId="6729"/>
    <cellStyle name="Стиль 1 2 2 2 2 2 2 2 2 2 5 2 2 2 5" xfId="6730"/>
    <cellStyle name="Стиль 1 2 2 2 2 2 2 2 2 2 5 2 2 2 6" xfId="6731"/>
    <cellStyle name="Стиль 1 2 2 2 2 2 2 2 2 2 5 2 2 2 7" xfId="6732"/>
    <cellStyle name="Стиль 1 2 2 2 2 2 2 2 2 2 5 2 2 2 8" xfId="6733"/>
    <cellStyle name="Стиль 1 2 2 2 2 2 2 2 2 2 5 2 2 2 9" xfId="6734"/>
    <cellStyle name="Стиль 1 2 2 2 2 2 2 2 2 2 5 2 2 3" xfId="6735"/>
    <cellStyle name="Стиль 1 2 2 2 2 2 2 2 2 2 5 2 2 4" xfId="6736"/>
    <cellStyle name="Стиль 1 2 2 2 2 2 2 2 2 2 5 2 2 5" xfId="6737"/>
    <cellStyle name="Стиль 1 2 2 2 2 2 2 2 2 2 5 2 2 6" xfId="6738"/>
    <cellStyle name="Стиль 1 2 2 2 2 2 2 2 2 2 5 2 2 7" xfId="6739"/>
    <cellStyle name="Стиль 1 2 2 2 2 2 2 2 2 2 5 2 2 8" xfId="6740"/>
    <cellStyle name="Стиль 1 2 2 2 2 2 2 2 2 2 5 2 2 9" xfId="6741"/>
    <cellStyle name="Стиль 1 2 2 2 2 2 2 2 2 2 5 2 3" xfId="6742"/>
    <cellStyle name="Стиль 1 2 2 2 2 2 2 2 2 2 5 2 3 10" xfId="6743"/>
    <cellStyle name="Стиль 1 2 2 2 2 2 2 2 2 2 5 2 3 2" xfId="6744"/>
    <cellStyle name="Стиль 1 2 2 2 2 2 2 2 2 2 5 2 3 3" xfId="6745"/>
    <cellStyle name="Стиль 1 2 2 2 2 2 2 2 2 2 5 2 3 4" xfId="6746"/>
    <cellStyle name="Стиль 1 2 2 2 2 2 2 2 2 2 5 2 3 5" xfId="6747"/>
    <cellStyle name="Стиль 1 2 2 2 2 2 2 2 2 2 5 2 3 6" xfId="6748"/>
    <cellStyle name="Стиль 1 2 2 2 2 2 2 2 2 2 5 2 3 7" xfId="6749"/>
    <cellStyle name="Стиль 1 2 2 2 2 2 2 2 2 2 5 2 3 8" xfId="6750"/>
    <cellStyle name="Стиль 1 2 2 2 2 2 2 2 2 2 5 2 3 9" xfId="6751"/>
    <cellStyle name="Стиль 1 2 2 2 2 2 2 2 2 2 5 2 4" xfId="6752"/>
    <cellStyle name="Стиль 1 2 2 2 2 2 2 2 2 2 5 2 5" xfId="6753"/>
    <cellStyle name="Стиль 1 2 2 2 2 2 2 2 2 2 5 2 6" xfId="6754"/>
    <cellStyle name="Стиль 1 2 2 2 2 2 2 2 2 2 5 2 7" xfId="6755"/>
    <cellStyle name="Стиль 1 2 2 2 2 2 2 2 2 2 5 2 8" xfId="6756"/>
    <cellStyle name="Стиль 1 2 2 2 2 2 2 2 2 2 5 2 9" xfId="6757"/>
    <cellStyle name="Стиль 1 2 2 2 2 2 2 2 2 2 5 3" xfId="6758"/>
    <cellStyle name="Стиль 1 2 2 2 2 2 2 2 2 2 5 4" xfId="6759"/>
    <cellStyle name="Стиль 1 2 2 2 2 2 2 2 2 2 5 5" xfId="6760"/>
    <cellStyle name="Стиль 1 2 2 2 2 2 2 2 2 2 5 5 10" xfId="6761"/>
    <cellStyle name="Стиль 1 2 2 2 2 2 2 2 2 2 5 5 2" xfId="6762"/>
    <cellStyle name="Стиль 1 2 2 2 2 2 2 2 2 2 5 5 2 10" xfId="6763"/>
    <cellStyle name="Стиль 1 2 2 2 2 2 2 2 2 2 5 5 2 2" xfId="6764"/>
    <cellStyle name="Стиль 1 2 2 2 2 2 2 2 2 2 5 5 2 3" xfId="6765"/>
    <cellStyle name="Стиль 1 2 2 2 2 2 2 2 2 2 5 5 2 4" xfId="6766"/>
    <cellStyle name="Стиль 1 2 2 2 2 2 2 2 2 2 5 5 2 5" xfId="6767"/>
    <cellStyle name="Стиль 1 2 2 2 2 2 2 2 2 2 5 5 2 6" xfId="6768"/>
    <cellStyle name="Стиль 1 2 2 2 2 2 2 2 2 2 5 5 2 7" xfId="6769"/>
    <cellStyle name="Стиль 1 2 2 2 2 2 2 2 2 2 5 5 2 8" xfId="6770"/>
    <cellStyle name="Стиль 1 2 2 2 2 2 2 2 2 2 5 5 2 9" xfId="6771"/>
    <cellStyle name="Стиль 1 2 2 2 2 2 2 2 2 2 5 5 3" xfId="6772"/>
    <cellStyle name="Стиль 1 2 2 2 2 2 2 2 2 2 5 5 4" xfId="6773"/>
    <cellStyle name="Стиль 1 2 2 2 2 2 2 2 2 2 5 5 5" xfId="6774"/>
    <cellStyle name="Стиль 1 2 2 2 2 2 2 2 2 2 5 5 6" xfId="6775"/>
    <cellStyle name="Стиль 1 2 2 2 2 2 2 2 2 2 5 5 7" xfId="6776"/>
    <cellStyle name="Стиль 1 2 2 2 2 2 2 2 2 2 5 5 8" xfId="6777"/>
    <cellStyle name="Стиль 1 2 2 2 2 2 2 2 2 2 5 5 9" xfId="6778"/>
    <cellStyle name="Стиль 1 2 2 2 2 2 2 2 2 2 5 6" xfId="6779"/>
    <cellStyle name="Стиль 1 2 2 2 2 2 2 2 2 2 5 7" xfId="6780"/>
    <cellStyle name="Стиль 1 2 2 2 2 2 2 2 2 2 5 8" xfId="6781"/>
    <cellStyle name="Стиль 1 2 2 2 2 2 2 2 2 2 5 9" xfId="6782"/>
    <cellStyle name="Стиль 1 2 2 2 2 2 2 2 2 2 6" xfId="6783"/>
    <cellStyle name="Стиль 1 2 2 2 2 2 2 2 2 2 6 10" xfId="6784"/>
    <cellStyle name="Стиль 1 2 2 2 2 2 2 2 2 2 6 11" xfId="6785"/>
    <cellStyle name="Стиль 1 2 2 2 2 2 2 2 2 2 6 2" xfId="6786"/>
    <cellStyle name="Стиль 1 2 2 2 2 2 2 2 2 2 6 2 10" xfId="6787"/>
    <cellStyle name="Стиль 1 2 2 2 2 2 2 2 2 2 6 2 11" xfId="6788"/>
    <cellStyle name="Стиль 1 2 2 2 2 2 2 2 2 2 6 2 2" xfId="6789"/>
    <cellStyle name="Стиль 1 2 2 2 2 2 2 2 2 2 6 2 2 10" xfId="6790"/>
    <cellStyle name="Стиль 1 2 2 2 2 2 2 2 2 2 6 2 2 2" xfId="6791"/>
    <cellStyle name="Стиль 1 2 2 2 2 2 2 2 2 2 6 2 2 2 10" xfId="6792"/>
    <cellStyle name="Стиль 1 2 2 2 2 2 2 2 2 2 6 2 2 2 2" xfId="6793"/>
    <cellStyle name="Стиль 1 2 2 2 2 2 2 2 2 2 6 2 2 2 3" xfId="6794"/>
    <cellStyle name="Стиль 1 2 2 2 2 2 2 2 2 2 6 2 2 2 4" xfId="6795"/>
    <cellStyle name="Стиль 1 2 2 2 2 2 2 2 2 2 6 2 2 2 5" xfId="6796"/>
    <cellStyle name="Стиль 1 2 2 2 2 2 2 2 2 2 6 2 2 2 6" xfId="6797"/>
    <cellStyle name="Стиль 1 2 2 2 2 2 2 2 2 2 6 2 2 2 7" xfId="6798"/>
    <cellStyle name="Стиль 1 2 2 2 2 2 2 2 2 2 6 2 2 2 8" xfId="6799"/>
    <cellStyle name="Стиль 1 2 2 2 2 2 2 2 2 2 6 2 2 2 9" xfId="6800"/>
    <cellStyle name="Стиль 1 2 2 2 2 2 2 2 2 2 6 2 2 3" xfId="6801"/>
    <cellStyle name="Стиль 1 2 2 2 2 2 2 2 2 2 6 2 2 4" xfId="6802"/>
    <cellStyle name="Стиль 1 2 2 2 2 2 2 2 2 2 6 2 2 5" xfId="6803"/>
    <cellStyle name="Стиль 1 2 2 2 2 2 2 2 2 2 6 2 2 6" xfId="6804"/>
    <cellStyle name="Стиль 1 2 2 2 2 2 2 2 2 2 6 2 2 7" xfId="6805"/>
    <cellStyle name="Стиль 1 2 2 2 2 2 2 2 2 2 6 2 2 8" xfId="6806"/>
    <cellStyle name="Стиль 1 2 2 2 2 2 2 2 2 2 6 2 2 9" xfId="6807"/>
    <cellStyle name="Стиль 1 2 2 2 2 2 2 2 2 2 6 2 3" xfId="6808"/>
    <cellStyle name="Стиль 1 2 2 2 2 2 2 2 2 2 6 2 4" xfId="6809"/>
    <cellStyle name="Стиль 1 2 2 2 2 2 2 2 2 2 6 2 5" xfId="6810"/>
    <cellStyle name="Стиль 1 2 2 2 2 2 2 2 2 2 6 2 6" xfId="6811"/>
    <cellStyle name="Стиль 1 2 2 2 2 2 2 2 2 2 6 2 7" xfId="6812"/>
    <cellStyle name="Стиль 1 2 2 2 2 2 2 2 2 2 6 2 8" xfId="6813"/>
    <cellStyle name="Стиль 1 2 2 2 2 2 2 2 2 2 6 2 9" xfId="6814"/>
    <cellStyle name="Стиль 1 2 2 2 2 2 2 2 2 2 6 3" xfId="6815"/>
    <cellStyle name="Стиль 1 2 2 2 2 2 2 2 2 2 6 3 10" xfId="6816"/>
    <cellStyle name="Стиль 1 2 2 2 2 2 2 2 2 2 6 3 2" xfId="6817"/>
    <cellStyle name="Стиль 1 2 2 2 2 2 2 2 2 2 6 3 3" xfId="6818"/>
    <cellStyle name="Стиль 1 2 2 2 2 2 2 2 2 2 6 3 4" xfId="6819"/>
    <cellStyle name="Стиль 1 2 2 2 2 2 2 2 2 2 6 3 5" xfId="6820"/>
    <cellStyle name="Стиль 1 2 2 2 2 2 2 2 2 2 6 3 6" xfId="6821"/>
    <cellStyle name="Стиль 1 2 2 2 2 2 2 2 2 2 6 3 7" xfId="6822"/>
    <cellStyle name="Стиль 1 2 2 2 2 2 2 2 2 2 6 3 8" xfId="6823"/>
    <cellStyle name="Стиль 1 2 2 2 2 2 2 2 2 2 6 3 9" xfId="6824"/>
    <cellStyle name="Стиль 1 2 2 2 2 2 2 2 2 2 6 4" xfId="6825"/>
    <cellStyle name="Стиль 1 2 2 2 2 2 2 2 2 2 6 5" xfId="6826"/>
    <cellStyle name="Стиль 1 2 2 2 2 2 2 2 2 2 6 6" xfId="6827"/>
    <cellStyle name="Стиль 1 2 2 2 2 2 2 2 2 2 6 7" xfId="6828"/>
    <cellStyle name="Стиль 1 2 2 2 2 2 2 2 2 2 6 8" xfId="6829"/>
    <cellStyle name="Стиль 1 2 2 2 2 2 2 2 2 2 6 9" xfId="6830"/>
    <cellStyle name="Стиль 1 2 2 2 2 2 2 2 2 2 7" xfId="6831"/>
    <cellStyle name="Стиль 1 2 2 2 2 2 2 2 2 2 8" xfId="6832"/>
    <cellStyle name="Стиль 1 2 2 2 2 2 2 2 2 2 8 10" xfId="6833"/>
    <cellStyle name="Стиль 1 2 2 2 2 2 2 2 2 2 8 2" xfId="6834"/>
    <cellStyle name="Стиль 1 2 2 2 2 2 2 2 2 2 8 2 10" xfId="6835"/>
    <cellStyle name="Стиль 1 2 2 2 2 2 2 2 2 2 8 2 2" xfId="6836"/>
    <cellStyle name="Стиль 1 2 2 2 2 2 2 2 2 2 8 2 3" xfId="6837"/>
    <cellStyle name="Стиль 1 2 2 2 2 2 2 2 2 2 8 2 4" xfId="6838"/>
    <cellStyle name="Стиль 1 2 2 2 2 2 2 2 2 2 8 2 5" xfId="6839"/>
    <cellStyle name="Стиль 1 2 2 2 2 2 2 2 2 2 8 2 6" xfId="6840"/>
    <cellStyle name="Стиль 1 2 2 2 2 2 2 2 2 2 8 2 7" xfId="6841"/>
    <cellStyle name="Стиль 1 2 2 2 2 2 2 2 2 2 8 2 8" xfId="6842"/>
    <cellStyle name="Стиль 1 2 2 2 2 2 2 2 2 2 8 2 9" xfId="6843"/>
    <cellStyle name="Стиль 1 2 2 2 2 2 2 2 2 2 8 3" xfId="6844"/>
    <cellStyle name="Стиль 1 2 2 2 2 2 2 2 2 2 8 4" xfId="6845"/>
    <cellStyle name="Стиль 1 2 2 2 2 2 2 2 2 2 8 5" xfId="6846"/>
    <cellStyle name="Стиль 1 2 2 2 2 2 2 2 2 2 8 6" xfId="6847"/>
    <cellStyle name="Стиль 1 2 2 2 2 2 2 2 2 2 8 7" xfId="6848"/>
    <cellStyle name="Стиль 1 2 2 2 2 2 2 2 2 2 8 8" xfId="6849"/>
    <cellStyle name="Стиль 1 2 2 2 2 2 2 2 2 2 8 9" xfId="6850"/>
    <cellStyle name="Стиль 1 2 2 2 2 2 2 2 2 2 9" xfId="6851"/>
    <cellStyle name="Стиль 1 2 2 2 2 2 2 2 2 20" xfId="6852"/>
    <cellStyle name="Стиль 1 2 2 2 2 2 2 2 2 20 2" xfId="6853"/>
    <cellStyle name="Стиль 1 2 2 2 2 2 2 2 2 20 2 2" xfId="6854"/>
    <cellStyle name="Стиль 1 2 2 2 2 2 2 2 2 20 2 2 2" xfId="6855"/>
    <cellStyle name="Стиль 1 2 2 2 2 2 2 2 2 20 2 2 2 2" xfId="6856"/>
    <cellStyle name="Стиль 1 2 2 2 2 2 2 2 2 20 2 2 3" xfId="6857"/>
    <cellStyle name="Стиль 1 2 2 2 2 2 2 2 2 20 2 2 4" xfId="6858"/>
    <cellStyle name="Стиль 1 2 2 2 2 2 2 2 2 20 2 3" xfId="6859"/>
    <cellStyle name="Стиль 1 2 2 2 2 2 2 2 2 20 2 3 2" xfId="6860"/>
    <cellStyle name="Стиль 1 2 2 2 2 2 2 2 2 20 2 4" xfId="6861"/>
    <cellStyle name="Стиль 1 2 2 2 2 2 2 2 2 20 3" xfId="6862"/>
    <cellStyle name="Стиль 1 2 2 2 2 2 2 2 2 20 3 2" xfId="6863"/>
    <cellStyle name="Стиль 1 2 2 2 2 2 2 2 2 20 4" xfId="6864"/>
    <cellStyle name="Стиль 1 2 2 2 2 2 2 2 2 20 5" xfId="6865"/>
    <cellStyle name="Стиль 1 2 2 2 2 2 2 2 2 21" xfId="6866"/>
    <cellStyle name="Стиль 1 2 2 2 2 2 2 2 2 21 2" xfId="6867"/>
    <cellStyle name="Стиль 1 2 2 2 2 2 2 2 2 21 2 2" xfId="6868"/>
    <cellStyle name="Стиль 1 2 2 2 2 2 2 2 2 21 3" xfId="6869"/>
    <cellStyle name="Стиль 1 2 2 2 2 2 2 2 2 21 4" xfId="6870"/>
    <cellStyle name="Стиль 1 2 2 2 2 2 2 2 2 22" xfId="6871"/>
    <cellStyle name="Стиль 1 2 2 2 2 2 2 2 2 22 2" xfId="6872"/>
    <cellStyle name="Стиль 1 2 2 2 2 2 2 2 2 23" xfId="6873"/>
    <cellStyle name="Стиль 1 2 2 2 2 2 2 2 2 3" xfId="6874"/>
    <cellStyle name="Стиль 1 2 2 2 2 2 2 2 2 3 2" xfId="6875"/>
    <cellStyle name="Стиль 1 2 2 2 2 2 2 2 2 3 2 2" xfId="6876"/>
    <cellStyle name="Стиль 1 2 2 2 2 2 2 2 2 4" xfId="6877"/>
    <cellStyle name="Стиль 1 2 2 2 2 2 2 2 2 5" xfId="6878"/>
    <cellStyle name="Стиль 1 2 2 2 2 2 2 2 2 6" xfId="6879"/>
    <cellStyle name="Стиль 1 2 2 2 2 2 2 2 2 6 10" xfId="6880"/>
    <cellStyle name="Стиль 1 2 2 2 2 2 2 2 2 6 11" xfId="6881"/>
    <cellStyle name="Стиль 1 2 2 2 2 2 2 2 2 6 12" xfId="6882"/>
    <cellStyle name="Стиль 1 2 2 2 2 2 2 2 2 6 13" xfId="6883"/>
    <cellStyle name="Стиль 1 2 2 2 2 2 2 2 2 6 14" xfId="6884"/>
    <cellStyle name="Стиль 1 2 2 2 2 2 2 2 2 6 2" xfId="6885"/>
    <cellStyle name="Стиль 1 2 2 2 2 2 2 2 2 6 2 10" xfId="6886"/>
    <cellStyle name="Стиль 1 2 2 2 2 2 2 2 2 6 2 11" xfId="6887"/>
    <cellStyle name="Стиль 1 2 2 2 2 2 2 2 2 6 2 2" xfId="6888"/>
    <cellStyle name="Стиль 1 2 2 2 2 2 2 2 2 6 2 2 10" xfId="6889"/>
    <cellStyle name="Стиль 1 2 2 2 2 2 2 2 2 6 2 2 11" xfId="6890"/>
    <cellStyle name="Стиль 1 2 2 2 2 2 2 2 2 6 2 2 2" xfId="6891"/>
    <cellStyle name="Стиль 1 2 2 2 2 2 2 2 2 6 2 2 2 10" xfId="6892"/>
    <cellStyle name="Стиль 1 2 2 2 2 2 2 2 2 6 2 2 2 2" xfId="6893"/>
    <cellStyle name="Стиль 1 2 2 2 2 2 2 2 2 6 2 2 2 2 10" xfId="6894"/>
    <cellStyle name="Стиль 1 2 2 2 2 2 2 2 2 6 2 2 2 2 2" xfId="6895"/>
    <cellStyle name="Стиль 1 2 2 2 2 2 2 2 2 6 2 2 2 2 3" xfId="6896"/>
    <cellStyle name="Стиль 1 2 2 2 2 2 2 2 2 6 2 2 2 2 4" xfId="6897"/>
    <cellStyle name="Стиль 1 2 2 2 2 2 2 2 2 6 2 2 2 2 5" xfId="6898"/>
    <cellStyle name="Стиль 1 2 2 2 2 2 2 2 2 6 2 2 2 2 6" xfId="6899"/>
    <cellStyle name="Стиль 1 2 2 2 2 2 2 2 2 6 2 2 2 2 7" xfId="6900"/>
    <cellStyle name="Стиль 1 2 2 2 2 2 2 2 2 6 2 2 2 2 8" xfId="6901"/>
    <cellStyle name="Стиль 1 2 2 2 2 2 2 2 2 6 2 2 2 2 9" xfId="6902"/>
    <cellStyle name="Стиль 1 2 2 2 2 2 2 2 2 6 2 2 2 3" xfId="6903"/>
    <cellStyle name="Стиль 1 2 2 2 2 2 2 2 2 6 2 2 2 4" xfId="6904"/>
    <cellStyle name="Стиль 1 2 2 2 2 2 2 2 2 6 2 2 2 5" xfId="6905"/>
    <cellStyle name="Стиль 1 2 2 2 2 2 2 2 2 6 2 2 2 6" xfId="6906"/>
    <cellStyle name="Стиль 1 2 2 2 2 2 2 2 2 6 2 2 2 7" xfId="6907"/>
    <cellStyle name="Стиль 1 2 2 2 2 2 2 2 2 6 2 2 2 8" xfId="6908"/>
    <cellStyle name="Стиль 1 2 2 2 2 2 2 2 2 6 2 2 2 9" xfId="6909"/>
    <cellStyle name="Стиль 1 2 2 2 2 2 2 2 2 6 2 2 3" xfId="6910"/>
    <cellStyle name="Стиль 1 2 2 2 2 2 2 2 2 6 2 2 4" xfId="6911"/>
    <cellStyle name="Стиль 1 2 2 2 2 2 2 2 2 6 2 2 5" xfId="6912"/>
    <cellStyle name="Стиль 1 2 2 2 2 2 2 2 2 6 2 2 6" xfId="6913"/>
    <cellStyle name="Стиль 1 2 2 2 2 2 2 2 2 6 2 2 7" xfId="6914"/>
    <cellStyle name="Стиль 1 2 2 2 2 2 2 2 2 6 2 2 8" xfId="6915"/>
    <cellStyle name="Стиль 1 2 2 2 2 2 2 2 2 6 2 2 9" xfId="6916"/>
    <cellStyle name="Стиль 1 2 2 2 2 2 2 2 2 6 2 3" xfId="6917"/>
    <cellStyle name="Стиль 1 2 2 2 2 2 2 2 2 6 2 3 10" xfId="6918"/>
    <cellStyle name="Стиль 1 2 2 2 2 2 2 2 2 6 2 3 2" xfId="6919"/>
    <cellStyle name="Стиль 1 2 2 2 2 2 2 2 2 6 2 3 3" xfId="6920"/>
    <cellStyle name="Стиль 1 2 2 2 2 2 2 2 2 6 2 3 4" xfId="6921"/>
    <cellStyle name="Стиль 1 2 2 2 2 2 2 2 2 6 2 3 5" xfId="6922"/>
    <cellStyle name="Стиль 1 2 2 2 2 2 2 2 2 6 2 3 6" xfId="6923"/>
    <cellStyle name="Стиль 1 2 2 2 2 2 2 2 2 6 2 3 7" xfId="6924"/>
    <cellStyle name="Стиль 1 2 2 2 2 2 2 2 2 6 2 3 8" xfId="6925"/>
    <cellStyle name="Стиль 1 2 2 2 2 2 2 2 2 6 2 3 9" xfId="6926"/>
    <cellStyle name="Стиль 1 2 2 2 2 2 2 2 2 6 2 4" xfId="6927"/>
    <cellStyle name="Стиль 1 2 2 2 2 2 2 2 2 6 2 5" xfId="6928"/>
    <cellStyle name="Стиль 1 2 2 2 2 2 2 2 2 6 2 6" xfId="6929"/>
    <cellStyle name="Стиль 1 2 2 2 2 2 2 2 2 6 2 7" xfId="6930"/>
    <cellStyle name="Стиль 1 2 2 2 2 2 2 2 2 6 2 8" xfId="6931"/>
    <cellStyle name="Стиль 1 2 2 2 2 2 2 2 2 6 2 9" xfId="6932"/>
    <cellStyle name="Стиль 1 2 2 2 2 2 2 2 2 6 3" xfId="6933"/>
    <cellStyle name="Стиль 1 2 2 2 2 2 2 2 2 6 4" xfId="6934"/>
    <cellStyle name="Стиль 1 2 2 2 2 2 2 2 2 6 5" xfId="6935"/>
    <cellStyle name="Стиль 1 2 2 2 2 2 2 2 2 6 5 10" xfId="6936"/>
    <cellStyle name="Стиль 1 2 2 2 2 2 2 2 2 6 5 2" xfId="6937"/>
    <cellStyle name="Стиль 1 2 2 2 2 2 2 2 2 6 5 2 10" xfId="6938"/>
    <cellStyle name="Стиль 1 2 2 2 2 2 2 2 2 6 5 2 2" xfId="6939"/>
    <cellStyle name="Стиль 1 2 2 2 2 2 2 2 2 6 5 2 3" xfId="6940"/>
    <cellStyle name="Стиль 1 2 2 2 2 2 2 2 2 6 5 2 4" xfId="6941"/>
    <cellStyle name="Стиль 1 2 2 2 2 2 2 2 2 6 5 2 5" xfId="6942"/>
    <cellStyle name="Стиль 1 2 2 2 2 2 2 2 2 6 5 2 6" xfId="6943"/>
    <cellStyle name="Стиль 1 2 2 2 2 2 2 2 2 6 5 2 7" xfId="6944"/>
    <cellStyle name="Стиль 1 2 2 2 2 2 2 2 2 6 5 2 8" xfId="6945"/>
    <cellStyle name="Стиль 1 2 2 2 2 2 2 2 2 6 5 2 9" xfId="6946"/>
    <cellStyle name="Стиль 1 2 2 2 2 2 2 2 2 6 5 3" xfId="6947"/>
    <cellStyle name="Стиль 1 2 2 2 2 2 2 2 2 6 5 4" xfId="6948"/>
    <cellStyle name="Стиль 1 2 2 2 2 2 2 2 2 6 5 5" xfId="6949"/>
    <cellStyle name="Стиль 1 2 2 2 2 2 2 2 2 6 5 6" xfId="6950"/>
    <cellStyle name="Стиль 1 2 2 2 2 2 2 2 2 6 5 7" xfId="6951"/>
    <cellStyle name="Стиль 1 2 2 2 2 2 2 2 2 6 5 8" xfId="6952"/>
    <cellStyle name="Стиль 1 2 2 2 2 2 2 2 2 6 5 9" xfId="6953"/>
    <cellStyle name="Стиль 1 2 2 2 2 2 2 2 2 6 6" xfId="6954"/>
    <cellStyle name="Стиль 1 2 2 2 2 2 2 2 2 6 7" xfId="6955"/>
    <cellStyle name="Стиль 1 2 2 2 2 2 2 2 2 6 8" xfId="6956"/>
    <cellStyle name="Стиль 1 2 2 2 2 2 2 2 2 6 9" xfId="6957"/>
    <cellStyle name="Стиль 1 2 2 2 2 2 2 2 2 7" xfId="6958"/>
    <cellStyle name="Стиль 1 2 2 2 2 2 2 2 2 7 10" xfId="6959"/>
    <cellStyle name="Стиль 1 2 2 2 2 2 2 2 2 7 11" xfId="6960"/>
    <cellStyle name="Стиль 1 2 2 2 2 2 2 2 2 7 2" xfId="6961"/>
    <cellStyle name="Стиль 1 2 2 2 2 2 2 2 2 7 2 10" xfId="6962"/>
    <cellStyle name="Стиль 1 2 2 2 2 2 2 2 2 7 2 11" xfId="6963"/>
    <cellStyle name="Стиль 1 2 2 2 2 2 2 2 2 7 2 2" xfId="6964"/>
    <cellStyle name="Стиль 1 2 2 2 2 2 2 2 2 7 2 2 10" xfId="6965"/>
    <cellStyle name="Стиль 1 2 2 2 2 2 2 2 2 7 2 2 2" xfId="6966"/>
    <cellStyle name="Стиль 1 2 2 2 2 2 2 2 2 7 2 2 2 10" xfId="6967"/>
    <cellStyle name="Стиль 1 2 2 2 2 2 2 2 2 7 2 2 2 2" xfId="6968"/>
    <cellStyle name="Стиль 1 2 2 2 2 2 2 2 2 7 2 2 2 3" xfId="6969"/>
    <cellStyle name="Стиль 1 2 2 2 2 2 2 2 2 7 2 2 2 4" xfId="6970"/>
    <cellStyle name="Стиль 1 2 2 2 2 2 2 2 2 7 2 2 2 5" xfId="6971"/>
    <cellStyle name="Стиль 1 2 2 2 2 2 2 2 2 7 2 2 2 6" xfId="6972"/>
    <cellStyle name="Стиль 1 2 2 2 2 2 2 2 2 7 2 2 2 7" xfId="6973"/>
    <cellStyle name="Стиль 1 2 2 2 2 2 2 2 2 7 2 2 2 8" xfId="6974"/>
    <cellStyle name="Стиль 1 2 2 2 2 2 2 2 2 7 2 2 2 9" xfId="6975"/>
    <cellStyle name="Стиль 1 2 2 2 2 2 2 2 2 7 2 2 3" xfId="6976"/>
    <cellStyle name="Стиль 1 2 2 2 2 2 2 2 2 7 2 2 4" xfId="6977"/>
    <cellStyle name="Стиль 1 2 2 2 2 2 2 2 2 7 2 2 5" xfId="6978"/>
    <cellStyle name="Стиль 1 2 2 2 2 2 2 2 2 7 2 2 6" xfId="6979"/>
    <cellStyle name="Стиль 1 2 2 2 2 2 2 2 2 7 2 2 7" xfId="6980"/>
    <cellStyle name="Стиль 1 2 2 2 2 2 2 2 2 7 2 2 8" xfId="6981"/>
    <cellStyle name="Стиль 1 2 2 2 2 2 2 2 2 7 2 2 9" xfId="6982"/>
    <cellStyle name="Стиль 1 2 2 2 2 2 2 2 2 7 2 3" xfId="6983"/>
    <cellStyle name="Стиль 1 2 2 2 2 2 2 2 2 7 2 4" xfId="6984"/>
    <cellStyle name="Стиль 1 2 2 2 2 2 2 2 2 7 2 5" xfId="6985"/>
    <cellStyle name="Стиль 1 2 2 2 2 2 2 2 2 7 2 6" xfId="6986"/>
    <cellStyle name="Стиль 1 2 2 2 2 2 2 2 2 7 2 7" xfId="6987"/>
    <cellStyle name="Стиль 1 2 2 2 2 2 2 2 2 7 2 8" xfId="6988"/>
    <cellStyle name="Стиль 1 2 2 2 2 2 2 2 2 7 2 9" xfId="6989"/>
    <cellStyle name="Стиль 1 2 2 2 2 2 2 2 2 7 3" xfId="6990"/>
    <cellStyle name="Стиль 1 2 2 2 2 2 2 2 2 7 3 10" xfId="6991"/>
    <cellStyle name="Стиль 1 2 2 2 2 2 2 2 2 7 3 2" xfId="6992"/>
    <cellStyle name="Стиль 1 2 2 2 2 2 2 2 2 7 3 3" xfId="6993"/>
    <cellStyle name="Стиль 1 2 2 2 2 2 2 2 2 7 3 4" xfId="6994"/>
    <cellStyle name="Стиль 1 2 2 2 2 2 2 2 2 7 3 5" xfId="6995"/>
    <cellStyle name="Стиль 1 2 2 2 2 2 2 2 2 7 3 6" xfId="6996"/>
    <cellStyle name="Стиль 1 2 2 2 2 2 2 2 2 7 3 7" xfId="6997"/>
    <cellStyle name="Стиль 1 2 2 2 2 2 2 2 2 7 3 8" xfId="6998"/>
    <cellStyle name="Стиль 1 2 2 2 2 2 2 2 2 7 3 9" xfId="6999"/>
    <cellStyle name="Стиль 1 2 2 2 2 2 2 2 2 7 4" xfId="7000"/>
    <cellStyle name="Стиль 1 2 2 2 2 2 2 2 2 7 5" xfId="7001"/>
    <cellStyle name="Стиль 1 2 2 2 2 2 2 2 2 7 6" xfId="7002"/>
    <cellStyle name="Стиль 1 2 2 2 2 2 2 2 2 7 7" xfId="7003"/>
    <cellStyle name="Стиль 1 2 2 2 2 2 2 2 2 7 8" xfId="7004"/>
    <cellStyle name="Стиль 1 2 2 2 2 2 2 2 2 7 9" xfId="7005"/>
    <cellStyle name="Стиль 1 2 2 2 2 2 2 2 2 8" xfId="7006"/>
    <cellStyle name="Стиль 1 2 2 2 2 2 2 2 2 9" xfId="7007"/>
    <cellStyle name="Стиль 1 2 2 2 2 2 2 2 2 9 10" xfId="7008"/>
    <cellStyle name="Стиль 1 2 2 2 2 2 2 2 2 9 2" xfId="7009"/>
    <cellStyle name="Стиль 1 2 2 2 2 2 2 2 2 9 2 10" xfId="7010"/>
    <cellStyle name="Стиль 1 2 2 2 2 2 2 2 2 9 2 2" xfId="7011"/>
    <cellStyle name="Стиль 1 2 2 2 2 2 2 2 2 9 2 3" xfId="7012"/>
    <cellStyle name="Стиль 1 2 2 2 2 2 2 2 2 9 2 4" xfId="7013"/>
    <cellStyle name="Стиль 1 2 2 2 2 2 2 2 2 9 2 5" xfId="7014"/>
    <cellStyle name="Стиль 1 2 2 2 2 2 2 2 2 9 2 6" xfId="7015"/>
    <cellStyle name="Стиль 1 2 2 2 2 2 2 2 2 9 2 7" xfId="7016"/>
    <cellStyle name="Стиль 1 2 2 2 2 2 2 2 2 9 2 8" xfId="7017"/>
    <cellStyle name="Стиль 1 2 2 2 2 2 2 2 2 9 2 9" xfId="7018"/>
    <cellStyle name="Стиль 1 2 2 2 2 2 2 2 2 9 3" xfId="7019"/>
    <cellStyle name="Стиль 1 2 2 2 2 2 2 2 2 9 4" xfId="7020"/>
    <cellStyle name="Стиль 1 2 2 2 2 2 2 2 2 9 5" xfId="7021"/>
    <cellStyle name="Стиль 1 2 2 2 2 2 2 2 2 9 6" xfId="7022"/>
    <cellStyle name="Стиль 1 2 2 2 2 2 2 2 2 9 7" xfId="7023"/>
    <cellStyle name="Стиль 1 2 2 2 2 2 2 2 2 9 8" xfId="7024"/>
    <cellStyle name="Стиль 1 2 2 2 2 2 2 2 2 9 9" xfId="7025"/>
    <cellStyle name="Стиль 1 2 2 2 2 2 2 2 20" xfId="7026"/>
    <cellStyle name="Стиль 1 2 2 2 2 2 2 2 20 2" xfId="7027"/>
    <cellStyle name="Стиль 1 2 2 2 2 2 2 2 20 2 2" xfId="7028"/>
    <cellStyle name="Стиль 1 2 2 2 2 2 2 2 20 2 2 2" xfId="7029"/>
    <cellStyle name="Стиль 1 2 2 2 2 2 2 2 20 2 2 2 2" xfId="7030"/>
    <cellStyle name="Стиль 1 2 2 2 2 2 2 2 20 2 2 2 2 2" xfId="7031"/>
    <cellStyle name="Стиль 1 2 2 2 2 2 2 2 20 2 2 2 2 2 2" xfId="7032"/>
    <cellStyle name="Стиль 1 2 2 2 2 2 2 2 20 2 2 2 2 3" xfId="7033"/>
    <cellStyle name="Стиль 1 2 2 2 2 2 2 2 20 2 2 2 2 4" xfId="7034"/>
    <cellStyle name="Стиль 1 2 2 2 2 2 2 2 20 2 2 2 3" xfId="7035"/>
    <cellStyle name="Стиль 1 2 2 2 2 2 2 2 20 2 2 2 3 2" xfId="7036"/>
    <cellStyle name="Стиль 1 2 2 2 2 2 2 2 20 2 2 2 4" xfId="7037"/>
    <cellStyle name="Стиль 1 2 2 2 2 2 2 2 20 2 2 3" xfId="7038"/>
    <cellStyle name="Стиль 1 2 2 2 2 2 2 2 20 2 2 3 2" xfId="7039"/>
    <cellStyle name="Стиль 1 2 2 2 2 2 2 2 20 2 2 4" xfId="7040"/>
    <cellStyle name="Стиль 1 2 2 2 2 2 2 2 20 2 2 5" xfId="7041"/>
    <cellStyle name="Стиль 1 2 2 2 2 2 2 2 20 2 3" xfId="7042"/>
    <cellStyle name="Стиль 1 2 2 2 2 2 2 2 20 2 3 2" xfId="7043"/>
    <cellStyle name="Стиль 1 2 2 2 2 2 2 2 20 2 3 2 2" xfId="7044"/>
    <cellStyle name="Стиль 1 2 2 2 2 2 2 2 20 2 3 3" xfId="7045"/>
    <cellStyle name="Стиль 1 2 2 2 2 2 2 2 20 2 3 4" xfId="7046"/>
    <cellStyle name="Стиль 1 2 2 2 2 2 2 2 20 2 4" xfId="7047"/>
    <cellStyle name="Стиль 1 2 2 2 2 2 2 2 20 2 4 2" xfId="7048"/>
    <cellStyle name="Стиль 1 2 2 2 2 2 2 2 20 2 5" xfId="7049"/>
    <cellStyle name="Стиль 1 2 2 2 2 2 2 2 20 3" xfId="7050"/>
    <cellStyle name="Стиль 1 2 2 2 2 2 2 2 20 3 2" xfId="7051"/>
    <cellStyle name="Стиль 1 2 2 2 2 2 2 2 20 3 2 2" xfId="7052"/>
    <cellStyle name="Стиль 1 2 2 2 2 2 2 2 20 3 2 2 2" xfId="7053"/>
    <cellStyle name="Стиль 1 2 2 2 2 2 2 2 20 3 2 3" xfId="7054"/>
    <cellStyle name="Стиль 1 2 2 2 2 2 2 2 20 3 2 4" xfId="7055"/>
    <cellStyle name="Стиль 1 2 2 2 2 2 2 2 20 3 3" xfId="7056"/>
    <cellStyle name="Стиль 1 2 2 2 2 2 2 2 20 3 3 2" xfId="7057"/>
    <cellStyle name="Стиль 1 2 2 2 2 2 2 2 20 3 4" xfId="7058"/>
    <cellStyle name="Стиль 1 2 2 2 2 2 2 2 20 4" xfId="7059"/>
    <cellStyle name="Стиль 1 2 2 2 2 2 2 2 20 4 2" xfId="7060"/>
    <cellStyle name="Стиль 1 2 2 2 2 2 2 2 20 5" xfId="7061"/>
    <cellStyle name="Стиль 1 2 2 2 2 2 2 2 20 6" xfId="7062"/>
    <cellStyle name="Стиль 1 2 2 2 2 2 2 2 21" xfId="7063"/>
    <cellStyle name="Стиль 1 2 2 2 2 2 2 2 21 2" xfId="7064"/>
    <cellStyle name="Стиль 1 2 2 2 2 2 2 2 21 2 2" xfId="7065"/>
    <cellStyle name="Стиль 1 2 2 2 2 2 2 2 21 2 2 2" xfId="7066"/>
    <cellStyle name="Стиль 1 2 2 2 2 2 2 2 21 2 2 2 2" xfId="7067"/>
    <cellStyle name="Стиль 1 2 2 2 2 2 2 2 21 2 2 3" xfId="7068"/>
    <cellStyle name="Стиль 1 2 2 2 2 2 2 2 21 2 2 4" xfId="7069"/>
    <cellStyle name="Стиль 1 2 2 2 2 2 2 2 21 2 3" xfId="7070"/>
    <cellStyle name="Стиль 1 2 2 2 2 2 2 2 21 2 3 2" xfId="7071"/>
    <cellStyle name="Стиль 1 2 2 2 2 2 2 2 21 2 4" xfId="7072"/>
    <cellStyle name="Стиль 1 2 2 2 2 2 2 2 21 3" xfId="7073"/>
    <cellStyle name="Стиль 1 2 2 2 2 2 2 2 21 3 2" xfId="7074"/>
    <cellStyle name="Стиль 1 2 2 2 2 2 2 2 21 4" xfId="7075"/>
    <cellStyle name="Стиль 1 2 2 2 2 2 2 2 21 5" xfId="7076"/>
    <cellStyle name="Стиль 1 2 2 2 2 2 2 2 22" xfId="7077"/>
    <cellStyle name="Стиль 1 2 2 2 2 2 2 2 22 2" xfId="7078"/>
    <cellStyle name="Стиль 1 2 2 2 2 2 2 2 22 2 2" xfId="7079"/>
    <cellStyle name="Стиль 1 2 2 2 2 2 2 2 22 3" xfId="7080"/>
    <cellStyle name="Стиль 1 2 2 2 2 2 2 2 22 4" xfId="7081"/>
    <cellStyle name="Стиль 1 2 2 2 2 2 2 2 23" xfId="7082"/>
    <cellStyle name="Стиль 1 2 2 2 2 2 2 2 23 2" xfId="7083"/>
    <cellStyle name="Стиль 1 2 2 2 2 2 2 2 24" xfId="7084"/>
    <cellStyle name="Стиль 1 2 2 2 2 2 2 2 3" xfId="7085"/>
    <cellStyle name="Стиль 1 2 2 2 2 2 2 2 4" xfId="7086"/>
    <cellStyle name="Стиль 1 2 2 2 2 2 2 2 4 2" xfId="7087"/>
    <cellStyle name="Стиль 1 2 2 2 2 2 2 2 4 2 2" xfId="7088"/>
    <cellStyle name="Стиль 1 2 2 2 2 2 2 2 4 2 2 2" xfId="7089"/>
    <cellStyle name="Стиль 1 2 2 2 2 2 2 2 4 3" xfId="7090"/>
    <cellStyle name="Стиль 1 2 2 2 2 2 2 2 4 4" xfId="7091"/>
    <cellStyle name="Стиль 1 2 2 2 2 2 2 2 5" xfId="7092"/>
    <cellStyle name="Стиль 1 2 2 2 2 2 2 2 5 2" xfId="7093"/>
    <cellStyle name="Стиль 1 2 2 2 2 2 2 2 5 2 2" xfId="7094"/>
    <cellStyle name="Стиль 1 2 2 2 2 2 2 2 6" xfId="7095"/>
    <cellStyle name="Стиль 1 2 2 2 2 2 2 2 7" xfId="7096"/>
    <cellStyle name="Стиль 1 2 2 2 2 2 2 2 7 10" xfId="7097"/>
    <cellStyle name="Стиль 1 2 2 2 2 2 2 2 7 11" xfId="7098"/>
    <cellStyle name="Стиль 1 2 2 2 2 2 2 2 7 12" xfId="7099"/>
    <cellStyle name="Стиль 1 2 2 2 2 2 2 2 7 13" xfId="7100"/>
    <cellStyle name="Стиль 1 2 2 2 2 2 2 2 7 14" xfId="7101"/>
    <cellStyle name="Стиль 1 2 2 2 2 2 2 2 7 2" xfId="7102"/>
    <cellStyle name="Стиль 1 2 2 2 2 2 2 2 7 2 10" xfId="7103"/>
    <cellStyle name="Стиль 1 2 2 2 2 2 2 2 7 2 11" xfId="7104"/>
    <cellStyle name="Стиль 1 2 2 2 2 2 2 2 7 2 2" xfId="7105"/>
    <cellStyle name="Стиль 1 2 2 2 2 2 2 2 7 2 2 10" xfId="7106"/>
    <cellStyle name="Стиль 1 2 2 2 2 2 2 2 7 2 2 11" xfId="7107"/>
    <cellStyle name="Стиль 1 2 2 2 2 2 2 2 7 2 2 2" xfId="7108"/>
    <cellStyle name="Стиль 1 2 2 2 2 2 2 2 7 2 2 2 10" xfId="7109"/>
    <cellStyle name="Стиль 1 2 2 2 2 2 2 2 7 2 2 2 2" xfId="7110"/>
    <cellStyle name="Стиль 1 2 2 2 2 2 2 2 7 2 2 2 2 10" xfId="7111"/>
    <cellStyle name="Стиль 1 2 2 2 2 2 2 2 7 2 2 2 2 2" xfId="7112"/>
    <cellStyle name="Стиль 1 2 2 2 2 2 2 2 7 2 2 2 2 3" xfId="7113"/>
    <cellStyle name="Стиль 1 2 2 2 2 2 2 2 7 2 2 2 2 4" xfId="7114"/>
    <cellStyle name="Стиль 1 2 2 2 2 2 2 2 7 2 2 2 2 5" xfId="7115"/>
    <cellStyle name="Стиль 1 2 2 2 2 2 2 2 7 2 2 2 2 6" xfId="7116"/>
    <cellStyle name="Стиль 1 2 2 2 2 2 2 2 7 2 2 2 2 7" xfId="7117"/>
    <cellStyle name="Стиль 1 2 2 2 2 2 2 2 7 2 2 2 2 8" xfId="7118"/>
    <cellStyle name="Стиль 1 2 2 2 2 2 2 2 7 2 2 2 2 9" xfId="7119"/>
    <cellStyle name="Стиль 1 2 2 2 2 2 2 2 7 2 2 2 3" xfId="7120"/>
    <cellStyle name="Стиль 1 2 2 2 2 2 2 2 7 2 2 2 4" xfId="7121"/>
    <cellStyle name="Стиль 1 2 2 2 2 2 2 2 7 2 2 2 5" xfId="7122"/>
    <cellStyle name="Стиль 1 2 2 2 2 2 2 2 7 2 2 2 6" xfId="7123"/>
    <cellStyle name="Стиль 1 2 2 2 2 2 2 2 7 2 2 2 7" xfId="7124"/>
    <cellStyle name="Стиль 1 2 2 2 2 2 2 2 7 2 2 2 8" xfId="7125"/>
    <cellStyle name="Стиль 1 2 2 2 2 2 2 2 7 2 2 2 9" xfId="7126"/>
    <cellStyle name="Стиль 1 2 2 2 2 2 2 2 7 2 2 3" xfId="7127"/>
    <cellStyle name="Стиль 1 2 2 2 2 2 2 2 7 2 2 4" xfId="7128"/>
    <cellStyle name="Стиль 1 2 2 2 2 2 2 2 7 2 2 5" xfId="7129"/>
    <cellStyle name="Стиль 1 2 2 2 2 2 2 2 7 2 2 6" xfId="7130"/>
    <cellStyle name="Стиль 1 2 2 2 2 2 2 2 7 2 2 7" xfId="7131"/>
    <cellStyle name="Стиль 1 2 2 2 2 2 2 2 7 2 2 8" xfId="7132"/>
    <cellStyle name="Стиль 1 2 2 2 2 2 2 2 7 2 2 9" xfId="7133"/>
    <cellStyle name="Стиль 1 2 2 2 2 2 2 2 7 2 3" xfId="7134"/>
    <cellStyle name="Стиль 1 2 2 2 2 2 2 2 7 2 3 10" xfId="7135"/>
    <cellStyle name="Стиль 1 2 2 2 2 2 2 2 7 2 3 2" xfId="7136"/>
    <cellStyle name="Стиль 1 2 2 2 2 2 2 2 7 2 3 3" xfId="7137"/>
    <cellStyle name="Стиль 1 2 2 2 2 2 2 2 7 2 3 4" xfId="7138"/>
    <cellStyle name="Стиль 1 2 2 2 2 2 2 2 7 2 3 5" xfId="7139"/>
    <cellStyle name="Стиль 1 2 2 2 2 2 2 2 7 2 3 6" xfId="7140"/>
    <cellStyle name="Стиль 1 2 2 2 2 2 2 2 7 2 3 7" xfId="7141"/>
    <cellStyle name="Стиль 1 2 2 2 2 2 2 2 7 2 3 8" xfId="7142"/>
    <cellStyle name="Стиль 1 2 2 2 2 2 2 2 7 2 3 9" xfId="7143"/>
    <cellStyle name="Стиль 1 2 2 2 2 2 2 2 7 2 4" xfId="7144"/>
    <cellStyle name="Стиль 1 2 2 2 2 2 2 2 7 2 5" xfId="7145"/>
    <cellStyle name="Стиль 1 2 2 2 2 2 2 2 7 2 6" xfId="7146"/>
    <cellStyle name="Стиль 1 2 2 2 2 2 2 2 7 2 7" xfId="7147"/>
    <cellStyle name="Стиль 1 2 2 2 2 2 2 2 7 2 8" xfId="7148"/>
    <cellStyle name="Стиль 1 2 2 2 2 2 2 2 7 2 9" xfId="7149"/>
    <cellStyle name="Стиль 1 2 2 2 2 2 2 2 7 3" xfId="7150"/>
    <cellStyle name="Стиль 1 2 2 2 2 2 2 2 7 4" xfId="7151"/>
    <cellStyle name="Стиль 1 2 2 2 2 2 2 2 7 5" xfId="7152"/>
    <cellStyle name="Стиль 1 2 2 2 2 2 2 2 7 5 10" xfId="7153"/>
    <cellStyle name="Стиль 1 2 2 2 2 2 2 2 7 5 2" xfId="7154"/>
    <cellStyle name="Стиль 1 2 2 2 2 2 2 2 7 5 2 10" xfId="7155"/>
    <cellStyle name="Стиль 1 2 2 2 2 2 2 2 7 5 2 2" xfId="7156"/>
    <cellStyle name="Стиль 1 2 2 2 2 2 2 2 7 5 2 3" xfId="7157"/>
    <cellStyle name="Стиль 1 2 2 2 2 2 2 2 7 5 2 4" xfId="7158"/>
    <cellStyle name="Стиль 1 2 2 2 2 2 2 2 7 5 2 5" xfId="7159"/>
    <cellStyle name="Стиль 1 2 2 2 2 2 2 2 7 5 2 6" xfId="7160"/>
    <cellStyle name="Стиль 1 2 2 2 2 2 2 2 7 5 2 7" xfId="7161"/>
    <cellStyle name="Стиль 1 2 2 2 2 2 2 2 7 5 2 8" xfId="7162"/>
    <cellStyle name="Стиль 1 2 2 2 2 2 2 2 7 5 2 9" xfId="7163"/>
    <cellStyle name="Стиль 1 2 2 2 2 2 2 2 7 5 3" xfId="7164"/>
    <cellStyle name="Стиль 1 2 2 2 2 2 2 2 7 5 4" xfId="7165"/>
    <cellStyle name="Стиль 1 2 2 2 2 2 2 2 7 5 5" xfId="7166"/>
    <cellStyle name="Стиль 1 2 2 2 2 2 2 2 7 5 6" xfId="7167"/>
    <cellStyle name="Стиль 1 2 2 2 2 2 2 2 7 5 7" xfId="7168"/>
    <cellStyle name="Стиль 1 2 2 2 2 2 2 2 7 5 8" xfId="7169"/>
    <cellStyle name="Стиль 1 2 2 2 2 2 2 2 7 5 9" xfId="7170"/>
    <cellStyle name="Стиль 1 2 2 2 2 2 2 2 7 6" xfId="7171"/>
    <cellStyle name="Стиль 1 2 2 2 2 2 2 2 7 7" xfId="7172"/>
    <cellStyle name="Стиль 1 2 2 2 2 2 2 2 7 8" xfId="7173"/>
    <cellStyle name="Стиль 1 2 2 2 2 2 2 2 7 9" xfId="7174"/>
    <cellStyle name="Стиль 1 2 2 2 2 2 2 2 8" xfId="7175"/>
    <cellStyle name="Стиль 1 2 2 2 2 2 2 2 8 10" xfId="7176"/>
    <cellStyle name="Стиль 1 2 2 2 2 2 2 2 8 11" xfId="7177"/>
    <cellStyle name="Стиль 1 2 2 2 2 2 2 2 8 2" xfId="7178"/>
    <cellStyle name="Стиль 1 2 2 2 2 2 2 2 8 2 10" xfId="7179"/>
    <cellStyle name="Стиль 1 2 2 2 2 2 2 2 8 2 11" xfId="7180"/>
    <cellStyle name="Стиль 1 2 2 2 2 2 2 2 8 2 2" xfId="7181"/>
    <cellStyle name="Стиль 1 2 2 2 2 2 2 2 8 2 2 10" xfId="7182"/>
    <cellStyle name="Стиль 1 2 2 2 2 2 2 2 8 2 2 2" xfId="7183"/>
    <cellStyle name="Стиль 1 2 2 2 2 2 2 2 8 2 2 2 10" xfId="7184"/>
    <cellStyle name="Стиль 1 2 2 2 2 2 2 2 8 2 2 2 2" xfId="7185"/>
    <cellStyle name="Стиль 1 2 2 2 2 2 2 2 8 2 2 2 3" xfId="7186"/>
    <cellStyle name="Стиль 1 2 2 2 2 2 2 2 8 2 2 2 4" xfId="7187"/>
    <cellStyle name="Стиль 1 2 2 2 2 2 2 2 8 2 2 2 5" xfId="7188"/>
    <cellStyle name="Стиль 1 2 2 2 2 2 2 2 8 2 2 2 6" xfId="7189"/>
    <cellStyle name="Стиль 1 2 2 2 2 2 2 2 8 2 2 2 7" xfId="7190"/>
    <cellStyle name="Стиль 1 2 2 2 2 2 2 2 8 2 2 2 8" xfId="7191"/>
    <cellStyle name="Стиль 1 2 2 2 2 2 2 2 8 2 2 2 9" xfId="7192"/>
    <cellStyle name="Стиль 1 2 2 2 2 2 2 2 8 2 2 3" xfId="7193"/>
    <cellStyle name="Стиль 1 2 2 2 2 2 2 2 8 2 2 4" xfId="7194"/>
    <cellStyle name="Стиль 1 2 2 2 2 2 2 2 8 2 2 5" xfId="7195"/>
    <cellStyle name="Стиль 1 2 2 2 2 2 2 2 8 2 2 6" xfId="7196"/>
    <cellStyle name="Стиль 1 2 2 2 2 2 2 2 8 2 2 7" xfId="7197"/>
    <cellStyle name="Стиль 1 2 2 2 2 2 2 2 8 2 2 8" xfId="7198"/>
    <cellStyle name="Стиль 1 2 2 2 2 2 2 2 8 2 2 9" xfId="7199"/>
    <cellStyle name="Стиль 1 2 2 2 2 2 2 2 8 2 3" xfId="7200"/>
    <cellStyle name="Стиль 1 2 2 2 2 2 2 2 8 2 4" xfId="7201"/>
    <cellStyle name="Стиль 1 2 2 2 2 2 2 2 8 2 5" xfId="7202"/>
    <cellStyle name="Стиль 1 2 2 2 2 2 2 2 8 2 6" xfId="7203"/>
    <cellStyle name="Стиль 1 2 2 2 2 2 2 2 8 2 7" xfId="7204"/>
    <cellStyle name="Стиль 1 2 2 2 2 2 2 2 8 2 8" xfId="7205"/>
    <cellStyle name="Стиль 1 2 2 2 2 2 2 2 8 2 9" xfId="7206"/>
    <cellStyle name="Стиль 1 2 2 2 2 2 2 2 8 3" xfId="7207"/>
    <cellStyle name="Стиль 1 2 2 2 2 2 2 2 8 3 10" xfId="7208"/>
    <cellStyle name="Стиль 1 2 2 2 2 2 2 2 8 3 2" xfId="7209"/>
    <cellStyle name="Стиль 1 2 2 2 2 2 2 2 8 3 3" xfId="7210"/>
    <cellStyle name="Стиль 1 2 2 2 2 2 2 2 8 3 4" xfId="7211"/>
    <cellStyle name="Стиль 1 2 2 2 2 2 2 2 8 3 5" xfId="7212"/>
    <cellStyle name="Стиль 1 2 2 2 2 2 2 2 8 3 6" xfId="7213"/>
    <cellStyle name="Стиль 1 2 2 2 2 2 2 2 8 3 7" xfId="7214"/>
    <cellStyle name="Стиль 1 2 2 2 2 2 2 2 8 3 8" xfId="7215"/>
    <cellStyle name="Стиль 1 2 2 2 2 2 2 2 8 3 9" xfId="7216"/>
    <cellStyle name="Стиль 1 2 2 2 2 2 2 2 8 4" xfId="7217"/>
    <cellStyle name="Стиль 1 2 2 2 2 2 2 2 8 5" xfId="7218"/>
    <cellStyle name="Стиль 1 2 2 2 2 2 2 2 8 6" xfId="7219"/>
    <cellStyle name="Стиль 1 2 2 2 2 2 2 2 8 7" xfId="7220"/>
    <cellStyle name="Стиль 1 2 2 2 2 2 2 2 8 8" xfId="7221"/>
    <cellStyle name="Стиль 1 2 2 2 2 2 2 2 8 9" xfId="7222"/>
    <cellStyle name="Стиль 1 2 2 2 2 2 2 2 9" xfId="7223"/>
    <cellStyle name="Стиль 1 2 2 2 2 2 2 20" xfId="7224"/>
    <cellStyle name="Стиль 1 2 2 2 2 2 2 21" xfId="7225"/>
    <cellStyle name="Стиль 1 2 2 2 2 2 2 22" xfId="7226"/>
    <cellStyle name="Стиль 1 2 2 2 2 2 2 22 2" xfId="7227"/>
    <cellStyle name="Стиль 1 2 2 2 2 2 2 22 2 2" xfId="7228"/>
    <cellStyle name="Стиль 1 2 2 2 2 2 2 22 2 2 2" xfId="7229"/>
    <cellStyle name="Стиль 1 2 2 2 2 2 2 22 2 2 2 2" xfId="7230"/>
    <cellStyle name="Стиль 1 2 2 2 2 2 2 22 2 2 2 2 2" xfId="7231"/>
    <cellStyle name="Стиль 1 2 2 2 2 2 2 22 2 2 2 2 2 2" xfId="7232"/>
    <cellStyle name="Стиль 1 2 2 2 2 2 2 22 2 2 2 2 3" xfId="7233"/>
    <cellStyle name="Стиль 1 2 2 2 2 2 2 22 2 2 2 2 4" xfId="7234"/>
    <cellStyle name="Стиль 1 2 2 2 2 2 2 22 2 2 2 3" xfId="7235"/>
    <cellStyle name="Стиль 1 2 2 2 2 2 2 22 2 2 2 3 2" xfId="7236"/>
    <cellStyle name="Стиль 1 2 2 2 2 2 2 22 2 2 2 4" xfId="7237"/>
    <cellStyle name="Стиль 1 2 2 2 2 2 2 22 2 2 3" xfId="7238"/>
    <cellStyle name="Стиль 1 2 2 2 2 2 2 22 2 2 3 2" xfId="7239"/>
    <cellStyle name="Стиль 1 2 2 2 2 2 2 22 2 2 4" xfId="7240"/>
    <cellStyle name="Стиль 1 2 2 2 2 2 2 22 2 2 5" xfId="7241"/>
    <cellStyle name="Стиль 1 2 2 2 2 2 2 22 2 3" xfId="7242"/>
    <cellStyle name="Стиль 1 2 2 2 2 2 2 22 2 3 2" xfId="7243"/>
    <cellStyle name="Стиль 1 2 2 2 2 2 2 22 2 3 2 2" xfId="7244"/>
    <cellStyle name="Стиль 1 2 2 2 2 2 2 22 2 3 3" xfId="7245"/>
    <cellStyle name="Стиль 1 2 2 2 2 2 2 22 2 3 4" xfId="7246"/>
    <cellStyle name="Стиль 1 2 2 2 2 2 2 22 2 4" xfId="7247"/>
    <cellStyle name="Стиль 1 2 2 2 2 2 2 22 2 4 2" xfId="7248"/>
    <cellStyle name="Стиль 1 2 2 2 2 2 2 22 2 5" xfId="7249"/>
    <cellStyle name="Стиль 1 2 2 2 2 2 2 22 3" xfId="7250"/>
    <cellStyle name="Стиль 1 2 2 2 2 2 2 22 3 2" xfId="7251"/>
    <cellStyle name="Стиль 1 2 2 2 2 2 2 22 3 2 2" xfId="7252"/>
    <cellStyle name="Стиль 1 2 2 2 2 2 2 22 3 2 2 2" xfId="7253"/>
    <cellStyle name="Стиль 1 2 2 2 2 2 2 22 3 2 3" xfId="7254"/>
    <cellStyle name="Стиль 1 2 2 2 2 2 2 22 3 2 4" xfId="7255"/>
    <cellStyle name="Стиль 1 2 2 2 2 2 2 22 3 3" xfId="7256"/>
    <cellStyle name="Стиль 1 2 2 2 2 2 2 22 3 3 2" xfId="7257"/>
    <cellStyle name="Стиль 1 2 2 2 2 2 2 22 3 4" xfId="7258"/>
    <cellStyle name="Стиль 1 2 2 2 2 2 2 22 4" xfId="7259"/>
    <cellStyle name="Стиль 1 2 2 2 2 2 2 22 4 2" xfId="7260"/>
    <cellStyle name="Стиль 1 2 2 2 2 2 2 22 5" xfId="7261"/>
    <cellStyle name="Стиль 1 2 2 2 2 2 2 22 6" xfId="7262"/>
    <cellStyle name="Стиль 1 2 2 2 2 2 2 23" xfId="7263"/>
    <cellStyle name="Стиль 1 2 2 2 2 2 2 23 2" xfId="7264"/>
    <cellStyle name="Стиль 1 2 2 2 2 2 2 23 2 2" xfId="7265"/>
    <cellStyle name="Стиль 1 2 2 2 2 2 2 23 2 2 2" xfId="7266"/>
    <cellStyle name="Стиль 1 2 2 2 2 2 2 23 2 2 2 2" xfId="7267"/>
    <cellStyle name="Стиль 1 2 2 2 2 2 2 23 2 2 3" xfId="7268"/>
    <cellStyle name="Стиль 1 2 2 2 2 2 2 23 2 2 4" xfId="7269"/>
    <cellStyle name="Стиль 1 2 2 2 2 2 2 23 2 3" xfId="7270"/>
    <cellStyle name="Стиль 1 2 2 2 2 2 2 23 2 3 2" xfId="7271"/>
    <cellStyle name="Стиль 1 2 2 2 2 2 2 23 2 4" xfId="7272"/>
    <cellStyle name="Стиль 1 2 2 2 2 2 2 23 3" xfId="7273"/>
    <cellStyle name="Стиль 1 2 2 2 2 2 2 23 3 2" xfId="7274"/>
    <cellStyle name="Стиль 1 2 2 2 2 2 2 23 4" xfId="7275"/>
    <cellStyle name="Стиль 1 2 2 2 2 2 2 23 5" xfId="7276"/>
    <cellStyle name="Стиль 1 2 2 2 2 2 2 24" xfId="7277"/>
    <cellStyle name="Стиль 1 2 2 2 2 2 2 24 2" xfId="7278"/>
    <cellStyle name="Стиль 1 2 2 2 2 2 2 24 2 2" xfId="7279"/>
    <cellStyle name="Стиль 1 2 2 2 2 2 2 24 3" xfId="7280"/>
    <cellStyle name="Стиль 1 2 2 2 2 2 2 24 4" xfId="7281"/>
    <cellStyle name="Стиль 1 2 2 2 2 2 2 25" xfId="7282"/>
    <cellStyle name="Стиль 1 2 2 2 2 2 2 25 2" xfId="7283"/>
    <cellStyle name="Стиль 1 2 2 2 2 2 2 26" xfId="7284"/>
    <cellStyle name="Стиль 1 2 2 2 2 2 2 3" xfId="7285"/>
    <cellStyle name="Стиль 1 2 2 2 2 2 2 4" xfId="7286"/>
    <cellStyle name="Стиль 1 2 2 2 2 2 2 5" xfId="7287"/>
    <cellStyle name="Стиль 1 2 2 2 2 2 2 5 2" xfId="7288"/>
    <cellStyle name="Стиль 1 2 2 2 2 2 2 5 2 2" xfId="7289"/>
    <cellStyle name="Стиль 1 2 2 2 2 2 2 5 2 2 2" xfId="7290"/>
    <cellStyle name="Стиль 1 2 2 2 2 2 2 5 2 2 2 2" xfId="7291"/>
    <cellStyle name="Стиль 1 2 2 2 2 2 2 5 2 2 2 2 2" xfId="7292"/>
    <cellStyle name="Стиль 1 2 2 2 2 2 2 5 2 2 3" xfId="7293"/>
    <cellStyle name="Стиль 1 2 2 2 2 2 2 5 2 2 4" xfId="7294"/>
    <cellStyle name="Стиль 1 2 2 2 2 2 2 5 2 3" xfId="7295"/>
    <cellStyle name="Стиль 1 2 2 2 2 2 2 5 2 3 2" xfId="7296"/>
    <cellStyle name="Стиль 1 2 2 2 2 2 2 5 2 3 2 2" xfId="7297"/>
    <cellStyle name="Стиль 1 2 2 2 2 2 2 5 2 4" xfId="7298"/>
    <cellStyle name="Стиль 1 2 2 2 2 2 2 5 3" xfId="7299"/>
    <cellStyle name="Стиль 1 2 2 2 2 2 2 5 3 2" xfId="7300"/>
    <cellStyle name="Стиль 1 2 2 2 2 2 2 5 3 2 2" xfId="7301"/>
    <cellStyle name="Стиль 1 2 2 2 2 2 2 5 4" xfId="7302"/>
    <cellStyle name="Стиль 1 2 2 2 2 2 2 5 5" xfId="7303"/>
    <cellStyle name="Стиль 1 2 2 2 2 2 2 6" xfId="7304"/>
    <cellStyle name="Стиль 1 2 2 2 2 2 2 6 2" xfId="7305"/>
    <cellStyle name="Стиль 1 2 2 2 2 2 2 6 2 2" xfId="7306"/>
    <cellStyle name="Стиль 1 2 2 2 2 2 2 6 2 2 2" xfId="7307"/>
    <cellStyle name="Стиль 1 2 2 2 2 2 2 6 3" xfId="7308"/>
    <cellStyle name="Стиль 1 2 2 2 2 2 2 6 4" xfId="7309"/>
    <cellStyle name="Стиль 1 2 2 2 2 2 2 7" xfId="7310"/>
    <cellStyle name="Стиль 1 2 2 2 2 2 2 7 2" xfId="7311"/>
    <cellStyle name="Стиль 1 2 2 2 2 2 2 7 2 2" xfId="7312"/>
    <cellStyle name="Стиль 1 2 2 2 2 2 2 8" xfId="7313"/>
    <cellStyle name="Стиль 1 2 2 2 2 2 2 9" xfId="7314"/>
    <cellStyle name="Стиль 1 2 2 2 2 2 2 9 10" xfId="7315"/>
    <cellStyle name="Стиль 1 2 2 2 2 2 2 9 11" xfId="7316"/>
    <cellStyle name="Стиль 1 2 2 2 2 2 2 9 12" xfId="7317"/>
    <cellStyle name="Стиль 1 2 2 2 2 2 2 9 13" xfId="7318"/>
    <cellStyle name="Стиль 1 2 2 2 2 2 2 9 14" xfId="7319"/>
    <cellStyle name="Стиль 1 2 2 2 2 2 2 9 2" xfId="7320"/>
    <cellStyle name="Стиль 1 2 2 2 2 2 2 9 2 10" xfId="7321"/>
    <cellStyle name="Стиль 1 2 2 2 2 2 2 9 2 11" xfId="7322"/>
    <cellStyle name="Стиль 1 2 2 2 2 2 2 9 2 2" xfId="7323"/>
    <cellStyle name="Стиль 1 2 2 2 2 2 2 9 2 2 10" xfId="7324"/>
    <cellStyle name="Стиль 1 2 2 2 2 2 2 9 2 2 11" xfId="7325"/>
    <cellStyle name="Стиль 1 2 2 2 2 2 2 9 2 2 2" xfId="7326"/>
    <cellStyle name="Стиль 1 2 2 2 2 2 2 9 2 2 2 10" xfId="7327"/>
    <cellStyle name="Стиль 1 2 2 2 2 2 2 9 2 2 2 2" xfId="7328"/>
    <cellStyle name="Стиль 1 2 2 2 2 2 2 9 2 2 2 2 10" xfId="7329"/>
    <cellStyle name="Стиль 1 2 2 2 2 2 2 9 2 2 2 2 2" xfId="7330"/>
    <cellStyle name="Стиль 1 2 2 2 2 2 2 9 2 2 2 2 3" xfId="7331"/>
    <cellStyle name="Стиль 1 2 2 2 2 2 2 9 2 2 2 2 4" xfId="7332"/>
    <cellStyle name="Стиль 1 2 2 2 2 2 2 9 2 2 2 2 5" xfId="7333"/>
    <cellStyle name="Стиль 1 2 2 2 2 2 2 9 2 2 2 2 6" xfId="7334"/>
    <cellStyle name="Стиль 1 2 2 2 2 2 2 9 2 2 2 2 7" xfId="7335"/>
    <cellStyle name="Стиль 1 2 2 2 2 2 2 9 2 2 2 2 8" xfId="7336"/>
    <cellStyle name="Стиль 1 2 2 2 2 2 2 9 2 2 2 2 9" xfId="7337"/>
    <cellStyle name="Стиль 1 2 2 2 2 2 2 9 2 2 2 3" xfId="7338"/>
    <cellStyle name="Стиль 1 2 2 2 2 2 2 9 2 2 2 4" xfId="7339"/>
    <cellStyle name="Стиль 1 2 2 2 2 2 2 9 2 2 2 5" xfId="7340"/>
    <cellStyle name="Стиль 1 2 2 2 2 2 2 9 2 2 2 6" xfId="7341"/>
    <cellStyle name="Стиль 1 2 2 2 2 2 2 9 2 2 2 7" xfId="7342"/>
    <cellStyle name="Стиль 1 2 2 2 2 2 2 9 2 2 2 8" xfId="7343"/>
    <cellStyle name="Стиль 1 2 2 2 2 2 2 9 2 2 2 9" xfId="7344"/>
    <cellStyle name="Стиль 1 2 2 2 2 2 2 9 2 2 3" xfId="7345"/>
    <cellStyle name="Стиль 1 2 2 2 2 2 2 9 2 2 4" xfId="7346"/>
    <cellStyle name="Стиль 1 2 2 2 2 2 2 9 2 2 5" xfId="7347"/>
    <cellStyle name="Стиль 1 2 2 2 2 2 2 9 2 2 6" xfId="7348"/>
    <cellStyle name="Стиль 1 2 2 2 2 2 2 9 2 2 7" xfId="7349"/>
    <cellStyle name="Стиль 1 2 2 2 2 2 2 9 2 2 8" xfId="7350"/>
    <cellStyle name="Стиль 1 2 2 2 2 2 2 9 2 2 9" xfId="7351"/>
    <cellStyle name="Стиль 1 2 2 2 2 2 2 9 2 3" xfId="7352"/>
    <cellStyle name="Стиль 1 2 2 2 2 2 2 9 2 3 10" xfId="7353"/>
    <cellStyle name="Стиль 1 2 2 2 2 2 2 9 2 3 2" xfId="7354"/>
    <cellStyle name="Стиль 1 2 2 2 2 2 2 9 2 3 3" xfId="7355"/>
    <cellStyle name="Стиль 1 2 2 2 2 2 2 9 2 3 4" xfId="7356"/>
    <cellStyle name="Стиль 1 2 2 2 2 2 2 9 2 3 5" xfId="7357"/>
    <cellStyle name="Стиль 1 2 2 2 2 2 2 9 2 3 6" xfId="7358"/>
    <cellStyle name="Стиль 1 2 2 2 2 2 2 9 2 3 7" xfId="7359"/>
    <cellStyle name="Стиль 1 2 2 2 2 2 2 9 2 3 8" xfId="7360"/>
    <cellStyle name="Стиль 1 2 2 2 2 2 2 9 2 3 9" xfId="7361"/>
    <cellStyle name="Стиль 1 2 2 2 2 2 2 9 2 4" xfId="7362"/>
    <cellStyle name="Стиль 1 2 2 2 2 2 2 9 2 5" xfId="7363"/>
    <cellStyle name="Стиль 1 2 2 2 2 2 2 9 2 6" xfId="7364"/>
    <cellStyle name="Стиль 1 2 2 2 2 2 2 9 2 7" xfId="7365"/>
    <cellStyle name="Стиль 1 2 2 2 2 2 2 9 2 8" xfId="7366"/>
    <cellStyle name="Стиль 1 2 2 2 2 2 2 9 2 9" xfId="7367"/>
    <cellStyle name="Стиль 1 2 2 2 2 2 2 9 3" xfId="7368"/>
    <cellStyle name="Стиль 1 2 2 2 2 2 2 9 4" xfId="7369"/>
    <cellStyle name="Стиль 1 2 2 2 2 2 2 9 5" xfId="7370"/>
    <cellStyle name="Стиль 1 2 2 2 2 2 2 9 5 10" xfId="7371"/>
    <cellStyle name="Стиль 1 2 2 2 2 2 2 9 5 2" xfId="7372"/>
    <cellStyle name="Стиль 1 2 2 2 2 2 2 9 5 2 10" xfId="7373"/>
    <cellStyle name="Стиль 1 2 2 2 2 2 2 9 5 2 2" xfId="7374"/>
    <cellStyle name="Стиль 1 2 2 2 2 2 2 9 5 2 3" xfId="7375"/>
    <cellStyle name="Стиль 1 2 2 2 2 2 2 9 5 2 4" xfId="7376"/>
    <cellStyle name="Стиль 1 2 2 2 2 2 2 9 5 2 5" xfId="7377"/>
    <cellStyle name="Стиль 1 2 2 2 2 2 2 9 5 2 6" xfId="7378"/>
    <cellStyle name="Стиль 1 2 2 2 2 2 2 9 5 2 7" xfId="7379"/>
    <cellStyle name="Стиль 1 2 2 2 2 2 2 9 5 2 8" xfId="7380"/>
    <cellStyle name="Стиль 1 2 2 2 2 2 2 9 5 2 9" xfId="7381"/>
    <cellStyle name="Стиль 1 2 2 2 2 2 2 9 5 3" xfId="7382"/>
    <cellStyle name="Стиль 1 2 2 2 2 2 2 9 5 4" xfId="7383"/>
    <cellStyle name="Стиль 1 2 2 2 2 2 2 9 5 5" xfId="7384"/>
    <cellStyle name="Стиль 1 2 2 2 2 2 2 9 5 6" xfId="7385"/>
    <cellStyle name="Стиль 1 2 2 2 2 2 2 9 5 7" xfId="7386"/>
    <cellStyle name="Стиль 1 2 2 2 2 2 2 9 5 8" xfId="7387"/>
    <cellStyle name="Стиль 1 2 2 2 2 2 2 9 5 9" xfId="7388"/>
    <cellStyle name="Стиль 1 2 2 2 2 2 2 9 6" xfId="7389"/>
    <cellStyle name="Стиль 1 2 2 2 2 2 2 9 7" xfId="7390"/>
    <cellStyle name="Стиль 1 2 2 2 2 2 2 9 8" xfId="7391"/>
    <cellStyle name="Стиль 1 2 2 2 2 2 2 9 9" xfId="7392"/>
    <cellStyle name="Стиль 1 2 2 2 2 2 20" xfId="7393"/>
    <cellStyle name="Стиль 1 2 2 2 2 2 21" xfId="7394"/>
    <cellStyle name="Стиль 1 2 2 2 2 2 22" xfId="7395"/>
    <cellStyle name="Стиль 1 2 2 2 2 2 23" xfId="7396"/>
    <cellStyle name="Стиль 1 2 2 2 2 2 24" xfId="7397"/>
    <cellStyle name="Стиль 1 2 2 2 2 2 25" xfId="7398"/>
    <cellStyle name="Стиль 1 2 2 2 2 2 26" xfId="7399"/>
    <cellStyle name="Стиль 1 2 2 2 2 2 27" xfId="7400"/>
    <cellStyle name="Стиль 1 2 2 2 2 2 28" xfId="7401"/>
    <cellStyle name="Стиль 1 2 2 2 2 2 29" xfId="7402"/>
    <cellStyle name="Стиль 1 2 2 2 2 2 29 2" xfId="7403"/>
    <cellStyle name="Стиль 1 2 2 2 2 2 29 2 2" xfId="7404"/>
    <cellStyle name="Стиль 1 2 2 2 2 2 29 2 2 2" xfId="7405"/>
    <cellStyle name="Стиль 1 2 2 2 2 2 29 2 2 2 2" xfId="7406"/>
    <cellStyle name="Стиль 1 2 2 2 2 2 29 2 2 2 2 2" xfId="7407"/>
    <cellStyle name="Стиль 1 2 2 2 2 2 29 2 2 2 2 2 2" xfId="7408"/>
    <cellStyle name="Стиль 1 2 2 2 2 2 29 2 2 2 2 3" xfId="7409"/>
    <cellStyle name="Стиль 1 2 2 2 2 2 29 2 2 2 2 4" xfId="7410"/>
    <cellStyle name="Стиль 1 2 2 2 2 2 29 2 2 2 3" xfId="7411"/>
    <cellStyle name="Стиль 1 2 2 2 2 2 29 2 2 2 3 2" xfId="7412"/>
    <cellStyle name="Стиль 1 2 2 2 2 2 29 2 2 2 4" xfId="7413"/>
    <cellStyle name="Стиль 1 2 2 2 2 2 29 2 2 3" xfId="7414"/>
    <cellStyle name="Стиль 1 2 2 2 2 2 29 2 2 3 2" xfId="7415"/>
    <cellStyle name="Стиль 1 2 2 2 2 2 29 2 2 4" xfId="7416"/>
    <cellStyle name="Стиль 1 2 2 2 2 2 29 2 2 5" xfId="7417"/>
    <cellStyle name="Стиль 1 2 2 2 2 2 29 2 3" xfId="7418"/>
    <cellStyle name="Стиль 1 2 2 2 2 2 29 2 3 2" xfId="7419"/>
    <cellStyle name="Стиль 1 2 2 2 2 2 29 2 3 2 2" xfId="7420"/>
    <cellStyle name="Стиль 1 2 2 2 2 2 29 2 3 3" xfId="7421"/>
    <cellStyle name="Стиль 1 2 2 2 2 2 29 2 3 4" xfId="7422"/>
    <cellStyle name="Стиль 1 2 2 2 2 2 29 2 4" xfId="7423"/>
    <cellStyle name="Стиль 1 2 2 2 2 2 29 2 4 2" xfId="7424"/>
    <cellStyle name="Стиль 1 2 2 2 2 2 29 2 5" xfId="7425"/>
    <cellStyle name="Стиль 1 2 2 2 2 2 29 3" xfId="7426"/>
    <cellStyle name="Стиль 1 2 2 2 2 2 29 3 2" xfId="7427"/>
    <cellStyle name="Стиль 1 2 2 2 2 2 29 3 2 2" xfId="7428"/>
    <cellStyle name="Стиль 1 2 2 2 2 2 29 3 2 2 2" xfId="7429"/>
    <cellStyle name="Стиль 1 2 2 2 2 2 29 3 2 3" xfId="7430"/>
    <cellStyle name="Стиль 1 2 2 2 2 2 29 3 2 4" xfId="7431"/>
    <cellStyle name="Стиль 1 2 2 2 2 2 29 3 3" xfId="7432"/>
    <cellStyle name="Стиль 1 2 2 2 2 2 29 3 3 2" xfId="7433"/>
    <cellStyle name="Стиль 1 2 2 2 2 2 29 3 4" xfId="7434"/>
    <cellStyle name="Стиль 1 2 2 2 2 2 29 4" xfId="7435"/>
    <cellStyle name="Стиль 1 2 2 2 2 2 29 4 2" xfId="7436"/>
    <cellStyle name="Стиль 1 2 2 2 2 2 29 5" xfId="7437"/>
    <cellStyle name="Стиль 1 2 2 2 2 2 29 6" xfId="7438"/>
    <cellStyle name="Стиль 1 2 2 2 2 2 3" xfId="7439"/>
    <cellStyle name="Стиль 1 2 2 2 2 2 30" xfId="7440"/>
    <cellStyle name="Стиль 1 2 2 2 2 2 30 2" xfId="7441"/>
    <cellStyle name="Стиль 1 2 2 2 2 2 30 2 2" xfId="7442"/>
    <cellStyle name="Стиль 1 2 2 2 2 2 30 2 2 2" xfId="7443"/>
    <cellStyle name="Стиль 1 2 2 2 2 2 30 2 2 2 2" xfId="7444"/>
    <cellStyle name="Стиль 1 2 2 2 2 2 30 2 2 3" xfId="7445"/>
    <cellStyle name="Стиль 1 2 2 2 2 2 30 2 2 4" xfId="7446"/>
    <cellStyle name="Стиль 1 2 2 2 2 2 30 2 3" xfId="7447"/>
    <cellStyle name="Стиль 1 2 2 2 2 2 30 2 3 2" xfId="7448"/>
    <cellStyle name="Стиль 1 2 2 2 2 2 30 2 4" xfId="7449"/>
    <cellStyle name="Стиль 1 2 2 2 2 2 30 3" xfId="7450"/>
    <cellStyle name="Стиль 1 2 2 2 2 2 30 3 2" xfId="7451"/>
    <cellStyle name="Стиль 1 2 2 2 2 2 30 4" xfId="7452"/>
    <cellStyle name="Стиль 1 2 2 2 2 2 30 5" xfId="7453"/>
    <cellStyle name="Стиль 1 2 2 2 2 2 31" xfId="7454"/>
    <cellStyle name="Стиль 1 2 2 2 2 2 31 2" xfId="7455"/>
    <cellStyle name="Стиль 1 2 2 2 2 2 31 2 2" xfId="7456"/>
    <cellStyle name="Стиль 1 2 2 2 2 2 31 3" xfId="7457"/>
    <cellStyle name="Стиль 1 2 2 2 2 2 31 4" xfId="7458"/>
    <cellStyle name="Стиль 1 2 2 2 2 2 32" xfId="7459"/>
    <cellStyle name="Стиль 1 2 2 2 2 2 32 2" xfId="7460"/>
    <cellStyle name="Стиль 1 2 2 2 2 2 33" xfId="7461"/>
    <cellStyle name="Стиль 1 2 2 2 2 2 4" xfId="7462"/>
    <cellStyle name="Стиль 1 2 2 2 2 2 5" xfId="7463"/>
    <cellStyle name="Стиль 1 2 2 2 2 2 6" xfId="7464"/>
    <cellStyle name="Стиль 1 2 2 2 2 2 7" xfId="7465"/>
    <cellStyle name="Стиль 1 2 2 2 2 2 8" xfId="7466"/>
    <cellStyle name="Стиль 1 2 2 2 2 2 9" xfId="7467"/>
    <cellStyle name="Стиль 1 2 2 2 2 20" xfId="7468"/>
    <cellStyle name="Стиль 1 2 2 2 2 21" xfId="7469"/>
    <cellStyle name="Стиль 1 2 2 2 2 22" xfId="7470"/>
    <cellStyle name="Стиль 1 2 2 2 2 22 2" xfId="7471"/>
    <cellStyle name="Стиль 1 2 2 2 2 22 2 2" xfId="7472"/>
    <cellStyle name="Стиль 1 2 2 2 2 22 2 2 2" xfId="7473"/>
    <cellStyle name="Стиль 1 2 2 2 2 22 2 2 2 2" xfId="7474"/>
    <cellStyle name="Стиль 1 2 2 2 2 22 2 2 2 2 2" xfId="7475"/>
    <cellStyle name="Стиль 1 2 2 2 2 22 2 2 2 2 2 2" xfId="7476"/>
    <cellStyle name="Стиль 1 2 2 2 2 22 2 2 2 3" xfId="7477"/>
    <cellStyle name="Стиль 1 2 2 2 2 22 2 2 2 4" xfId="7478"/>
    <cellStyle name="Стиль 1 2 2 2 2 22 2 2 3" xfId="7479"/>
    <cellStyle name="Стиль 1 2 2 2 2 22 2 2 3 2" xfId="7480"/>
    <cellStyle name="Стиль 1 2 2 2 2 22 2 2 3 2 2" xfId="7481"/>
    <cellStyle name="Стиль 1 2 2 2 2 22 2 2 4" xfId="7482"/>
    <cellStyle name="Стиль 1 2 2 2 2 22 2 3" xfId="7483"/>
    <cellStyle name="Стиль 1 2 2 2 2 22 2 3 2" xfId="7484"/>
    <cellStyle name="Стиль 1 2 2 2 2 22 2 3 2 2" xfId="7485"/>
    <cellStyle name="Стиль 1 2 2 2 2 22 2 4" xfId="7486"/>
    <cellStyle name="Стиль 1 2 2 2 2 22 2 5" xfId="7487"/>
    <cellStyle name="Стиль 1 2 2 2 2 22 3" xfId="7488"/>
    <cellStyle name="Стиль 1 2 2 2 2 22 4" xfId="7489"/>
    <cellStyle name="Стиль 1 2 2 2 2 22 4 2" xfId="7490"/>
    <cellStyle name="Стиль 1 2 2 2 2 22 4 2 2" xfId="7491"/>
    <cellStyle name="Стиль 1 2 2 2 2 22 4 2 2 2" xfId="7492"/>
    <cellStyle name="Стиль 1 2 2 2 2 22 4 3" xfId="7493"/>
    <cellStyle name="Стиль 1 2 2 2 2 22 4 4" xfId="7494"/>
    <cellStyle name="Стиль 1 2 2 2 2 22 5" xfId="7495"/>
    <cellStyle name="Стиль 1 2 2 2 2 22 5 2" xfId="7496"/>
    <cellStyle name="Стиль 1 2 2 2 2 22 5 2 2" xfId="7497"/>
    <cellStyle name="Стиль 1 2 2 2 2 22 6" xfId="7498"/>
    <cellStyle name="Стиль 1 2 2 2 2 23" xfId="7499"/>
    <cellStyle name="Стиль 1 2 2 2 2 24" xfId="7500"/>
    <cellStyle name="Стиль 1 2 2 2 2 24 2" xfId="7501"/>
    <cellStyle name="Стиль 1 2 2 2 2 24 2 2" xfId="7502"/>
    <cellStyle name="Стиль 1 2 2 2 2 24 2 2 2" xfId="7503"/>
    <cellStyle name="Стиль 1 2 2 2 2 24 2 2 2 2" xfId="7504"/>
    <cellStyle name="Стиль 1 2 2 2 2 24 2 2 2 2 2" xfId="7505"/>
    <cellStyle name="Стиль 1 2 2 2 2 24 2 2 3" xfId="7506"/>
    <cellStyle name="Стиль 1 2 2 2 2 24 2 2 4" xfId="7507"/>
    <cellStyle name="Стиль 1 2 2 2 2 24 2 3" xfId="7508"/>
    <cellStyle name="Стиль 1 2 2 2 2 24 2 3 2" xfId="7509"/>
    <cellStyle name="Стиль 1 2 2 2 2 24 2 3 2 2" xfId="7510"/>
    <cellStyle name="Стиль 1 2 2 2 2 24 2 4" xfId="7511"/>
    <cellStyle name="Стиль 1 2 2 2 2 24 3" xfId="7512"/>
    <cellStyle name="Стиль 1 2 2 2 2 24 3 2" xfId="7513"/>
    <cellStyle name="Стиль 1 2 2 2 2 24 3 2 2" xfId="7514"/>
    <cellStyle name="Стиль 1 2 2 2 2 24 4" xfId="7515"/>
    <cellStyle name="Стиль 1 2 2 2 2 24 5" xfId="7516"/>
    <cellStyle name="Стиль 1 2 2 2 2 25" xfId="7517"/>
    <cellStyle name="Стиль 1 2 2 2 2 25 2" xfId="7518"/>
    <cellStyle name="Стиль 1 2 2 2 2 25 2 2" xfId="7519"/>
    <cellStyle name="Стиль 1 2 2 2 2 25 2 2 2" xfId="7520"/>
    <cellStyle name="Стиль 1 2 2 2 2 25 3" xfId="7521"/>
    <cellStyle name="Стиль 1 2 2 2 2 25 4" xfId="7522"/>
    <cellStyle name="Стиль 1 2 2 2 2 26" xfId="7523"/>
    <cellStyle name="Стиль 1 2 2 2 2 26 2" xfId="7524"/>
    <cellStyle name="Стиль 1 2 2 2 2 26 2 2" xfId="7525"/>
    <cellStyle name="Стиль 1 2 2 2 2 27" xfId="7526"/>
    <cellStyle name="Стиль 1 2 2 2 2 28" xfId="7527"/>
    <cellStyle name="Стиль 1 2 2 2 2 28 10" xfId="7528"/>
    <cellStyle name="Стиль 1 2 2 2 2 28 11" xfId="7529"/>
    <cellStyle name="Стиль 1 2 2 2 2 28 12" xfId="7530"/>
    <cellStyle name="Стиль 1 2 2 2 2 28 13" xfId="7531"/>
    <cellStyle name="Стиль 1 2 2 2 2 28 14" xfId="7532"/>
    <cellStyle name="Стиль 1 2 2 2 2 28 2" xfId="7533"/>
    <cellStyle name="Стиль 1 2 2 2 2 28 2 10" xfId="7534"/>
    <cellStyle name="Стиль 1 2 2 2 2 28 2 11" xfId="7535"/>
    <cellStyle name="Стиль 1 2 2 2 2 28 2 2" xfId="7536"/>
    <cellStyle name="Стиль 1 2 2 2 2 28 2 2 10" xfId="7537"/>
    <cellStyle name="Стиль 1 2 2 2 2 28 2 2 11" xfId="7538"/>
    <cellStyle name="Стиль 1 2 2 2 2 28 2 2 2" xfId="7539"/>
    <cellStyle name="Стиль 1 2 2 2 2 28 2 2 2 10" xfId="7540"/>
    <cellStyle name="Стиль 1 2 2 2 2 28 2 2 2 2" xfId="7541"/>
    <cellStyle name="Стиль 1 2 2 2 2 28 2 2 2 2 10" xfId="7542"/>
    <cellStyle name="Стиль 1 2 2 2 2 28 2 2 2 2 2" xfId="7543"/>
    <cellStyle name="Стиль 1 2 2 2 2 28 2 2 2 2 3" xfId="7544"/>
    <cellStyle name="Стиль 1 2 2 2 2 28 2 2 2 2 4" xfId="7545"/>
    <cellStyle name="Стиль 1 2 2 2 2 28 2 2 2 2 5" xfId="7546"/>
    <cellStyle name="Стиль 1 2 2 2 2 28 2 2 2 2 6" xfId="7547"/>
    <cellStyle name="Стиль 1 2 2 2 2 28 2 2 2 2 7" xfId="7548"/>
    <cellStyle name="Стиль 1 2 2 2 2 28 2 2 2 2 8" xfId="7549"/>
    <cellStyle name="Стиль 1 2 2 2 2 28 2 2 2 2 9" xfId="7550"/>
    <cellStyle name="Стиль 1 2 2 2 2 28 2 2 2 3" xfId="7551"/>
    <cellStyle name="Стиль 1 2 2 2 2 28 2 2 2 4" xfId="7552"/>
    <cellStyle name="Стиль 1 2 2 2 2 28 2 2 2 5" xfId="7553"/>
    <cellStyle name="Стиль 1 2 2 2 2 28 2 2 2 6" xfId="7554"/>
    <cellStyle name="Стиль 1 2 2 2 2 28 2 2 2 7" xfId="7555"/>
    <cellStyle name="Стиль 1 2 2 2 2 28 2 2 2 8" xfId="7556"/>
    <cellStyle name="Стиль 1 2 2 2 2 28 2 2 2 9" xfId="7557"/>
    <cellStyle name="Стиль 1 2 2 2 2 28 2 2 3" xfId="7558"/>
    <cellStyle name="Стиль 1 2 2 2 2 28 2 2 4" xfId="7559"/>
    <cellStyle name="Стиль 1 2 2 2 2 28 2 2 5" xfId="7560"/>
    <cellStyle name="Стиль 1 2 2 2 2 28 2 2 6" xfId="7561"/>
    <cellStyle name="Стиль 1 2 2 2 2 28 2 2 7" xfId="7562"/>
    <cellStyle name="Стиль 1 2 2 2 2 28 2 2 8" xfId="7563"/>
    <cellStyle name="Стиль 1 2 2 2 2 28 2 2 9" xfId="7564"/>
    <cellStyle name="Стиль 1 2 2 2 2 28 2 3" xfId="7565"/>
    <cellStyle name="Стиль 1 2 2 2 2 28 2 3 10" xfId="7566"/>
    <cellStyle name="Стиль 1 2 2 2 2 28 2 3 2" xfId="7567"/>
    <cellStyle name="Стиль 1 2 2 2 2 28 2 3 3" xfId="7568"/>
    <cellStyle name="Стиль 1 2 2 2 2 28 2 3 4" xfId="7569"/>
    <cellStyle name="Стиль 1 2 2 2 2 28 2 3 5" xfId="7570"/>
    <cellStyle name="Стиль 1 2 2 2 2 28 2 3 6" xfId="7571"/>
    <cellStyle name="Стиль 1 2 2 2 2 28 2 3 7" xfId="7572"/>
    <cellStyle name="Стиль 1 2 2 2 2 28 2 3 8" xfId="7573"/>
    <cellStyle name="Стиль 1 2 2 2 2 28 2 3 9" xfId="7574"/>
    <cellStyle name="Стиль 1 2 2 2 2 28 2 4" xfId="7575"/>
    <cellStyle name="Стиль 1 2 2 2 2 28 2 5" xfId="7576"/>
    <cellStyle name="Стиль 1 2 2 2 2 28 2 6" xfId="7577"/>
    <cellStyle name="Стиль 1 2 2 2 2 28 2 7" xfId="7578"/>
    <cellStyle name="Стиль 1 2 2 2 2 28 2 8" xfId="7579"/>
    <cellStyle name="Стиль 1 2 2 2 2 28 2 9" xfId="7580"/>
    <cellStyle name="Стиль 1 2 2 2 2 28 3" xfId="7581"/>
    <cellStyle name="Стиль 1 2 2 2 2 28 4" xfId="7582"/>
    <cellStyle name="Стиль 1 2 2 2 2 28 5" xfId="7583"/>
    <cellStyle name="Стиль 1 2 2 2 2 28 5 10" xfId="7584"/>
    <cellStyle name="Стиль 1 2 2 2 2 28 5 2" xfId="7585"/>
    <cellStyle name="Стиль 1 2 2 2 2 28 5 2 10" xfId="7586"/>
    <cellStyle name="Стиль 1 2 2 2 2 28 5 2 2" xfId="7587"/>
    <cellStyle name="Стиль 1 2 2 2 2 28 5 2 3" xfId="7588"/>
    <cellStyle name="Стиль 1 2 2 2 2 28 5 2 4" xfId="7589"/>
    <cellStyle name="Стиль 1 2 2 2 2 28 5 2 5" xfId="7590"/>
    <cellStyle name="Стиль 1 2 2 2 2 28 5 2 6" xfId="7591"/>
    <cellStyle name="Стиль 1 2 2 2 2 28 5 2 7" xfId="7592"/>
    <cellStyle name="Стиль 1 2 2 2 2 28 5 2 8" xfId="7593"/>
    <cellStyle name="Стиль 1 2 2 2 2 28 5 2 9" xfId="7594"/>
    <cellStyle name="Стиль 1 2 2 2 2 28 5 3" xfId="7595"/>
    <cellStyle name="Стиль 1 2 2 2 2 28 5 4" xfId="7596"/>
    <cellStyle name="Стиль 1 2 2 2 2 28 5 5" xfId="7597"/>
    <cellStyle name="Стиль 1 2 2 2 2 28 5 6" xfId="7598"/>
    <cellStyle name="Стиль 1 2 2 2 2 28 5 7" xfId="7599"/>
    <cellStyle name="Стиль 1 2 2 2 2 28 5 8" xfId="7600"/>
    <cellStyle name="Стиль 1 2 2 2 2 28 5 9" xfId="7601"/>
    <cellStyle name="Стиль 1 2 2 2 2 28 6" xfId="7602"/>
    <cellStyle name="Стиль 1 2 2 2 2 28 7" xfId="7603"/>
    <cellStyle name="Стиль 1 2 2 2 2 28 8" xfId="7604"/>
    <cellStyle name="Стиль 1 2 2 2 2 28 9" xfId="7605"/>
    <cellStyle name="Стиль 1 2 2 2 2 29" xfId="7606"/>
    <cellStyle name="Стиль 1 2 2 2 2 29 10" xfId="7607"/>
    <cellStyle name="Стиль 1 2 2 2 2 29 11" xfId="7608"/>
    <cellStyle name="Стиль 1 2 2 2 2 29 2" xfId="7609"/>
    <cellStyle name="Стиль 1 2 2 2 2 29 2 10" xfId="7610"/>
    <cellStyle name="Стиль 1 2 2 2 2 29 2 11" xfId="7611"/>
    <cellStyle name="Стиль 1 2 2 2 2 29 2 2" xfId="7612"/>
    <cellStyle name="Стиль 1 2 2 2 2 29 2 2 10" xfId="7613"/>
    <cellStyle name="Стиль 1 2 2 2 2 29 2 2 2" xfId="7614"/>
    <cellStyle name="Стиль 1 2 2 2 2 29 2 2 2 10" xfId="7615"/>
    <cellStyle name="Стиль 1 2 2 2 2 29 2 2 2 2" xfId="7616"/>
    <cellStyle name="Стиль 1 2 2 2 2 29 2 2 2 3" xfId="7617"/>
    <cellStyle name="Стиль 1 2 2 2 2 29 2 2 2 4" xfId="7618"/>
    <cellStyle name="Стиль 1 2 2 2 2 29 2 2 2 5" xfId="7619"/>
    <cellStyle name="Стиль 1 2 2 2 2 29 2 2 2 6" xfId="7620"/>
    <cellStyle name="Стиль 1 2 2 2 2 29 2 2 2 7" xfId="7621"/>
    <cellStyle name="Стиль 1 2 2 2 2 29 2 2 2 8" xfId="7622"/>
    <cellStyle name="Стиль 1 2 2 2 2 29 2 2 2 9" xfId="7623"/>
    <cellStyle name="Стиль 1 2 2 2 2 29 2 2 3" xfId="7624"/>
    <cellStyle name="Стиль 1 2 2 2 2 29 2 2 4" xfId="7625"/>
    <cellStyle name="Стиль 1 2 2 2 2 29 2 2 5" xfId="7626"/>
    <cellStyle name="Стиль 1 2 2 2 2 29 2 2 6" xfId="7627"/>
    <cellStyle name="Стиль 1 2 2 2 2 29 2 2 7" xfId="7628"/>
    <cellStyle name="Стиль 1 2 2 2 2 29 2 2 8" xfId="7629"/>
    <cellStyle name="Стиль 1 2 2 2 2 29 2 2 9" xfId="7630"/>
    <cellStyle name="Стиль 1 2 2 2 2 29 2 3" xfId="7631"/>
    <cellStyle name="Стиль 1 2 2 2 2 29 2 4" xfId="7632"/>
    <cellStyle name="Стиль 1 2 2 2 2 29 2 5" xfId="7633"/>
    <cellStyle name="Стиль 1 2 2 2 2 29 2 6" xfId="7634"/>
    <cellStyle name="Стиль 1 2 2 2 2 29 2 7" xfId="7635"/>
    <cellStyle name="Стиль 1 2 2 2 2 29 2 8" xfId="7636"/>
    <cellStyle name="Стиль 1 2 2 2 2 29 2 9" xfId="7637"/>
    <cellStyle name="Стиль 1 2 2 2 2 29 3" xfId="7638"/>
    <cellStyle name="Стиль 1 2 2 2 2 29 3 10" xfId="7639"/>
    <cellStyle name="Стиль 1 2 2 2 2 29 3 2" xfId="7640"/>
    <cellStyle name="Стиль 1 2 2 2 2 29 3 3" xfId="7641"/>
    <cellStyle name="Стиль 1 2 2 2 2 29 3 4" xfId="7642"/>
    <cellStyle name="Стиль 1 2 2 2 2 29 3 5" xfId="7643"/>
    <cellStyle name="Стиль 1 2 2 2 2 29 3 6" xfId="7644"/>
    <cellStyle name="Стиль 1 2 2 2 2 29 3 7" xfId="7645"/>
    <cellStyle name="Стиль 1 2 2 2 2 29 3 8" xfId="7646"/>
    <cellStyle name="Стиль 1 2 2 2 2 29 3 9" xfId="7647"/>
    <cellStyle name="Стиль 1 2 2 2 2 29 4" xfId="7648"/>
    <cellStyle name="Стиль 1 2 2 2 2 29 5" xfId="7649"/>
    <cellStyle name="Стиль 1 2 2 2 2 29 6" xfId="7650"/>
    <cellStyle name="Стиль 1 2 2 2 2 29 7" xfId="7651"/>
    <cellStyle name="Стиль 1 2 2 2 2 29 8" xfId="7652"/>
    <cellStyle name="Стиль 1 2 2 2 2 29 9" xfId="7653"/>
    <cellStyle name="Стиль 1 2 2 2 2 3" xfId="7654"/>
    <cellStyle name="Стиль 1 2 2 2 2 30" xfId="7655"/>
    <cellStyle name="Стиль 1 2 2 2 2 31" xfId="7656"/>
    <cellStyle name="Стиль 1 2 2 2 2 31 10" xfId="7657"/>
    <cellStyle name="Стиль 1 2 2 2 2 31 2" xfId="7658"/>
    <cellStyle name="Стиль 1 2 2 2 2 31 2 10" xfId="7659"/>
    <cellStyle name="Стиль 1 2 2 2 2 31 2 2" xfId="7660"/>
    <cellStyle name="Стиль 1 2 2 2 2 31 2 3" xfId="7661"/>
    <cellStyle name="Стиль 1 2 2 2 2 31 2 4" xfId="7662"/>
    <cellStyle name="Стиль 1 2 2 2 2 31 2 5" xfId="7663"/>
    <cellStyle name="Стиль 1 2 2 2 2 31 2 6" xfId="7664"/>
    <cellStyle name="Стиль 1 2 2 2 2 31 2 7" xfId="7665"/>
    <cellStyle name="Стиль 1 2 2 2 2 31 2 8" xfId="7666"/>
    <cellStyle name="Стиль 1 2 2 2 2 31 2 9" xfId="7667"/>
    <cellStyle name="Стиль 1 2 2 2 2 31 3" xfId="7668"/>
    <cellStyle name="Стиль 1 2 2 2 2 31 4" xfId="7669"/>
    <cellStyle name="Стиль 1 2 2 2 2 31 5" xfId="7670"/>
    <cellStyle name="Стиль 1 2 2 2 2 31 6" xfId="7671"/>
    <cellStyle name="Стиль 1 2 2 2 2 31 7" xfId="7672"/>
    <cellStyle name="Стиль 1 2 2 2 2 31 8" xfId="7673"/>
    <cellStyle name="Стиль 1 2 2 2 2 31 9" xfId="7674"/>
    <cellStyle name="Стиль 1 2 2 2 2 32" xfId="7675"/>
    <cellStyle name="Стиль 1 2 2 2 2 33" xfId="7676"/>
    <cellStyle name="Стиль 1 2 2 2 2 34" xfId="7677"/>
    <cellStyle name="Стиль 1 2 2 2 2 35" xfId="7678"/>
    <cellStyle name="Стиль 1 2 2 2 2 36" xfId="7679"/>
    <cellStyle name="Стиль 1 2 2 2 2 37" xfId="7680"/>
    <cellStyle name="Стиль 1 2 2 2 2 38" xfId="7681"/>
    <cellStyle name="Стиль 1 2 2 2 2 39" xfId="7682"/>
    <cellStyle name="Стиль 1 2 2 2 2 4" xfId="7683"/>
    <cellStyle name="Стиль 1 2 2 2 2 40" xfId="7684"/>
    <cellStyle name="Стиль 1 2 2 2 2 41" xfId="7685"/>
    <cellStyle name="Стиль 1 2 2 2 2 41 2" xfId="7686"/>
    <cellStyle name="Стиль 1 2 2 2 2 41 2 2" xfId="7687"/>
    <cellStyle name="Стиль 1 2 2 2 2 41 2 2 2" xfId="7688"/>
    <cellStyle name="Стиль 1 2 2 2 2 41 2 2 2 2" xfId="7689"/>
    <cellStyle name="Стиль 1 2 2 2 2 41 2 2 2 2 2" xfId="7690"/>
    <cellStyle name="Стиль 1 2 2 2 2 41 2 2 2 2 2 2" xfId="7691"/>
    <cellStyle name="Стиль 1 2 2 2 2 41 2 2 2 2 3" xfId="7692"/>
    <cellStyle name="Стиль 1 2 2 2 2 41 2 2 2 2 4" xfId="7693"/>
    <cellStyle name="Стиль 1 2 2 2 2 41 2 2 2 3" xfId="7694"/>
    <cellStyle name="Стиль 1 2 2 2 2 41 2 2 2 3 2" xfId="7695"/>
    <cellStyle name="Стиль 1 2 2 2 2 41 2 2 2 4" xfId="7696"/>
    <cellStyle name="Стиль 1 2 2 2 2 41 2 2 3" xfId="7697"/>
    <cellStyle name="Стиль 1 2 2 2 2 41 2 2 3 2" xfId="7698"/>
    <cellStyle name="Стиль 1 2 2 2 2 41 2 2 4" xfId="7699"/>
    <cellStyle name="Стиль 1 2 2 2 2 41 2 2 5" xfId="7700"/>
    <cellStyle name="Стиль 1 2 2 2 2 41 2 3" xfId="7701"/>
    <cellStyle name="Стиль 1 2 2 2 2 41 2 3 2" xfId="7702"/>
    <cellStyle name="Стиль 1 2 2 2 2 41 2 3 2 2" xfId="7703"/>
    <cellStyle name="Стиль 1 2 2 2 2 41 2 3 3" xfId="7704"/>
    <cellStyle name="Стиль 1 2 2 2 2 41 2 3 4" xfId="7705"/>
    <cellStyle name="Стиль 1 2 2 2 2 41 2 4" xfId="7706"/>
    <cellStyle name="Стиль 1 2 2 2 2 41 2 4 2" xfId="7707"/>
    <cellStyle name="Стиль 1 2 2 2 2 41 2 5" xfId="7708"/>
    <cellStyle name="Стиль 1 2 2 2 2 41 3" xfId="7709"/>
    <cellStyle name="Стиль 1 2 2 2 2 41 3 2" xfId="7710"/>
    <cellStyle name="Стиль 1 2 2 2 2 41 3 2 2" xfId="7711"/>
    <cellStyle name="Стиль 1 2 2 2 2 41 3 2 2 2" xfId="7712"/>
    <cellStyle name="Стиль 1 2 2 2 2 41 3 2 3" xfId="7713"/>
    <cellStyle name="Стиль 1 2 2 2 2 41 3 2 4" xfId="7714"/>
    <cellStyle name="Стиль 1 2 2 2 2 41 3 3" xfId="7715"/>
    <cellStyle name="Стиль 1 2 2 2 2 41 3 3 2" xfId="7716"/>
    <cellStyle name="Стиль 1 2 2 2 2 41 3 4" xfId="7717"/>
    <cellStyle name="Стиль 1 2 2 2 2 41 4" xfId="7718"/>
    <cellStyle name="Стиль 1 2 2 2 2 41 4 2" xfId="7719"/>
    <cellStyle name="Стиль 1 2 2 2 2 41 5" xfId="7720"/>
    <cellStyle name="Стиль 1 2 2 2 2 41 6" xfId="7721"/>
    <cellStyle name="Стиль 1 2 2 2 2 42" xfId="7722"/>
    <cellStyle name="Стиль 1 2 2 2 2 42 2" xfId="7723"/>
    <cellStyle name="Стиль 1 2 2 2 2 42 2 2" xfId="7724"/>
    <cellStyle name="Стиль 1 2 2 2 2 42 2 2 2" xfId="7725"/>
    <cellStyle name="Стиль 1 2 2 2 2 42 2 2 2 2" xfId="7726"/>
    <cellStyle name="Стиль 1 2 2 2 2 42 2 2 3" xfId="7727"/>
    <cellStyle name="Стиль 1 2 2 2 2 42 2 2 4" xfId="7728"/>
    <cellStyle name="Стиль 1 2 2 2 2 42 2 3" xfId="7729"/>
    <cellStyle name="Стиль 1 2 2 2 2 42 2 3 2" xfId="7730"/>
    <cellStyle name="Стиль 1 2 2 2 2 42 2 4" xfId="7731"/>
    <cellStyle name="Стиль 1 2 2 2 2 42 3" xfId="7732"/>
    <cellStyle name="Стиль 1 2 2 2 2 42 3 2" xfId="7733"/>
    <cellStyle name="Стиль 1 2 2 2 2 42 4" xfId="7734"/>
    <cellStyle name="Стиль 1 2 2 2 2 42 5" xfId="7735"/>
    <cellStyle name="Стиль 1 2 2 2 2 43" xfId="7736"/>
    <cellStyle name="Стиль 1 2 2 2 2 43 2" xfId="7737"/>
    <cellStyle name="Стиль 1 2 2 2 2 43 2 2" xfId="7738"/>
    <cellStyle name="Стиль 1 2 2 2 2 43 3" xfId="7739"/>
    <cellStyle name="Стиль 1 2 2 2 2 43 4" xfId="7740"/>
    <cellStyle name="Стиль 1 2 2 2 2 44" xfId="7741"/>
    <cellStyle name="Стиль 1 2 2 2 2 44 2" xfId="7742"/>
    <cellStyle name="Стиль 1 2 2 2 2 45" xfId="7743"/>
    <cellStyle name="Стиль 1 2 2 2 2 5" xfId="7744"/>
    <cellStyle name="Стиль 1 2 2 2 2 6" xfId="7745"/>
    <cellStyle name="Стиль 1 2 2 2 2 7" xfId="7746"/>
    <cellStyle name="Стиль 1 2 2 2 2 8" xfId="7747"/>
    <cellStyle name="Стиль 1 2 2 2 2 9" xfId="7748"/>
    <cellStyle name="Стиль 1 2 2 2 20" xfId="7749"/>
    <cellStyle name="Стиль 1 2 2 2 21" xfId="7750"/>
    <cellStyle name="Стиль 1 2 2 2 22" xfId="7751"/>
    <cellStyle name="Стиль 1 2 2 2 22 2" xfId="7752"/>
    <cellStyle name="Стиль 1 2 2 2 22 2 2" xfId="7753"/>
    <cellStyle name="Стиль 1 2 2 2 22 2 2 2" xfId="7754"/>
    <cellStyle name="Стиль 1 2 2 2 22 2 2 2 2" xfId="7755"/>
    <cellStyle name="Стиль 1 2 2 2 22 2 2 2 2 2" xfId="7756"/>
    <cellStyle name="Стиль 1 2 2 2 22 2 2 2 2 2 2" xfId="7757"/>
    <cellStyle name="Стиль 1 2 2 2 22 2 2 2 3" xfId="7758"/>
    <cellStyle name="Стиль 1 2 2 2 22 2 2 2 4" xfId="7759"/>
    <cellStyle name="Стиль 1 2 2 2 22 2 2 3" xfId="7760"/>
    <cellStyle name="Стиль 1 2 2 2 22 2 2 3 2" xfId="7761"/>
    <cellStyle name="Стиль 1 2 2 2 22 2 2 3 2 2" xfId="7762"/>
    <cellStyle name="Стиль 1 2 2 2 22 2 2 4" xfId="7763"/>
    <cellStyle name="Стиль 1 2 2 2 22 2 3" xfId="7764"/>
    <cellStyle name="Стиль 1 2 2 2 22 2 3 2" xfId="7765"/>
    <cellStyle name="Стиль 1 2 2 2 22 2 3 2 2" xfId="7766"/>
    <cellStyle name="Стиль 1 2 2 2 22 2 4" xfId="7767"/>
    <cellStyle name="Стиль 1 2 2 2 22 2 5" xfId="7768"/>
    <cellStyle name="Стиль 1 2 2 2 22 3" xfId="7769"/>
    <cellStyle name="Стиль 1 2 2 2 22 4" xfId="7770"/>
    <cellStyle name="Стиль 1 2 2 2 22 4 2" xfId="7771"/>
    <cellStyle name="Стиль 1 2 2 2 22 4 2 2" xfId="7772"/>
    <cellStyle name="Стиль 1 2 2 2 22 4 2 2 2" xfId="7773"/>
    <cellStyle name="Стиль 1 2 2 2 22 4 3" xfId="7774"/>
    <cellStyle name="Стиль 1 2 2 2 22 4 4" xfId="7775"/>
    <cellStyle name="Стиль 1 2 2 2 22 5" xfId="7776"/>
    <cellStyle name="Стиль 1 2 2 2 22 5 2" xfId="7777"/>
    <cellStyle name="Стиль 1 2 2 2 22 5 2 2" xfId="7778"/>
    <cellStyle name="Стиль 1 2 2 2 22 6" xfId="7779"/>
    <cellStyle name="Стиль 1 2 2 2 23" xfId="7780"/>
    <cellStyle name="Стиль 1 2 2 2 24" xfId="7781"/>
    <cellStyle name="Стиль 1 2 2 2 24 2" xfId="7782"/>
    <cellStyle name="Стиль 1 2 2 2 24 2 2" xfId="7783"/>
    <cellStyle name="Стиль 1 2 2 2 24 2 2 2" xfId="7784"/>
    <cellStyle name="Стиль 1 2 2 2 24 2 2 2 2" xfId="7785"/>
    <cellStyle name="Стиль 1 2 2 2 24 2 2 2 2 2" xfId="7786"/>
    <cellStyle name="Стиль 1 2 2 2 24 2 2 3" xfId="7787"/>
    <cellStyle name="Стиль 1 2 2 2 24 2 2 4" xfId="7788"/>
    <cellStyle name="Стиль 1 2 2 2 24 2 3" xfId="7789"/>
    <cellStyle name="Стиль 1 2 2 2 24 2 3 2" xfId="7790"/>
    <cellStyle name="Стиль 1 2 2 2 24 2 3 2 2" xfId="7791"/>
    <cellStyle name="Стиль 1 2 2 2 24 2 4" xfId="7792"/>
    <cellStyle name="Стиль 1 2 2 2 24 3" xfId="7793"/>
    <cellStyle name="Стиль 1 2 2 2 24 3 2" xfId="7794"/>
    <cellStyle name="Стиль 1 2 2 2 24 3 2 2" xfId="7795"/>
    <cellStyle name="Стиль 1 2 2 2 24 4" xfId="7796"/>
    <cellStyle name="Стиль 1 2 2 2 24 5" xfId="7797"/>
    <cellStyle name="Стиль 1 2 2 2 25" xfId="7798"/>
    <cellStyle name="Стиль 1 2 2 2 25 2" xfId="7799"/>
    <cellStyle name="Стиль 1 2 2 2 25 2 2" xfId="7800"/>
    <cellStyle name="Стиль 1 2 2 2 25 2 2 2" xfId="7801"/>
    <cellStyle name="Стиль 1 2 2 2 25 3" xfId="7802"/>
    <cellStyle name="Стиль 1 2 2 2 25 4" xfId="7803"/>
    <cellStyle name="Стиль 1 2 2 2 26" xfId="7804"/>
    <cellStyle name="Стиль 1 2 2 2 26 2" xfId="7805"/>
    <cellStyle name="Стиль 1 2 2 2 26 2 2" xfId="7806"/>
    <cellStyle name="Стиль 1 2 2 2 27" xfId="7807"/>
    <cellStyle name="Стиль 1 2 2 2 28" xfId="7808"/>
    <cellStyle name="Стиль 1 2 2 2 28 10" xfId="7809"/>
    <cellStyle name="Стиль 1 2 2 2 28 11" xfId="7810"/>
    <cellStyle name="Стиль 1 2 2 2 28 12" xfId="7811"/>
    <cellStyle name="Стиль 1 2 2 2 28 13" xfId="7812"/>
    <cellStyle name="Стиль 1 2 2 2 28 14" xfId="7813"/>
    <cellStyle name="Стиль 1 2 2 2 28 2" xfId="7814"/>
    <cellStyle name="Стиль 1 2 2 2 28 2 10" xfId="7815"/>
    <cellStyle name="Стиль 1 2 2 2 28 2 11" xfId="7816"/>
    <cellStyle name="Стиль 1 2 2 2 28 2 2" xfId="7817"/>
    <cellStyle name="Стиль 1 2 2 2 28 2 2 10" xfId="7818"/>
    <cellStyle name="Стиль 1 2 2 2 28 2 2 11" xfId="7819"/>
    <cellStyle name="Стиль 1 2 2 2 28 2 2 2" xfId="7820"/>
    <cellStyle name="Стиль 1 2 2 2 28 2 2 2 10" xfId="7821"/>
    <cellStyle name="Стиль 1 2 2 2 28 2 2 2 2" xfId="7822"/>
    <cellStyle name="Стиль 1 2 2 2 28 2 2 2 2 10" xfId="7823"/>
    <cellStyle name="Стиль 1 2 2 2 28 2 2 2 2 2" xfId="7824"/>
    <cellStyle name="Стиль 1 2 2 2 28 2 2 2 2 3" xfId="7825"/>
    <cellStyle name="Стиль 1 2 2 2 28 2 2 2 2 4" xfId="7826"/>
    <cellStyle name="Стиль 1 2 2 2 28 2 2 2 2 5" xfId="7827"/>
    <cellStyle name="Стиль 1 2 2 2 28 2 2 2 2 6" xfId="7828"/>
    <cellStyle name="Стиль 1 2 2 2 28 2 2 2 2 7" xfId="7829"/>
    <cellStyle name="Стиль 1 2 2 2 28 2 2 2 2 8" xfId="7830"/>
    <cellStyle name="Стиль 1 2 2 2 28 2 2 2 2 9" xfId="7831"/>
    <cellStyle name="Стиль 1 2 2 2 28 2 2 2 3" xfId="7832"/>
    <cellStyle name="Стиль 1 2 2 2 28 2 2 2 4" xfId="7833"/>
    <cellStyle name="Стиль 1 2 2 2 28 2 2 2 5" xfId="7834"/>
    <cellStyle name="Стиль 1 2 2 2 28 2 2 2 6" xfId="7835"/>
    <cellStyle name="Стиль 1 2 2 2 28 2 2 2 7" xfId="7836"/>
    <cellStyle name="Стиль 1 2 2 2 28 2 2 2 8" xfId="7837"/>
    <cellStyle name="Стиль 1 2 2 2 28 2 2 2 9" xfId="7838"/>
    <cellStyle name="Стиль 1 2 2 2 28 2 2 3" xfId="7839"/>
    <cellStyle name="Стиль 1 2 2 2 28 2 2 4" xfId="7840"/>
    <cellStyle name="Стиль 1 2 2 2 28 2 2 5" xfId="7841"/>
    <cellStyle name="Стиль 1 2 2 2 28 2 2 6" xfId="7842"/>
    <cellStyle name="Стиль 1 2 2 2 28 2 2 7" xfId="7843"/>
    <cellStyle name="Стиль 1 2 2 2 28 2 2 8" xfId="7844"/>
    <cellStyle name="Стиль 1 2 2 2 28 2 2 9" xfId="7845"/>
    <cellStyle name="Стиль 1 2 2 2 28 2 3" xfId="7846"/>
    <cellStyle name="Стиль 1 2 2 2 28 2 3 10" xfId="7847"/>
    <cellStyle name="Стиль 1 2 2 2 28 2 3 2" xfId="7848"/>
    <cellStyle name="Стиль 1 2 2 2 28 2 3 3" xfId="7849"/>
    <cellStyle name="Стиль 1 2 2 2 28 2 3 4" xfId="7850"/>
    <cellStyle name="Стиль 1 2 2 2 28 2 3 5" xfId="7851"/>
    <cellStyle name="Стиль 1 2 2 2 28 2 3 6" xfId="7852"/>
    <cellStyle name="Стиль 1 2 2 2 28 2 3 7" xfId="7853"/>
    <cellStyle name="Стиль 1 2 2 2 28 2 3 8" xfId="7854"/>
    <cellStyle name="Стиль 1 2 2 2 28 2 3 9" xfId="7855"/>
    <cellStyle name="Стиль 1 2 2 2 28 2 4" xfId="7856"/>
    <cellStyle name="Стиль 1 2 2 2 28 2 5" xfId="7857"/>
    <cellStyle name="Стиль 1 2 2 2 28 2 6" xfId="7858"/>
    <cellStyle name="Стиль 1 2 2 2 28 2 7" xfId="7859"/>
    <cellStyle name="Стиль 1 2 2 2 28 2 8" xfId="7860"/>
    <cellStyle name="Стиль 1 2 2 2 28 2 9" xfId="7861"/>
    <cellStyle name="Стиль 1 2 2 2 28 3" xfId="7862"/>
    <cellStyle name="Стиль 1 2 2 2 28 4" xfId="7863"/>
    <cellStyle name="Стиль 1 2 2 2 28 5" xfId="7864"/>
    <cellStyle name="Стиль 1 2 2 2 28 5 10" xfId="7865"/>
    <cellStyle name="Стиль 1 2 2 2 28 5 2" xfId="7866"/>
    <cellStyle name="Стиль 1 2 2 2 28 5 2 10" xfId="7867"/>
    <cellStyle name="Стиль 1 2 2 2 28 5 2 2" xfId="7868"/>
    <cellStyle name="Стиль 1 2 2 2 28 5 2 3" xfId="7869"/>
    <cellStyle name="Стиль 1 2 2 2 28 5 2 4" xfId="7870"/>
    <cellStyle name="Стиль 1 2 2 2 28 5 2 5" xfId="7871"/>
    <cellStyle name="Стиль 1 2 2 2 28 5 2 6" xfId="7872"/>
    <cellStyle name="Стиль 1 2 2 2 28 5 2 7" xfId="7873"/>
    <cellStyle name="Стиль 1 2 2 2 28 5 2 8" xfId="7874"/>
    <cellStyle name="Стиль 1 2 2 2 28 5 2 9" xfId="7875"/>
    <cellStyle name="Стиль 1 2 2 2 28 5 3" xfId="7876"/>
    <cellStyle name="Стиль 1 2 2 2 28 5 4" xfId="7877"/>
    <cellStyle name="Стиль 1 2 2 2 28 5 5" xfId="7878"/>
    <cellStyle name="Стиль 1 2 2 2 28 5 6" xfId="7879"/>
    <cellStyle name="Стиль 1 2 2 2 28 5 7" xfId="7880"/>
    <cellStyle name="Стиль 1 2 2 2 28 5 8" xfId="7881"/>
    <cellStyle name="Стиль 1 2 2 2 28 5 9" xfId="7882"/>
    <cellStyle name="Стиль 1 2 2 2 28 6" xfId="7883"/>
    <cellStyle name="Стиль 1 2 2 2 28 7" xfId="7884"/>
    <cellStyle name="Стиль 1 2 2 2 28 8" xfId="7885"/>
    <cellStyle name="Стиль 1 2 2 2 28 9" xfId="7886"/>
    <cellStyle name="Стиль 1 2 2 2 29" xfId="7887"/>
    <cellStyle name="Стиль 1 2 2 2 29 10" xfId="7888"/>
    <cellStyle name="Стиль 1 2 2 2 29 11" xfId="7889"/>
    <cellStyle name="Стиль 1 2 2 2 29 2" xfId="7890"/>
    <cellStyle name="Стиль 1 2 2 2 29 2 10" xfId="7891"/>
    <cellStyle name="Стиль 1 2 2 2 29 2 11" xfId="7892"/>
    <cellStyle name="Стиль 1 2 2 2 29 2 2" xfId="7893"/>
    <cellStyle name="Стиль 1 2 2 2 29 2 2 10" xfId="7894"/>
    <cellStyle name="Стиль 1 2 2 2 29 2 2 2" xfId="7895"/>
    <cellStyle name="Стиль 1 2 2 2 29 2 2 2 10" xfId="7896"/>
    <cellStyle name="Стиль 1 2 2 2 29 2 2 2 2" xfId="7897"/>
    <cellStyle name="Стиль 1 2 2 2 29 2 2 2 3" xfId="7898"/>
    <cellStyle name="Стиль 1 2 2 2 29 2 2 2 4" xfId="7899"/>
    <cellStyle name="Стиль 1 2 2 2 29 2 2 2 5" xfId="7900"/>
    <cellStyle name="Стиль 1 2 2 2 29 2 2 2 6" xfId="7901"/>
    <cellStyle name="Стиль 1 2 2 2 29 2 2 2 7" xfId="7902"/>
    <cellStyle name="Стиль 1 2 2 2 29 2 2 2 8" xfId="7903"/>
    <cellStyle name="Стиль 1 2 2 2 29 2 2 2 9" xfId="7904"/>
    <cellStyle name="Стиль 1 2 2 2 29 2 2 3" xfId="7905"/>
    <cellStyle name="Стиль 1 2 2 2 29 2 2 4" xfId="7906"/>
    <cellStyle name="Стиль 1 2 2 2 29 2 2 5" xfId="7907"/>
    <cellStyle name="Стиль 1 2 2 2 29 2 2 6" xfId="7908"/>
    <cellStyle name="Стиль 1 2 2 2 29 2 2 7" xfId="7909"/>
    <cellStyle name="Стиль 1 2 2 2 29 2 2 8" xfId="7910"/>
    <cellStyle name="Стиль 1 2 2 2 29 2 2 9" xfId="7911"/>
    <cellStyle name="Стиль 1 2 2 2 29 2 3" xfId="7912"/>
    <cellStyle name="Стиль 1 2 2 2 29 2 4" xfId="7913"/>
    <cellStyle name="Стиль 1 2 2 2 29 2 5" xfId="7914"/>
    <cellStyle name="Стиль 1 2 2 2 29 2 6" xfId="7915"/>
    <cellStyle name="Стиль 1 2 2 2 29 2 7" xfId="7916"/>
    <cellStyle name="Стиль 1 2 2 2 29 2 8" xfId="7917"/>
    <cellStyle name="Стиль 1 2 2 2 29 2 9" xfId="7918"/>
    <cellStyle name="Стиль 1 2 2 2 29 3" xfId="7919"/>
    <cellStyle name="Стиль 1 2 2 2 29 3 10" xfId="7920"/>
    <cellStyle name="Стиль 1 2 2 2 29 3 2" xfId="7921"/>
    <cellStyle name="Стиль 1 2 2 2 29 3 3" xfId="7922"/>
    <cellStyle name="Стиль 1 2 2 2 29 3 4" xfId="7923"/>
    <cellStyle name="Стиль 1 2 2 2 29 3 5" xfId="7924"/>
    <cellStyle name="Стиль 1 2 2 2 29 3 6" xfId="7925"/>
    <cellStyle name="Стиль 1 2 2 2 29 3 7" xfId="7926"/>
    <cellStyle name="Стиль 1 2 2 2 29 3 8" xfId="7927"/>
    <cellStyle name="Стиль 1 2 2 2 29 3 9" xfId="7928"/>
    <cellStyle name="Стиль 1 2 2 2 29 4" xfId="7929"/>
    <cellStyle name="Стиль 1 2 2 2 29 5" xfId="7930"/>
    <cellStyle name="Стиль 1 2 2 2 29 6" xfId="7931"/>
    <cellStyle name="Стиль 1 2 2 2 29 7" xfId="7932"/>
    <cellStyle name="Стиль 1 2 2 2 29 8" xfId="7933"/>
    <cellStyle name="Стиль 1 2 2 2 29 9" xfId="7934"/>
    <cellStyle name="Стиль 1 2 2 2 3" xfId="7935"/>
    <cellStyle name="Стиль 1 2 2 2 3 2" xfId="7936"/>
    <cellStyle name="Стиль 1 2 2 2 3 3" xfId="7937"/>
    <cellStyle name="Стиль 1 2 2 2 3 4" xfId="7938"/>
    <cellStyle name="Стиль 1 2 2 2 3 5" xfId="7939"/>
    <cellStyle name="Стиль 1 2 2 2 3 6" xfId="7940"/>
    <cellStyle name="Стиль 1 2 2 2 3 7" xfId="7941"/>
    <cellStyle name="Стиль 1 2 2 2 3 8" xfId="7942"/>
    <cellStyle name="Стиль 1 2 2 2 3 9" xfId="7943"/>
    <cellStyle name="Стиль 1 2 2 2 30" xfId="7944"/>
    <cellStyle name="Стиль 1 2 2 2 31" xfId="7945"/>
    <cellStyle name="Стиль 1 2 2 2 31 10" xfId="7946"/>
    <cellStyle name="Стиль 1 2 2 2 31 2" xfId="7947"/>
    <cellStyle name="Стиль 1 2 2 2 31 2 10" xfId="7948"/>
    <cellStyle name="Стиль 1 2 2 2 31 2 2" xfId="7949"/>
    <cellStyle name="Стиль 1 2 2 2 31 2 3" xfId="7950"/>
    <cellStyle name="Стиль 1 2 2 2 31 2 4" xfId="7951"/>
    <cellStyle name="Стиль 1 2 2 2 31 2 5" xfId="7952"/>
    <cellStyle name="Стиль 1 2 2 2 31 2 6" xfId="7953"/>
    <cellStyle name="Стиль 1 2 2 2 31 2 7" xfId="7954"/>
    <cellStyle name="Стиль 1 2 2 2 31 2 8" xfId="7955"/>
    <cellStyle name="Стиль 1 2 2 2 31 2 9" xfId="7956"/>
    <cellStyle name="Стиль 1 2 2 2 31 3" xfId="7957"/>
    <cellStyle name="Стиль 1 2 2 2 31 4" xfId="7958"/>
    <cellStyle name="Стиль 1 2 2 2 31 5" xfId="7959"/>
    <cellStyle name="Стиль 1 2 2 2 31 6" xfId="7960"/>
    <cellStyle name="Стиль 1 2 2 2 31 7" xfId="7961"/>
    <cellStyle name="Стиль 1 2 2 2 31 8" xfId="7962"/>
    <cellStyle name="Стиль 1 2 2 2 31 9" xfId="7963"/>
    <cellStyle name="Стиль 1 2 2 2 32" xfId="7964"/>
    <cellStyle name="Стиль 1 2 2 2 33" xfId="7965"/>
    <cellStyle name="Стиль 1 2 2 2 34" xfId="7966"/>
    <cellStyle name="Стиль 1 2 2 2 35" xfId="7967"/>
    <cellStyle name="Стиль 1 2 2 2 36" xfId="7968"/>
    <cellStyle name="Стиль 1 2 2 2 37" xfId="7969"/>
    <cellStyle name="Стиль 1 2 2 2 38" xfId="7970"/>
    <cellStyle name="Стиль 1 2 2 2 39" xfId="7971"/>
    <cellStyle name="Стиль 1 2 2 2 4" xfId="7972"/>
    <cellStyle name="Стиль 1 2 2 2 40" xfId="7973"/>
    <cellStyle name="Стиль 1 2 2 2 41" xfId="7974"/>
    <cellStyle name="Стиль 1 2 2 2 41 2" xfId="7975"/>
    <cellStyle name="Стиль 1 2 2 2 41 2 2" xfId="7976"/>
    <cellStyle name="Стиль 1 2 2 2 41 2 2 2" xfId="7977"/>
    <cellStyle name="Стиль 1 2 2 2 41 2 2 2 2" xfId="7978"/>
    <cellStyle name="Стиль 1 2 2 2 41 2 2 2 2 2" xfId="7979"/>
    <cellStyle name="Стиль 1 2 2 2 41 2 2 2 2 2 2" xfId="7980"/>
    <cellStyle name="Стиль 1 2 2 2 41 2 2 2 2 3" xfId="7981"/>
    <cellStyle name="Стиль 1 2 2 2 41 2 2 2 2 4" xfId="7982"/>
    <cellStyle name="Стиль 1 2 2 2 41 2 2 2 3" xfId="7983"/>
    <cellStyle name="Стиль 1 2 2 2 41 2 2 2 3 2" xfId="7984"/>
    <cellStyle name="Стиль 1 2 2 2 41 2 2 2 4" xfId="7985"/>
    <cellStyle name="Стиль 1 2 2 2 41 2 2 3" xfId="7986"/>
    <cellStyle name="Стиль 1 2 2 2 41 2 2 3 2" xfId="7987"/>
    <cellStyle name="Стиль 1 2 2 2 41 2 2 4" xfId="7988"/>
    <cellStyle name="Стиль 1 2 2 2 41 2 2 5" xfId="7989"/>
    <cellStyle name="Стиль 1 2 2 2 41 2 3" xfId="7990"/>
    <cellStyle name="Стиль 1 2 2 2 41 2 3 2" xfId="7991"/>
    <cellStyle name="Стиль 1 2 2 2 41 2 3 2 2" xfId="7992"/>
    <cellStyle name="Стиль 1 2 2 2 41 2 3 3" xfId="7993"/>
    <cellStyle name="Стиль 1 2 2 2 41 2 3 4" xfId="7994"/>
    <cellStyle name="Стиль 1 2 2 2 41 2 4" xfId="7995"/>
    <cellStyle name="Стиль 1 2 2 2 41 2 4 2" xfId="7996"/>
    <cellStyle name="Стиль 1 2 2 2 41 2 5" xfId="7997"/>
    <cellStyle name="Стиль 1 2 2 2 41 3" xfId="7998"/>
    <cellStyle name="Стиль 1 2 2 2 41 3 2" xfId="7999"/>
    <cellStyle name="Стиль 1 2 2 2 41 3 2 2" xfId="8000"/>
    <cellStyle name="Стиль 1 2 2 2 41 3 2 2 2" xfId="8001"/>
    <cellStyle name="Стиль 1 2 2 2 41 3 2 3" xfId="8002"/>
    <cellStyle name="Стиль 1 2 2 2 41 3 2 4" xfId="8003"/>
    <cellStyle name="Стиль 1 2 2 2 41 3 3" xfId="8004"/>
    <cellStyle name="Стиль 1 2 2 2 41 3 3 2" xfId="8005"/>
    <cellStyle name="Стиль 1 2 2 2 41 3 4" xfId="8006"/>
    <cellStyle name="Стиль 1 2 2 2 41 4" xfId="8007"/>
    <cellStyle name="Стиль 1 2 2 2 41 4 2" xfId="8008"/>
    <cellStyle name="Стиль 1 2 2 2 41 5" xfId="8009"/>
    <cellStyle name="Стиль 1 2 2 2 41 6" xfId="8010"/>
    <cellStyle name="Стиль 1 2 2 2 42" xfId="8011"/>
    <cellStyle name="Стиль 1 2 2 2 42 2" xfId="8012"/>
    <cellStyle name="Стиль 1 2 2 2 42 2 2" xfId="8013"/>
    <cellStyle name="Стиль 1 2 2 2 42 2 2 2" xfId="8014"/>
    <cellStyle name="Стиль 1 2 2 2 42 2 2 2 2" xfId="8015"/>
    <cellStyle name="Стиль 1 2 2 2 42 2 2 3" xfId="8016"/>
    <cellStyle name="Стиль 1 2 2 2 42 2 2 4" xfId="8017"/>
    <cellStyle name="Стиль 1 2 2 2 42 2 3" xfId="8018"/>
    <cellStyle name="Стиль 1 2 2 2 42 2 3 2" xfId="8019"/>
    <cellStyle name="Стиль 1 2 2 2 42 2 4" xfId="8020"/>
    <cellStyle name="Стиль 1 2 2 2 42 3" xfId="8021"/>
    <cellStyle name="Стиль 1 2 2 2 42 3 2" xfId="8022"/>
    <cellStyle name="Стиль 1 2 2 2 42 4" xfId="8023"/>
    <cellStyle name="Стиль 1 2 2 2 42 5" xfId="8024"/>
    <cellStyle name="Стиль 1 2 2 2 43" xfId="8025"/>
    <cellStyle name="Стиль 1 2 2 2 43 2" xfId="8026"/>
    <cellStyle name="Стиль 1 2 2 2 43 2 2" xfId="8027"/>
    <cellStyle name="Стиль 1 2 2 2 43 3" xfId="8028"/>
    <cellStyle name="Стиль 1 2 2 2 43 4" xfId="8029"/>
    <cellStyle name="Стиль 1 2 2 2 44" xfId="8030"/>
    <cellStyle name="Стиль 1 2 2 2 44 2" xfId="8031"/>
    <cellStyle name="Стиль 1 2 2 2 45" xfId="8032"/>
    <cellStyle name="Стиль 1 2 2 2 5" xfId="8033"/>
    <cellStyle name="Стиль 1 2 2 2 6" xfId="8034"/>
    <cellStyle name="Стиль 1 2 2 2 7" xfId="8035"/>
    <cellStyle name="Стиль 1 2 2 2 8" xfId="8036"/>
    <cellStyle name="Стиль 1 2 2 2 9" xfId="8037"/>
    <cellStyle name="Стиль 1 2 2 20" xfId="8038"/>
    <cellStyle name="Стиль 1 2 2 21" xfId="8039"/>
    <cellStyle name="Стиль 1 2 2 22" xfId="8040"/>
    <cellStyle name="Стиль 1 2 2 22 2" xfId="8041"/>
    <cellStyle name="Стиль 1 2 2 22 2 2" xfId="8042"/>
    <cellStyle name="Стиль 1 2 2 22 2 2 2" xfId="8043"/>
    <cellStyle name="Стиль 1 2 2 22 2 2 2 2" xfId="8044"/>
    <cellStyle name="Стиль 1 2 2 22 2 2 2 2 2" xfId="8045"/>
    <cellStyle name="Стиль 1 2 2 22 2 2 2 2 2 2" xfId="8046"/>
    <cellStyle name="Стиль 1 2 2 22 2 2 2 3" xfId="8047"/>
    <cellStyle name="Стиль 1 2 2 22 2 2 2 4" xfId="8048"/>
    <cellStyle name="Стиль 1 2 2 22 2 2 3" xfId="8049"/>
    <cellStyle name="Стиль 1 2 2 22 2 2 3 2" xfId="8050"/>
    <cellStyle name="Стиль 1 2 2 22 2 2 3 2 2" xfId="8051"/>
    <cellStyle name="Стиль 1 2 2 22 2 2 4" xfId="8052"/>
    <cellStyle name="Стиль 1 2 2 22 2 3" xfId="8053"/>
    <cellStyle name="Стиль 1 2 2 22 2 3 2" xfId="8054"/>
    <cellStyle name="Стиль 1 2 2 22 2 3 2 2" xfId="8055"/>
    <cellStyle name="Стиль 1 2 2 22 2 4" xfId="8056"/>
    <cellStyle name="Стиль 1 2 2 22 2 5" xfId="8057"/>
    <cellStyle name="Стиль 1 2 2 22 3" xfId="8058"/>
    <cellStyle name="Стиль 1 2 2 22 4" xfId="8059"/>
    <cellStyle name="Стиль 1 2 2 22 4 2" xfId="8060"/>
    <cellStyle name="Стиль 1 2 2 22 4 2 2" xfId="8061"/>
    <cellStyle name="Стиль 1 2 2 22 4 2 2 2" xfId="8062"/>
    <cellStyle name="Стиль 1 2 2 22 4 3" xfId="8063"/>
    <cellStyle name="Стиль 1 2 2 22 4 4" xfId="8064"/>
    <cellStyle name="Стиль 1 2 2 22 5" xfId="8065"/>
    <cellStyle name="Стиль 1 2 2 22 5 2" xfId="8066"/>
    <cellStyle name="Стиль 1 2 2 22 5 2 2" xfId="8067"/>
    <cellStyle name="Стиль 1 2 2 22 6" xfId="8068"/>
    <cellStyle name="Стиль 1 2 2 23" xfId="8069"/>
    <cellStyle name="Стиль 1 2 2 24" xfId="8070"/>
    <cellStyle name="Стиль 1 2 2 24 2" xfId="8071"/>
    <cellStyle name="Стиль 1 2 2 24 2 2" xfId="8072"/>
    <cellStyle name="Стиль 1 2 2 24 2 2 2" xfId="8073"/>
    <cellStyle name="Стиль 1 2 2 24 2 2 2 2" xfId="8074"/>
    <cellStyle name="Стиль 1 2 2 24 2 2 2 2 2" xfId="8075"/>
    <cellStyle name="Стиль 1 2 2 24 2 2 3" xfId="8076"/>
    <cellStyle name="Стиль 1 2 2 24 2 2 4" xfId="8077"/>
    <cellStyle name="Стиль 1 2 2 24 2 3" xfId="8078"/>
    <cellStyle name="Стиль 1 2 2 24 2 3 2" xfId="8079"/>
    <cellStyle name="Стиль 1 2 2 24 2 3 2 2" xfId="8080"/>
    <cellStyle name="Стиль 1 2 2 24 2 4" xfId="8081"/>
    <cellStyle name="Стиль 1 2 2 24 3" xfId="8082"/>
    <cellStyle name="Стиль 1 2 2 24 3 2" xfId="8083"/>
    <cellStyle name="Стиль 1 2 2 24 3 2 2" xfId="8084"/>
    <cellStyle name="Стиль 1 2 2 24 4" xfId="8085"/>
    <cellStyle name="Стиль 1 2 2 24 5" xfId="8086"/>
    <cellStyle name="Стиль 1 2 2 25" xfId="8087"/>
    <cellStyle name="Стиль 1 2 2 25 2" xfId="8088"/>
    <cellStyle name="Стиль 1 2 2 25 2 2" xfId="8089"/>
    <cellStyle name="Стиль 1 2 2 25 2 2 2" xfId="8090"/>
    <cellStyle name="Стиль 1 2 2 25 3" xfId="8091"/>
    <cellStyle name="Стиль 1 2 2 25 4" xfId="8092"/>
    <cellStyle name="Стиль 1 2 2 26" xfId="8093"/>
    <cellStyle name="Стиль 1 2 2 26 2" xfId="8094"/>
    <cellStyle name="Стиль 1 2 2 26 2 2" xfId="8095"/>
    <cellStyle name="Стиль 1 2 2 27" xfId="8096"/>
    <cellStyle name="Стиль 1 2 2 28" xfId="8097"/>
    <cellStyle name="Стиль 1 2 2 28 10" xfId="8098"/>
    <cellStyle name="Стиль 1 2 2 28 11" xfId="8099"/>
    <cellStyle name="Стиль 1 2 2 28 12" xfId="8100"/>
    <cellStyle name="Стиль 1 2 2 28 13" xfId="8101"/>
    <cellStyle name="Стиль 1 2 2 28 14" xfId="8102"/>
    <cellStyle name="Стиль 1 2 2 28 2" xfId="8103"/>
    <cellStyle name="Стиль 1 2 2 28 2 10" xfId="8104"/>
    <cellStyle name="Стиль 1 2 2 28 2 11" xfId="8105"/>
    <cellStyle name="Стиль 1 2 2 28 2 2" xfId="8106"/>
    <cellStyle name="Стиль 1 2 2 28 2 2 10" xfId="8107"/>
    <cellStyle name="Стиль 1 2 2 28 2 2 11" xfId="8108"/>
    <cellStyle name="Стиль 1 2 2 28 2 2 2" xfId="8109"/>
    <cellStyle name="Стиль 1 2 2 28 2 2 2 10" xfId="8110"/>
    <cellStyle name="Стиль 1 2 2 28 2 2 2 2" xfId="8111"/>
    <cellStyle name="Стиль 1 2 2 28 2 2 2 2 10" xfId="8112"/>
    <cellStyle name="Стиль 1 2 2 28 2 2 2 2 2" xfId="8113"/>
    <cellStyle name="Стиль 1 2 2 28 2 2 2 2 3" xfId="8114"/>
    <cellStyle name="Стиль 1 2 2 28 2 2 2 2 4" xfId="8115"/>
    <cellStyle name="Стиль 1 2 2 28 2 2 2 2 5" xfId="8116"/>
    <cellStyle name="Стиль 1 2 2 28 2 2 2 2 6" xfId="8117"/>
    <cellStyle name="Стиль 1 2 2 28 2 2 2 2 7" xfId="8118"/>
    <cellStyle name="Стиль 1 2 2 28 2 2 2 2 8" xfId="8119"/>
    <cellStyle name="Стиль 1 2 2 28 2 2 2 2 9" xfId="8120"/>
    <cellStyle name="Стиль 1 2 2 28 2 2 2 3" xfId="8121"/>
    <cellStyle name="Стиль 1 2 2 28 2 2 2 4" xfId="8122"/>
    <cellStyle name="Стиль 1 2 2 28 2 2 2 5" xfId="8123"/>
    <cellStyle name="Стиль 1 2 2 28 2 2 2 6" xfId="8124"/>
    <cellStyle name="Стиль 1 2 2 28 2 2 2 7" xfId="8125"/>
    <cellStyle name="Стиль 1 2 2 28 2 2 2 8" xfId="8126"/>
    <cellStyle name="Стиль 1 2 2 28 2 2 2 9" xfId="8127"/>
    <cellStyle name="Стиль 1 2 2 28 2 2 3" xfId="8128"/>
    <cellStyle name="Стиль 1 2 2 28 2 2 4" xfId="8129"/>
    <cellStyle name="Стиль 1 2 2 28 2 2 5" xfId="8130"/>
    <cellStyle name="Стиль 1 2 2 28 2 2 6" xfId="8131"/>
    <cellStyle name="Стиль 1 2 2 28 2 2 7" xfId="8132"/>
    <cellStyle name="Стиль 1 2 2 28 2 2 8" xfId="8133"/>
    <cellStyle name="Стиль 1 2 2 28 2 2 9" xfId="8134"/>
    <cellStyle name="Стиль 1 2 2 28 2 3" xfId="8135"/>
    <cellStyle name="Стиль 1 2 2 28 2 3 10" xfId="8136"/>
    <cellStyle name="Стиль 1 2 2 28 2 3 2" xfId="8137"/>
    <cellStyle name="Стиль 1 2 2 28 2 3 3" xfId="8138"/>
    <cellStyle name="Стиль 1 2 2 28 2 3 4" xfId="8139"/>
    <cellStyle name="Стиль 1 2 2 28 2 3 5" xfId="8140"/>
    <cellStyle name="Стиль 1 2 2 28 2 3 6" xfId="8141"/>
    <cellStyle name="Стиль 1 2 2 28 2 3 7" xfId="8142"/>
    <cellStyle name="Стиль 1 2 2 28 2 3 8" xfId="8143"/>
    <cellStyle name="Стиль 1 2 2 28 2 3 9" xfId="8144"/>
    <cellStyle name="Стиль 1 2 2 28 2 4" xfId="8145"/>
    <cellStyle name="Стиль 1 2 2 28 2 5" xfId="8146"/>
    <cellStyle name="Стиль 1 2 2 28 2 6" xfId="8147"/>
    <cellStyle name="Стиль 1 2 2 28 2 7" xfId="8148"/>
    <cellStyle name="Стиль 1 2 2 28 2 8" xfId="8149"/>
    <cellStyle name="Стиль 1 2 2 28 2 9" xfId="8150"/>
    <cellStyle name="Стиль 1 2 2 28 3" xfId="8151"/>
    <cellStyle name="Стиль 1 2 2 28 4" xfId="8152"/>
    <cellStyle name="Стиль 1 2 2 28 5" xfId="8153"/>
    <cellStyle name="Стиль 1 2 2 28 5 10" xfId="8154"/>
    <cellStyle name="Стиль 1 2 2 28 5 2" xfId="8155"/>
    <cellStyle name="Стиль 1 2 2 28 5 2 10" xfId="8156"/>
    <cellStyle name="Стиль 1 2 2 28 5 2 2" xfId="8157"/>
    <cellStyle name="Стиль 1 2 2 28 5 2 3" xfId="8158"/>
    <cellStyle name="Стиль 1 2 2 28 5 2 4" xfId="8159"/>
    <cellStyle name="Стиль 1 2 2 28 5 2 5" xfId="8160"/>
    <cellStyle name="Стиль 1 2 2 28 5 2 6" xfId="8161"/>
    <cellStyle name="Стиль 1 2 2 28 5 2 7" xfId="8162"/>
    <cellStyle name="Стиль 1 2 2 28 5 2 8" xfId="8163"/>
    <cellStyle name="Стиль 1 2 2 28 5 2 9" xfId="8164"/>
    <cellStyle name="Стиль 1 2 2 28 5 3" xfId="8165"/>
    <cellStyle name="Стиль 1 2 2 28 5 4" xfId="8166"/>
    <cellStyle name="Стиль 1 2 2 28 5 5" xfId="8167"/>
    <cellStyle name="Стиль 1 2 2 28 5 6" xfId="8168"/>
    <cellStyle name="Стиль 1 2 2 28 5 7" xfId="8169"/>
    <cellStyle name="Стиль 1 2 2 28 5 8" xfId="8170"/>
    <cellStyle name="Стиль 1 2 2 28 5 9" xfId="8171"/>
    <cellStyle name="Стиль 1 2 2 28 6" xfId="8172"/>
    <cellStyle name="Стиль 1 2 2 28 7" xfId="8173"/>
    <cellStyle name="Стиль 1 2 2 28 8" xfId="8174"/>
    <cellStyle name="Стиль 1 2 2 28 9" xfId="8175"/>
    <cellStyle name="Стиль 1 2 2 29" xfId="8176"/>
    <cellStyle name="Стиль 1 2 2 29 10" xfId="8177"/>
    <cellStyle name="Стиль 1 2 2 29 11" xfId="8178"/>
    <cellStyle name="Стиль 1 2 2 29 2" xfId="8179"/>
    <cellStyle name="Стиль 1 2 2 29 2 10" xfId="8180"/>
    <cellStyle name="Стиль 1 2 2 29 2 11" xfId="8181"/>
    <cellStyle name="Стиль 1 2 2 29 2 2" xfId="8182"/>
    <cellStyle name="Стиль 1 2 2 29 2 2 10" xfId="8183"/>
    <cellStyle name="Стиль 1 2 2 29 2 2 2" xfId="8184"/>
    <cellStyle name="Стиль 1 2 2 29 2 2 2 10" xfId="8185"/>
    <cellStyle name="Стиль 1 2 2 29 2 2 2 2" xfId="8186"/>
    <cellStyle name="Стиль 1 2 2 29 2 2 2 3" xfId="8187"/>
    <cellStyle name="Стиль 1 2 2 29 2 2 2 4" xfId="8188"/>
    <cellStyle name="Стиль 1 2 2 29 2 2 2 5" xfId="8189"/>
    <cellStyle name="Стиль 1 2 2 29 2 2 2 6" xfId="8190"/>
    <cellStyle name="Стиль 1 2 2 29 2 2 2 7" xfId="8191"/>
    <cellStyle name="Стиль 1 2 2 29 2 2 2 8" xfId="8192"/>
    <cellStyle name="Стиль 1 2 2 29 2 2 2 9" xfId="8193"/>
    <cellStyle name="Стиль 1 2 2 29 2 2 3" xfId="8194"/>
    <cellStyle name="Стиль 1 2 2 29 2 2 4" xfId="8195"/>
    <cellStyle name="Стиль 1 2 2 29 2 2 5" xfId="8196"/>
    <cellStyle name="Стиль 1 2 2 29 2 2 6" xfId="8197"/>
    <cellStyle name="Стиль 1 2 2 29 2 2 7" xfId="8198"/>
    <cellStyle name="Стиль 1 2 2 29 2 2 8" xfId="8199"/>
    <cellStyle name="Стиль 1 2 2 29 2 2 9" xfId="8200"/>
    <cellStyle name="Стиль 1 2 2 29 2 3" xfId="8201"/>
    <cellStyle name="Стиль 1 2 2 29 2 4" xfId="8202"/>
    <cellStyle name="Стиль 1 2 2 29 2 5" xfId="8203"/>
    <cellStyle name="Стиль 1 2 2 29 2 6" xfId="8204"/>
    <cellStyle name="Стиль 1 2 2 29 2 7" xfId="8205"/>
    <cellStyle name="Стиль 1 2 2 29 2 8" xfId="8206"/>
    <cellStyle name="Стиль 1 2 2 29 2 9" xfId="8207"/>
    <cellStyle name="Стиль 1 2 2 29 3" xfId="8208"/>
    <cellStyle name="Стиль 1 2 2 29 3 10" xfId="8209"/>
    <cellStyle name="Стиль 1 2 2 29 3 2" xfId="8210"/>
    <cellStyle name="Стиль 1 2 2 29 3 3" xfId="8211"/>
    <cellStyle name="Стиль 1 2 2 29 3 4" xfId="8212"/>
    <cellStyle name="Стиль 1 2 2 29 3 5" xfId="8213"/>
    <cellStyle name="Стиль 1 2 2 29 3 6" xfId="8214"/>
    <cellStyle name="Стиль 1 2 2 29 3 7" xfId="8215"/>
    <cellStyle name="Стиль 1 2 2 29 3 8" xfId="8216"/>
    <cellStyle name="Стиль 1 2 2 29 3 9" xfId="8217"/>
    <cellStyle name="Стиль 1 2 2 29 4" xfId="8218"/>
    <cellStyle name="Стиль 1 2 2 29 5" xfId="8219"/>
    <cellStyle name="Стиль 1 2 2 29 6" xfId="8220"/>
    <cellStyle name="Стиль 1 2 2 29 7" xfId="8221"/>
    <cellStyle name="Стиль 1 2 2 29 8" xfId="8222"/>
    <cellStyle name="Стиль 1 2 2 29 9" xfId="8223"/>
    <cellStyle name="Стиль 1 2 2 3" xfId="8224"/>
    <cellStyle name="Стиль 1 2 2 3 2" xfId="8225"/>
    <cellStyle name="Стиль 1 2 2 3 3" xfId="8226"/>
    <cellStyle name="Стиль 1 2 2 3 4" xfId="8227"/>
    <cellStyle name="Стиль 1 2 2 3 5" xfId="8228"/>
    <cellStyle name="Стиль 1 2 2 3 6" xfId="8229"/>
    <cellStyle name="Стиль 1 2 2 3 7" xfId="8230"/>
    <cellStyle name="Стиль 1 2 2 3 8" xfId="8231"/>
    <cellStyle name="Стиль 1 2 2 3 9" xfId="8232"/>
    <cellStyle name="Стиль 1 2 2 30" xfId="8233"/>
    <cellStyle name="Стиль 1 2 2 31" xfId="8234"/>
    <cellStyle name="Стиль 1 2 2 31 10" xfId="8235"/>
    <cellStyle name="Стиль 1 2 2 31 2" xfId="8236"/>
    <cellStyle name="Стиль 1 2 2 31 2 10" xfId="8237"/>
    <cellStyle name="Стиль 1 2 2 31 2 2" xfId="8238"/>
    <cellStyle name="Стиль 1 2 2 31 2 3" xfId="8239"/>
    <cellStyle name="Стиль 1 2 2 31 2 4" xfId="8240"/>
    <cellStyle name="Стиль 1 2 2 31 2 5" xfId="8241"/>
    <cellStyle name="Стиль 1 2 2 31 2 6" xfId="8242"/>
    <cellStyle name="Стиль 1 2 2 31 2 7" xfId="8243"/>
    <cellStyle name="Стиль 1 2 2 31 2 8" xfId="8244"/>
    <cellStyle name="Стиль 1 2 2 31 2 9" xfId="8245"/>
    <cellStyle name="Стиль 1 2 2 31 3" xfId="8246"/>
    <cellStyle name="Стиль 1 2 2 31 4" xfId="8247"/>
    <cellStyle name="Стиль 1 2 2 31 5" xfId="8248"/>
    <cellStyle name="Стиль 1 2 2 31 6" xfId="8249"/>
    <cellStyle name="Стиль 1 2 2 31 7" xfId="8250"/>
    <cellStyle name="Стиль 1 2 2 31 8" xfId="8251"/>
    <cellStyle name="Стиль 1 2 2 31 9" xfId="8252"/>
    <cellStyle name="Стиль 1 2 2 32" xfId="8253"/>
    <cellStyle name="Стиль 1 2 2 33" xfId="8254"/>
    <cellStyle name="Стиль 1 2 2 34" xfId="8255"/>
    <cellStyle name="Стиль 1 2 2 35" xfId="8256"/>
    <cellStyle name="Стиль 1 2 2 36" xfId="8257"/>
    <cellStyle name="Стиль 1 2 2 37" xfId="8258"/>
    <cellStyle name="Стиль 1 2 2 38" xfId="8259"/>
    <cellStyle name="Стиль 1 2 2 39" xfId="8260"/>
    <cellStyle name="Стиль 1 2 2 4" xfId="8261"/>
    <cellStyle name="Стиль 1 2 2 40" xfId="8262"/>
    <cellStyle name="Стиль 1 2 2 41" xfId="8263"/>
    <cellStyle name="Стиль 1 2 2 41 2" xfId="8264"/>
    <cellStyle name="Стиль 1 2 2 41 2 2" xfId="8265"/>
    <cellStyle name="Стиль 1 2 2 41 2 2 2" xfId="8266"/>
    <cellStyle name="Стиль 1 2 2 41 2 2 2 2" xfId="8267"/>
    <cellStyle name="Стиль 1 2 2 41 2 2 2 2 2" xfId="8268"/>
    <cellStyle name="Стиль 1 2 2 41 2 2 2 2 2 2" xfId="8269"/>
    <cellStyle name="Стиль 1 2 2 41 2 2 2 2 3" xfId="8270"/>
    <cellStyle name="Стиль 1 2 2 41 2 2 2 2 4" xfId="8271"/>
    <cellStyle name="Стиль 1 2 2 41 2 2 2 3" xfId="8272"/>
    <cellStyle name="Стиль 1 2 2 41 2 2 2 3 2" xfId="8273"/>
    <cellStyle name="Стиль 1 2 2 41 2 2 2 4" xfId="8274"/>
    <cellStyle name="Стиль 1 2 2 41 2 2 3" xfId="8275"/>
    <cellStyle name="Стиль 1 2 2 41 2 2 3 2" xfId="8276"/>
    <cellStyle name="Стиль 1 2 2 41 2 2 4" xfId="8277"/>
    <cellStyle name="Стиль 1 2 2 41 2 2 5" xfId="8278"/>
    <cellStyle name="Стиль 1 2 2 41 2 3" xfId="8279"/>
    <cellStyle name="Стиль 1 2 2 41 2 3 2" xfId="8280"/>
    <cellStyle name="Стиль 1 2 2 41 2 3 2 2" xfId="8281"/>
    <cellStyle name="Стиль 1 2 2 41 2 3 3" xfId="8282"/>
    <cellStyle name="Стиль 1 2 2 41 2 3 4" xfId="8283"/>
    <cellStyle name="Стиль 1 2 2 41 2 4" xfId="8284"/>
    <cellStyle name="Стиль 1 2 2 41 2 4 2" xfId="8285"/>
    <cellStyle name="Стиль 1 2 2 41 2 5" xfId="8286"/>
    <cellStyle name="Стиль 1 2 2 41 3" xfId="8287"/>
    <cellStyle name="Стиль 1 2 2 41 3 2" xfId="8288"/>
    <cellStyle name="Стиль 1 2 2 41 3 2 2" xfId="8289"/>
    <cellStyle name="Стиль 1 2 2 41 3 2 2 2" xfId="8290"/>
    <cellStyle name="Стиль 1 2 2 41 3 2 3" xfId="8291"/>
    <cellStyle name="Стиль 1 2 2 41 3 2 4" xfId="8292"/>
    <cellStyle name="Стиль 1 2 2 41 3 3" xfId="8293"/>
    <cellStyle name="Стиль 1 2 2 41 3 3 2" xfId="8294"/>
    <cellStyle name="Стиль 1 2 2 41 3 4" xfId="8295"/>
    <cellStyle name="Стиль 1 2 2 41 4" xfId="8296"/>
    <cellStyle name="Стиль 1 2 2 41 4 2" xfId="8297"/>
    <cellStyle name="Стиль 1 2 2 41 5" xfId="8298"/>
    <cellStyle name="Стиль 1 2 2 41 6" xfId="8299"/>
    <cellStyle name="Стиль 1 2 2 42" xfId="8300"/>
    <cellStyle name="Стиль 1 2 2 42 2" xfId="8301"/>
    <cellStyle name="Стиль 1 2 2 42 2 2" xfId="8302"/>
    <cellStyle name="Стиль 1 2 2 42 2 2 2" xfId="8303"/>
    <cellStyle name="Стиль 1 2 2 42 2 2 2 2" xfId="8304"/>
    <cellStyle name="Стиль 1 2 2 42 2 2 3" xfId="8305"/>
    <cellStyle name="Стиль 1 2 2 42 2 2 4" xfId="8306"/>
    <cellStyle name="Стиль 1 2 2 42 2 3" xfId="8307"/>
    <cellStyle name="Стиль 1 2 2 42 2 3 2" xfId="8308"/>
    <cellStyle name="Стиль 1 2 2 42 2 4" xfId="8309"/>
    <cellStyle name="Стиль 1 2 2 42 3" xfId="8310"/>
    <cellStyle name="Стиль 1 2 2 42 3 2" xfId="8311"/>
    <cellStyle name="Стиль 1 2 2 42 4" xfId="8312"/>
    <cellStyle name="Стиль 1 2 2 42 5" xfId="8313"/>
    <cellStyle name="Стиль 1 2 2 43" xfId="8314"/>
    <cellStyle name="Стиль 1 2 2 43 2" xfId="8315"/>
    <cellStyle name="Стиль 1 2 2 43 2 2" xfId="8316"/>
    <cellStyle name="Стиль 1 2 2 43 3" xfId="8317"/>
    <cellStyle name="Стиль 1 2 2 43 4" xfId="8318"/>
    <cellStyle name="Стиль 1 2 2 44" xfId="8319"/>
    <cellStyle name="Стиль 1 2 2 44 2" xfId="8320"/>
    <cellStyle name="Стиль 1 2 2 45" xfId="8321"/>
    <cellStyle name="Стиль 1 2 2 5" xfId="8322"/>
    <cellStyle name="Стиль 1 2 2 6" xfId="8323"/>
    <cellStyle name="Стиль 1 2 2 7" xfId="8324"/>
    <cellStyle name="Стиль 1 2 2 8" xfId="8325"/>
    <cellStyle name="Стиль 1 2 2 9" xfId="8326"/>
    <cellStyle name="Стиль 1 2 20" xfId="8327"/>
    <cellStyle name="Стиль 1 2 21" xfId="8328"/>
    <cellStyle name="Стиль 1 2 22" xfId="8329"/>
    <cellStyle name="Стиль 1 2 23" xfId="8330"/>
    <cellStyle name="Стиль 1 2 23 2" xfId="8331"/>
    <cellStyle name="Стиль 1 2 23 2 2" xfId="8332"/>
    <cellStyle name="Стиль 1 2 23 2 2 2" xfId="8333"/>
    <cellStyle name="Стиль 1 2 23 2 2 2 2" xfId="8334"/>
    <cellStyle name="Стиль 1 2 23 2 2 2 2 2" xfId="8335"/>
    <cellStyle name="Стиль 1 2 23 2 2 2 2 2 2" xfId="8336"/>
    <cellStyle name="Стиль 1 2 23 2 2 2 3" xfId="8337"/>
    <cellStyle name="Стиль 1 2 23 2 2 2 4" xfId="8338"/>
    <cellStyle name="Стиль 1 2 23 2 2 3" xfId="8339"/>
    <cellStyle name="Стиль 1 2 23 2 2 3 2" xfId="8340"/>
    <cellStyle name="Стиль 1 2 23 2 2 3 2 2" xfId="8341"/>
    <cellStyle name="Стиль 1 2 23 2 2 4" xfId="8342"/>
    <cellStyle name="Стиль 1 2 23 2 3" xfId="8343"/>
    <cellStyle name="Стиль 1 2 23 2 3 2" xfId="8344"/>
    <cellStyle name="Стиль 1 2 23 2 3 2 2" xfId="8345"/>
    <cellStyle name="Стиль 1 2 23 2 4" xfId="8346"/>
    <cellStyle name="Стиль 1 2 23 2 5" xfId="8347"/>
    <cellStyle name="Стиль 1 2 23 3" xfId="8348"/>
    <cellStyle name="Стиль 1 2 23 4" xfId="8349"/>
    <cellStyle name="Стиль 1 2 23 4 2" xfId="8350"/>
    <cellStyle name="Стиль 1 2 23 4 2 2" xfId="8351"/>
    <cellStyle name="Стиль 1 2 23 4 2 2 2" xfId="8352"/>
    <cellStyle name="Стиль 1 2 23 4 3" xfId="8353"/>
    <cellStyle name="Стиль 1 2 23 4 4" xfId="8354"/>
    <cellStyle name="Стиль 1 2 23 5" xfId="8355"/>
    <cellStyle name="Стиль 1 2 23 5 2" xfId="8356"/>
    <cellStyle name="Стиль 1 2 23 5 2 2" xfId="8357"/>
    <cellStyle name="Стиль 1 2 23 6" xfId="8358"/>
    <cellStyle name="Стиль 1 2 24" xfId="8359"/>
    <cellStyle name="Стиль 1 2 25" xfId="8360"/>
    <cellStyle name="Стиль 1 2 25 2" xfId="8361"/>
    <cellStyle name="Стиль 1 2 25 2 2" xfId="8362"/>
    <cellStyle name="Стиль 1 2 25 2 2 2" xfId="8363"/>
    <cellStyle name="Стиль 1 2 25 2 2 2 2" xfId="8364"/>
    <cellStyle name="Стиль 1 2 25 2 2 2 2 2" xfId="8365"/>
    <cellStyle name="Стиль 1 2 25 2 2 3" xfId="8366"/>
    <cellStyle name="Стиль 1 2 25 2 2 4" xfId="8367"/>
    <cellStyle name="Стиль 1 2 25 2 3" xfId="8368"/>
    <cellStyle name="Стиль 1 2 25 2 3 2" xfId="8369"/>
    <cellStyle name="Стиль 1 2 25 2 3 2 2" xfId="8370"/>
    <cellStyle name="Стиль 1 2 25 2 4" xfId="8371"/>
    <cellStyle name="Стиль 1 2 25 3" xfId="8372"/>
    <cellStyle name="Стиль 1 2 25 3 2" xfId="8373"/>
    <cellStyle name="Стиль 1 2 25 3 2 2" xfId="8374"/>
    <cellStyle name="Стиль 1 2 25 4" xfId="8375"/>
    <cellStyle name="Стиль 1 2 25 5" xfId="8376"/>
    <cellStyle name="Стиль 1 2 26" xfId="8377"/>
    <cellStyle name="Стиль 1 2 26 2" xfId="8378"/>
    <cellStyle name="Стиль 1 2 26 2 2" xfId="8379"/>
    <cellStyle name="Стиль 1 2 26 2 2 2" xfId="8380"/>
    <cellStyle name="Стиль 1 2 26 3" xfId="8381"/>
    <cellStyle name="Стиль 1 2 26 4" xfId="8382"/>
    <cellStyle name="Стиль 1 2 27" xfId="8383"/>
    <cellStyle name="Стиль 1 2 27 2" xfId="8384"/>
    <cellStyle name="Стиль 1 2 27 2 2" xfId="8385"/>
    <cellStyle name="Стиль 1 2 28" xfId="8386"/>
    <cellStyle name="Стиль 1 2 29" xfId="8387"/>
    <cellStyle name="Стиль 1 2 29 10" xfId="8388"/>
    <cellStyle name="Стиль 1 2 29 11" xfId="8389"/>
    <cellStyle name="Стиль 1 2 29 12" xfId="8390"/>
    <cellStyle name="Стиль 1 2 29 13" xfId="8391"/>
    <cellStyle name="Стиль 1 2 29 14" xfId="8392"/>
    <cellStyle name="Стиль 1 2 29 2" xfId="8393"/>
    <cellStyle name="Стиль 1 2 29 2 10" xfId="8394"/>
    <cellStyle name="Стиль 1 2 29 2 11" xfId="8395"/>
    <cellStyle name="Стиль 1 2 29 2 2" xfId="8396"/>
    <cellStyle name="Стиль 1 2 29 2 2 10" xfId="8397"/>
    <cellStyle name="Стиль 1 2 29 2 2 11" xfId="8398"/>
    <cellStyle name="Стиль 1 2 29 2 2 2" xfId="8399"/>
    <cellStyle name="Стиль 1 2 29 2 2 2 10" xfId="8400"/>
    <cellStyle name="Стиль 1 2 29 2 2 2 2" xfId="8401"/>
    <cellStyle name="Стиль 1 2 29 2 2 2 2 10" xfId="8402"/>
    <cellStyle name="Стиль 1 2 29 2 2 2 2 2" xfId="8403"/>
    <cellStyle name="Стиль 1 2 29 2 2 2 2 3" xfId="8404"/>
    <cellStyle name="Стиль 1 2 29 2 2 2 2 4" xfId="8405"/>
    <cellStyle name="Стиль 1 2 29 2 2 2 2 5" xfId="8406"/>
    <cellStyle name="Стиль 1 2 29 2 2 2 2 6" xfId="8407"/>
    <cellStyle name="Стиль 1 2 29 2 2 2 2 7" xfId="8408"/>
    <cellStyle name="Стиль 1 2 29 2 2 2 2 8" xfId="8409"/>
    <cellStyle name="Стиль 1 2 29 2 2 2 2 9" xfId="8410"/>
    <cellStyle name="Стиль 1 2 29 2 2 2 3" xfId="8411"/>
    <cellStyle name="Стиль 1 2 29 2 2 2 4" xfId="8412"/>
    <cellStyle name="Стиль 1 2 29 2 2 2 5" xfId="8413"/>
    <cellStyle name="Стиль 1 2 29 2 2 2 6" xfId="8414"/>
    <cellStyle name="Стиль 1 2 29 2 2 2 7" xfId="8415"/>
    <cellStyle name="Стиль 1 2 29 2 2 2 8" xfId="8416"/>
    <cellStyle name="Стиль 1 2 29 2 2 2 9" xfId="8417"/>
    <cellStyle name="Стиль 1 2 29 2 2 3" xfId="8418"/>
    <cellStyle name="Стиль 1 2 29 2 2 4" xfId="8419"/>
    <cellStyle name="Стиль 1 2 29 2 2 5" xfId="8420"/>
    <cellStyle name="Стиль 1 2 29 2 2 6" xfId="8421"/>
    <cellStyle name="Стиль 1 2 29 2 2 7" xfId="8422"/>
    <cellStyle name="Стиль 1 2 29 2 2 8" xfId="8423"/>
    <cellStyle name="Стиль 1 2 29 2 2 9" xfId="8424"/>
    <cellStyle name="Стиль 1 2 29 2 3" xfId="8425"/>
    <cellStyle name="Стиль 1 2 29 2 3 10" xfId="8426"/>
    <cellStyle name="Стиль 1 2 29 2 3 2" xfId="8427"/>
    <cellStyle name="Стиль 1 2 29 2 3 3" xfId="8428"/>
    <cellStyle name="Стиль 1 2 29 2 3 4" xfId="8429"/>
    <cellStyle name="Стиль 1 2 29 2 3 5" xfId="8430"/>
    <cellStyle name="Стиль 1 2 29 2 3 6" xfId="8431"/>
    <cellStyle name="Стиль 1 2 29 2 3 7" xfId="8432"/>
    <cellStyle name="Стиль 1 2 29 2 3 8" xfId="8433"/>
    <cellStyle name="Стиль 1 2 29 2 3 9" xfId="8434"/>
    <cellStyle name="Стиль 1 2 29 2 4" xfId="8435"/>
    <cellStyle name="Стиль 1 2 29 2 5" xfId="8436"/>
    <cellStyle name="Стиль 1 2 29 2 6" xfId="8437"/>
    <cellStyle name="Стиль 1 2 29 2 7" xfId="8438"/>
    <cellStyle name="Стиль 1 2 29 2 8" xfId="8439"/>
    <cellStyle name="Стиль 1 2 29 2 9" xfId="8440"/>
    <cellStyle name="Стиль 1 2 29 3" xfId="8441"/>
    <cellStyle name="Стиль 1 2 29 4" xfId="8442"/>
    <cellStyle name="Стиль 1 2 29 5" xfId="8443"/>
    <cellStyle name="Стиль 1 2 29 5 10" xfId="8444"/>
    <cellStyle name="Стиль 1 2 29 5 2" xfId="8445"/>
    <cellStyle name="Стиль 1 2 29 5 2 10" xfId="8446"/>
    <cellStyle name="Стиль 1 2 29 5 2 2" xfId="8447"/>
    <cellStyle name="Стиль 1 2 29 5 2 3" xfId="8448"/>
    <cellStyle name="Стиль 1 2 29 5 2 4" xfId="8449"/>
    <cellStyle name="Стиль 1 2 29 5 2 5" xfId="8450"/>
    <cellStyle name="Стиль 1 2 29 5 2 6" xfId="8451"/>
    <cellStyle name="Стиль 1 2 29 5 2 7" xfId="8452"/>
    <cellStyle name="Стиль 1 2 29 5 2 8" xfId="8453"/>
    <cellStyle name="Стиль 1 2 29 5 2 9" xfId="8454"/>
    <cellStyle name="Стиль 1 2 29 5 3" xfId="8455"/>
    <cellStyle name="Стиль 1 2 29 5 4" xfId="8456"/>
    <cellStyle name="Стиль 1 2 29 5 5" xfId="8457"/>
    <cellStyle name="Стиль 1 2 29 5 6" xfId="8458"/>
    <cellStyle name="Стиль 1 2 29 5 7" xfId="8459"/>
    <cellStyle name="Стиль 1 2 29 5 8" xfId="8460"/>
    <cellStyle name="Стиль 1 2 29 5 9" xfId="8461"/>
    <cellStyle name="Стиль 1 2 29 6" xfId="8462"/>
    <cellStyle name="Стиль 1 2 29 7" xfId="8463"/>
    <cellStyle name="Стиль 1 2 29 8" xfId="8464"/>
    <cellStyle name="Стиль 1 2 29 9" xfId="8465"/>
    <cellStyle name="Стиль 1 2 3" xfId="8466"/>
    <cellStyle name="Стиль 1 2 3 2" xfId="14573"/>
    <cellStyle name="Стиль 1 2 30" xfId="8467"/>
    <cellStyle name="Стиль 1 2 30 10" xfId="8468"/>
    <cellStyle name="Стиль 1 2 30 11" xfId="8469"/>
    <cellStyle name="Стиль 1 2 30 2" xfId="8470"/>
    <cellStyle name="Стиль 1 2 30 2 10" xfId="8471"/>
    <cellStyle name="Стиль 1 2 30 2 11" xfId="8472"/>
    <cellStyle name="Стиль 1 2 30 2 2" xfId="8473"/>
    <cellStyle name="Стиль 1 2 30 2 2 10" xfId="8474"/>
    <cellStyle name="Стиль 1 2 30 2 2 2" xfId="8475"/>
    <cellStyle name="Стиль 1 2 30 2 2 2 10" xfId="8476"/>
    <cellStyle name="Стиль 1 2 30 2 2 2 2" xfId="8477"/>
    <cellStyle name="Стиль 1 2 30 2 2 2 3" xfId="8478"/>
    <cellStyle name="Стиль 1 2 30 2 2 2 4" xfId="8479"/>
    <cellStyle name="Стиль 1 2 30 2 2 2 5" xfId="8480"/>
    <cellStyle name="Стиль 1 2 30 2 2 2 6" xfId="8481"/>
    <cellStyle name="Стиль 1 2 30 2 2 2 7" xfId="8482"/>
    <cellStyle name="Стиль 1 2 30 2 2 2 8" xfId="8483"/>
    <cellStyle name="Стиль 1 2 30 2 2 2 9" xfId="8484"/>
    <cellStyle name="Стиль 1 2 30 2 2 3" xfId="8485"/>
    <cellStyle name="Стиль 1 2 30 2 2 4" xfId="8486"/>
    <cellStyle name="Стиль 1 2 30 2 2 5" xfId="8487"/>
    <cellStyle name="Стиль 1 2 30 2 2 6" xfId="8488"/>
    <cellStyle name="Стиль 1 2 30 2 2 7" xfId="8489"/>
    <cellStyle name="Стиль 1 2 30 2 2 8" xfId="8490"/>
    <cellStyle name="Стиль 1 2 30 2 2 9" xfId="8491"/>
    <cellStyle name="Стиль 1 2 30 2 3" xfId="8492"/>
    <cellStyle name="Стиль 1 2 30 2 4" xfId="8493"/>
    <cellStyle name="Стиль 1 2 30 2 5" xfId="8494"/>
    <cellStyle name="Стиль 1 2 30 2 6" xfId="8495"/>
    <cellStyle name="Стиль 1 2 30 2 7" xfId="8496"/>
    <cellStyle name="Стиль 1 2 30 2 8" xfId="8497"/>
    <cellStyle name="Стиль 1 2 30 2 9" xfId="8498"/>
    <cellStyle name="Стиль 1 2 30 3" xfId="8499"/>
    <cellStyle name="Стиль 1 2 30 3 10" xfId="8500"/>
    <cellStyle name="Стиль 1 2 30 3 2" xfId="8501"/>
    <cellStyle name="Стиль 1 2 30 3 3" xfId="8502"/>
    <cellStyle name="Стиль 1 2 30 3 4" xfId="8503"/>
    <cellStyle name="Стиль 1 2 30 3 5" xfId="8504"/>
    <cellStyle name="Стиль 1 2 30 3 6" xfId="8505"/>
    <cellStyle name="Стиль 1 2 30 3 7" xfId="8506"/>
    <cellStyle name="Стиль 1 2 30 3 8" xfId="8507"/>
    <cellStyle name="Стиль 1 2 30 3 9" xfId="8508"/>
    <cellStyle name="Стиль 1 2 30 4" xfId="8509"/>
    <cellStyle name="Стиль 1 2 30 5" xfId="8510"/>
    <cellStyle name="Стиль 1 2 30 6" xfId="8511"/>
    <cellStyle name="Стиль 1 2 30 7" xfId="8512"/>
    <cellStyle name="Стиль 1 2 30 8" xfId="8513"/>
    <cellStyle name="Стиль 1 2 30 9" xfId="8514"/>
    <cellStyle name="Стиль 1 2 31" xfId="8515"/>
    <cellStyle name="Стиль 1 2 32" xfId="8516"/>
    <cellStyle name="Стиль 1 2 32 10" xfId="8517"/>
    <cellStyle name="Стиль 1 2 32 2" xfId="8518"/>
    <cellStyle name="Стиль 1 2 32 2 10" xfId="8519"/>
    <cellStyle name="Стиль 1 2 32 2 2" xfId="8520"/>
    <cellStyle name="Стиль 1 2 32 2 3" xfId="8521"/>
    <cellStyle name="Стиль 1 2 32 2 4" xfId="8522"/>
    <cellStyle name="Стиль 1 2 32 2 5" xfId="8523"/>
    <cellStyle name="Стиль 1 2 32 2 6" xfId="8524"/>
    <cellStyle name="Стиль 1 2 32 2 7" xfId="8525"/>
    <cellStyle name="Стиль 1 2 32 2 8" xfId="8526"/>
    <cellStyle name="Стиль 1 2 32 2 9" xfId="8527"/>
    <cellStyle name="Стиль 1 2 32 3" xfId="8528"/>
    <cellStyle name="Стиль 1 2 32 4" xfId="8529"/>
    <cellStyle name="Стиль 1 2 32 5" xfId="8530"/>
    <cellStyle name="Стиль 1 2 32 6" xfId="8531"/>
    <cellStyle name="Стиль 1 2 32 7" xfId="8532"/>
    <cellStyle name="Стиль 1 2 32 8" xfId="8533"/>
    <cellStyle name="Стиль 1 2 32 9" xfId="8534"/>
    <cellStyle name="Стиль 1 2 33" xfId="8535"/>
    <cellStyle name="Стиль 1 2 34" xfId="8536"/>
    <cellStyle name="Стиль 1 2 35" xfId="8537"/>
    <cellStyle name="Стиль 1 2 36" xfId="8538"/>
    <cellStyle name="Стиль 1 2 37" xfId="8539"/>
    <cellStyle name="Стиль 1 2 38" xfId="8540"/>
    <cellStyle name="Стиль 1 2 39" xfId="8541"/>
    <cellStyle name="Стиль 1 2 4" xfId="8542"/>
    <cellStyle name="Стиль 1 2 4 2" xfId="8543"/>
    <cellStyle name="Стиль 1 2 4 3" xfId="8544"/>
    <cellStyle name="Стиль 1 2 4 4" xfId="8545"/>
    <cellStyle name="Стиль 1 2 4 5" xfId="8546"/>
    <cellStyle name="Стиль 1 2 4 6" xfId="8547"/>
    <cellStyle name="Стиль 1 2 4 7" xfId="8548"/>
    <cellStyle name="Стиль 1 2 4 8" xfId="8549"/>
    <cellStyle name="Стиль 1 2 4 9" xfId="8550"/>
    <cellStyle name="Стиль 1 2 40" xfId="8551"/>
    <cellStyle name="Стиль 1 2 41" xfId="8552"/>
    <cellStyle name="Стиль 1 2 42" xfId="8553"/>
    <cellStyle name="Стиль 1 2 42 2" xfId="8554"/>
    <cellStyle name="Стиль 1 2 42 2 2" xfId="8555"/>
    <cellStyle name="Стиль 1 2 42 2 2 2" xfId="8556"/>
    <cellStyle name="Стиль 1 2 42 2 2 2 2" xfId="8557"/>
    <cellStyle name="Стиль 1 2 42 2 2 2 2 2" xfId="8558"/>
    <cellStyle name="Стиль 1 2 42 2 2 2 2 2 2" xfId="8559"/>
    <cellStyle name="Стиль 1 2 42 2 2 2 2 3" xfId="8560"/>
    <cellStyle name="Стиль 1 2 42 2 2 2 2 4" xfId="8561"/>
    <cellStyle name="Стиль 1 2 42 2 2 2 3" xfId="8562"/>
    <cellStyle name="Стиль 1 2 42 2 2 2 3 2" xfId="8563"/>
    <cellStyle name="Стиль 1 2 42 2 2 2 4" xfId="8564"/>
    <cellStyle name="Стиль 1 2 42 2 2 3" xfId="8565"/>
    <cellStyle name="Стиль 1 2 42 2 2 3 2" xfId="8566"/>
    <cellStyle name="Стиль 1 2 42 2 2 4" xfId="8567"/>
    <cellStyle name="Стиль 1 2 42 2 2 5" xfId="8568"/>
    <cellStyle name="Стиль 1 2 42 2 3" xfId="8569"/>
    <cellStyle name="Стиль 1 2 42 2 3 2" xfId="8570"/>
    <cellStyle name="Стиль 1 2 42 2 3 2 2" xfId="8571"/>
    <cellStyle name="Стиль 1 2 42 2 3 3" xfId="8572"/>
    <cellStyle name="Стиль 1 2 42 2 3 4" xfId="8573"/>
    <cellStyle name="Стиль 1 2 42 2 4" xfId="8574"/>
    <cellStyle name="Стиль 1 2 42 2 4 2" xfId="8575"/>
    <cellStyle name="Стиль 1 2 42 2 5" xfId="8576"/>
    <cellStyle name="Стиль 1 2 42 3" xfId="8577"/>
    <cellStyle name="Стиль 1 2 42 3 2" xfId="8578"/>
    <cellStyle name="Стиль 1 2 42 3 2 2" xfId="8579"/>
    <cellStyle name="Стиль 1 2 42 3 2 2 2" xfId="8580"/>
    <cellStyle name="Стиль 1 2 42 3 2 3" xfId="8581"/>
    <cellStyle name="Стиль 1 2 42 3 2 4" xfId="8582"/>
    <cellStyle name="Стиль 1 2 42 3 3" xfId="8583"/>
    <cellStyle name="Стиль 1 2 42 3 3 2" xfId="8584"/>
    <cellStyle name="Стиль 1 2 42 3 4" xfId="8585"/>
    <cellStyle name="Стиль 1 2 42 4" xfId="8586"/>
    <cellStyle name="Стиль 1 2 42 4 2" xfId="8587"/>
    <cellStyle name="Стиль 1 2 42 5" xfId="8588"/>
    <cellStyle name="Стиль 1 2 42 6" xfId="8589"/>
    <cellStyle name="Стиль 1 2 43" xfId="8590"/>
    <cellStyle name="Стиль 1 2 43 2" xfId="8591"/>
    <cellStyle name="Стиль 1 2 43 2 2" xfId="8592"/>
    <cellStyle name="Стиль 1 2 43 2 2 2" xfId="8593"/>
    <cellStyle name="Стиль 1 2 43 2 2 2 2" xfId="8594"/>
    <cellStyle name="Стиль 1 2 43 2 2 3" xfId="8595"/>
    <cellStyle name="Стиль 1 2 43 2 2 4" xfId="8596"/>
    <cellStyle name="Стиль 1 2 43 2 3" xfId="8597"/>
    <cellStyle name="Стиль 1 2 43 2 3 2" xfId="8598"/>
    <cellStyle name="Стиль 1 2 43 2 4" xfId="8599"/>
    <cellStyle name="Стиль 1 2 43 3" xfId="8600"/>
    <cellStyle name="Стиль 1 2 43 3 2" xfId="8601"/>
    <cellStyle name="Стиль 1 2 43 4" xfId="8602"/>
    <cellStyle name="Стиль 1 2 43 5" xfId="8603"/>
    <cellStyle name="Стиль 1 2 44" xfId="8604"/>
    <cellStyle name="Стиль 1 2 44 2" xfId="8605"/>
    <cellStyle name="Стиль 1 2 44 2 2" xfId="8606"/>
    <cellStyle name="Стиль 1 2 44 3" xfId="8607"/>
    <cellStyle name="Стиль 1 2 44 4" xfId="8608"/>
    <cellStyle name="Стиль 1 2 45" xfId="8609"/>
    <cellStyle name="Стиль 1 2 45 2" xfId="8610"/>
    <cellStyle name="Стиль 1 2 46" xfId="8611"/>
    <cellStyle name="Стиль 1 2 47" xfId="9338"/>
    <cellStyle name="Стиль 1 2 47 2" xfId="15960"/>
    <cellStyle name="Стиль 1 2 5" xfId="8612"/>
    <cellStyle name="Стиль 1 2 6" xfId="8613"/>
    <cellStyle name="Стиль 1 2 7" xfId="8614"/>
    <cellStyle name="Стиль 1 2 8" xfId="8615"/>
    <cellStyle name="Стиль 1 2 9" xfId="8616"/>
    <cellStyle name="Стиль 1 2_июль " xfId="15097"/>
    <cellStyle name="Стиль 1 20" xfId="8617"/>
    <cellStyle name="Стиль 1 21" xfId="8618"/>
    <cellStyle name="Стиль 1 21 2" xfId="14574"/>
    <cellStyle name="Стиль 1 22" xfId="8619"/>
    <cellStyle name="Стиль 1 22 2" xfId="11884"/>
    <cellStyle name="Стиль 1 23" xfId="8620"/>
    <cellStyle name="Стиль 1 24" xfId="8621"/>
    <cellStyle name="Стиль 1 25" xfId="8622"/>
    <cellStyle name="Стиль 1 26" xfId="8623"/>
    <cellStyle name="Стиль 1 27" xfId="8624"/>
    <cellStyle name="Стиль 1 28" xfId="8625"/>
    <cellStyle name="Стиль 1 29" xfId="8626"/>
    <cellStyle name="Стиль 1 3" xfId="191"/>
    <cellStyle name="Стиль 1 3 2" xfId="8627"/>
    <cellStyle name="Стиль 1 3 2 2" xfId="14575"/>
    <cellStyle name="Стиль 1 3 3" xfId="9337"/>
    <cellStyle name="Стиль 1 3 3 2" xfId="15961"/>
    <cellStyle name="Стиль 1 30" xfId="8628"/>
    <cellStyle name="Стиль 1 31" xfId="8629"/>
    <cellStyle name="Стиль 1 31 2" xfId="8630"/>
    <cellStyle name="Стиль 1 31 2 2" xfId="8631"/>
    <cellStyle name="Стиль 1 31 2 2 2" xfId="8632"/>
    <cellStyle name="Стиль 1 31 2 2 2 2" xfId="8633"/>
    <cellStyle name="Стиль 1 31 2 2 2 2 2" xfId="8634"/>
    <cellStyle name="Стиль 1 31 2 2 2 2 2 2" xfId="8635"/>
    <cellStyle name="Стиль 1 31 2 2 2 3" xfId="8636"/>
    <cellStyle name="Стиль 1 31 2 2 2 4" xfId="8637"/>
    <cellStyle name="Стиль 1 31 2 2 3" xfId="8638"/>
    <cellStyle name="Стиль 1 31 2 2 3 2" xfId="8639"/>
    <cellStyle name="Стиль 1 31 2 2 3 2 2" xfId="8640"/>
    <cellStyle name="Стиль 1 31 2 2 4" xfId="8641"/>
    <cellStyle name="Стиль 1 31 2 3" xfId="8642"/>
    <cellStyle name="Стиль 1 31 2 3 2" xfId="8643"/>
    <cellStyle name="Стиль 1 31 2 3 2 2" xfId="8644"/>
    <cellStyle name="Стиль 1 31 2 4" xfId="8645"/>
    <cellStyle name="Стиль 1 31 2 5" xfId="8646"/>
    <cellStyle name="Стиль 1 31 3" xfId="8647"/>
    <cellStyle name="Стиль 1 31 4" xfId="8648"/>
    <cellStyle name="Стиль 1 31 4 2" xfId="8649"/>
    <cellStyle name="Стиль 1 31 4 2 2" xfId="8650"/>
    <cellStyle name="Стиль 1 31 4 2 2 2" xfId="8651"/>
    <cellStyle name="Стиль 1 31 4 3" xfId="8652"/>
    <cellStyle name="Стиль 1 31 4 4" xfId="8653"/>
    <cellStyle name="Стиль 1 31 5" xfId="8654"/>
    <cellStyle name="Стиль 1 31 5 2" xfId="8655"/>
    <cellStyle name="Стиль 1 31 5 2 2" xfId="8656"/>
    <cellStyle name="Стиль 1 31 6" xfId="8657"/>
    <cellStyle name="Стиль 1 32" xfId="8658"/>
    <cellStyle name="Стиль 1 33" xfId="8659"/>
    <cellStyle name="Стиль 1 33 2" xfId="8660"/>
    <cellStyle name="Стиль 1 33 2 2" xfId="8661"/>
    <cellStyle name="Стиль 1 33 2 2 2" xfId="8662"/>
    <cellStyle name="Стиль 1 33 2 2 2 2" xfId="8663"/>
    <cellStyle name="Стиль 1 33 2 2 2 2 2" xfId="8664"/>
    <cellStyle name="Стиль 1 33 2 2 3" xfId="8665"/>
    <cellStyle name="Стиль 1 33 2 2 4" xfId="8666"/>
    <cellStyle name="Стиль 1 33 2 3" xfId="8667"/>
    <cellStyle name="Стиль 1 33 2 3 2" xfId="8668"/>
    <cellStyle name="Стиль 1 33 2 3 2 2" xfId="8669"/>
    <cellStyle name="Стиль 1 33 2 4" xfId="8670"/>
    <cellStyle name="Стиль 1 33 3" xfId="8671"/>
    <cellStyle name="Стиль 1 33 3 2" xfId="8672"/>
    <cellStyle name="Стиль 1 33 3 2 2" xfId="8673"/>
    <cellStyle name="Стиль 1 33 4" xfId="8674"/>
    <cellStyle name="Стиль 1 33 5" xfId="8675"/>
    <cellStyle name="Стиль 1 34" xfId="8676"/>
    <cellStyle name="Стиль 1 34 2" xfId="8677"/>
    <cellStyle name="Стиль 1 34 2 2" xfId="8678"/>
    <cellStyle name="Стиль 1 34 2 2 2" xfId="8679"/>
    <cellStyle name="Стиль 1 34 3" xfId="8680"/>
    <cellStyle name="Стиль 1 34 4" xfId="8681"/>
    <cellStyle name="Стиль 1 35" xfId="8682"/>
    <cellStyle name="Стиль 1 35 2" xfId="8683"/>
    <cellStyle name="Стиль 1 35 2 2" xfId="8684"/>
    <cellStyle name="Стиль 1 36" xfId="8685"/>
    <cellStyle name="Стиль 1 37" xfId="8686"/>
    <cellStyle name="Стиль 1 38" xfId="8687"/>
    <cellStyle name="Стиль 1 39" xfId="8688"/>
    <cellStyle name="Стиль 1 39 10" xfId="8689"/>
    <cellStyle name="Стиль 1 39 11" xfId="8690"/>
    <cellStyle name="Стиль 1 39 12" xfId="8691"/>
    <cellStyle name="Стиль 1 39 13" xfId="8692"/>
    <cellStyle name="Стиль 1 39 14" xfId="8693"/>
    <cellStyle name="Стиль 1 39 2" xfId="8694"/>
    <cellStyle name="Стиль 1 39 2 10" xfId="8695"/>
    <cellStyle name="Стиль 1 39 2 11" xfId="8696"/>
    <cellStyle name="Стиль 1 39 2 2" xfId="8697"/>
    <cellStyle name="Стиль 1 39 2 2 10" xfId="8698"/>
    <cellStyle name="Стиль 1 39 2 2 11" xfId="8699"/>
    <cellStyle name="Стиль 1 39 2 2 2" xfId="8700"/>
    <cellStyle name="Стиль 1 39 2 2 2 10" xfId="8701"/>
    <cellStyle name="Стиль 1 39 2 2 2 2" xfId="8702"/>
    <cellStyle name="Стиль 1 39 2 2 2 2 10" xfId="8703"/>
    <cellStyle name="Стиль 1 39 2 2 2 2 2" xfId="8704"/>
    <cellStyle name="Стиль 1 39 2 2 2 2 3" xfId="8705"/>
    <cellStyle name="Стиль 1 39 2 2 2 2 4" xfId="8706"/>
    <cellStyle name="Стиль 1 39 2 2 2 2 5" xfId="8707"/>
    <cellStyle name="Стиль 1 39 2 2 2 2 6" xfId="8708"/>
    <cellStyle name="Стиль 1 39 2 2 2 2 7" xfId="8709"/>
    <cellStyle name="Стиль 1 39 2 2 2 2 8" xfId="8710"/>
    <cellStyle name="Стиль 1 39 2 2 2 2 9" xfId="8711"/>
    <cellStyle name="Стиль 1 39 2 2 2 3" xfId="8712"/>
    <cellStyle name="Стиль 1 39 2 2 2 4" xfId="8713"/>
    <cellStyle name="Стиль 1 39 2 2 2 5" xfId="8714"/>
    <cellStyle name="Стиль 1 39 2 2 2 6" xfId="8715"/>
    <cellStyle name="Стиль 1 39 2 2 2 7" xfId="8716"/>
    <cellStyle name="Стиль 1 39 2 2 2 8" xfId="8717"/>
    <cellStyle name="Стиль 1 39 2 2 2 9" xfId="8718"/>
    <cellStyle name="Стиль 1 39 2 2 3" xfId="8719"/>
    <cellStyle name="Стиль 1 39 2 2 4" xfId="8720"/>
    <cellStyle name="Стиль 1 39 2 2 5" xfId="8721"/>
    <cellStyle name="Стиль 1 39 2 2 6" xfId="8722"/>
    <cellStyle name="Стиль 1 39 2 2 7" xfId="8723"/>
    <cellStyle name="Стиль 1 39 2 2 8" xfId="8724"/>
    <cellStyle name="Стиль 1 39 2 2 9" xfId="8725"/>
    <cellStyle name="Стиль 1 39 2 3" xfId="8726"/>
    <cellStyle name="Стиль 1 39 2 3 10" xfId="8727"/>
    <cellStyle name="Стиль 1 39 2 3 2" xfId="8728"/>
    <cellStyle name="Стиль 1 39 2 3 3" xfId="8729"/>
    <cellStyle name="Стиль 1 39 2 3 4" xfId="8730"/>
    <cellStyle name="Стиль 1 39 2 3 5" xfId="8731"/>
    <cellStyle name="Стиль 1 39 2 3 6" xfId="8732"/>
    <cellStyle name="Стиль 1 39 2 3 7" xfId="8733"/>
    <cellStyle name="Стиль 1 39 2 3 8" xfId="8734"/>
    <cellStyle name="Стиль 1 39 2 3 9" xfId="8735"/>
    <cellStyle name="Стиль 1 39 2 4" xfId="8736"/>
    <cellStyle name="Стиль 1 39 2 5" xfId="8737"/>
    <cellStyle name="Стиль 1 39 2 6" xfId="8738"/>
    <cellStyle name="Стиль 1 39 2 7" xfId="8739"/>
    <cellStyle name="Стиль 1 39 2 8" xfId="8740"/>
    <cellStyle name="Стиль 1 39 2 9" xfId="8741"/>
    <cellStyle name="Стиль 1 39 3" xfId="8742"/>
    <cellStyle name="Стиль 1 39 4" xfId="8743"/>
    <cellStyle name="Стиль 1 39 5" xfId="8744"/>
    <cellStyle name="Стиль 1 39 5 10" xfId="8745"/>
    <cellStyle name="Стиль 1 39 5 2" xfId="8746"/>
    <cellStyle name="Стиль 1 39 5 2 10" xfId="8747"/>
    <cellStyle name="Стиль 1 39 5 2 2" xfId="8748"/>
    <cellStyle name="Стиль 1 39 5 2 3" xfId="8749"/>
    <cellStyle name="Стиль 1 39 5 2 4" xfId="8750"/>
    <cellStyle name="Стиль 1 39 5 2 5" xfId="8751"/>
    <cellStyle name="Стиль 1 39 5 2 6" xfId="8752"/>
    <cellStyle name="Стиль 1 39 5 2 7" xfId="8753"/>
    <cellStyle name="Стиль 1 39 5 2 8" xfId="8754"/>
    <cellStyle name="Стиль 1 39 5 2 9" xfId="8755"/>
    <cellStyle name="Стиль 1 39 5 3" xfId="8756"/>
    <cellStyle name="Стиль 1 39 5 4" xfId="8757"/>
    <cellStyle name="Стиль 1 39 5 5" xfId="8758"/>
    <cellStyle name="Стиль 1 39 5 6" xfId="8759"/>
    <cellStyle name="Стиль 1 39 5 7" xfId="8760"/>
    <cellStyle name="Стиль 1 39 5 8" xfId="8761"/>
    <cellStyle name="Стиль 1 39 5 9" xfId="8762"/>
    <cellStyle name="Стиль 1 39 6" xfId="8763"/>
    <cellStyle name="Стиль 1 39 7" xfId="8764"/>
    <cellStyle name="Стиль 1 39 8" xfId="8765"/>
    <cellStyle name="Стиль 1 39 9" xfId="8766"/>
    <cellStyle name="Стиль 1 4" xfId="8767"/>
    <cellStyle name="Стиль 1 4 2" xfId="9336"/>
    <cellStyle name="Стиль 1 4 2 2" xfId="15962"/>
    <cellStyle name="Стиль 1 40" xfId="8768"/>
    <cellStyle name="Стиль 1 40 10" xfId="8769"/>
    <cellStyle name="Стиль 1 40 11" xfId="8770"/>
    <cellStyle name="Стиль 1 40 2" xfId="8771"/>
    <cellStyle name="Стиль 1 40 2 10" xfId="8772"/>
    <cellStyle name="Стиль 1 40 2 11" xfId="8773"/>
    <cellStyle name="Стиль 1 40 2 2" xfId="8774"/>
    <cellStyle name="Стиль 1 40 2 2 10" xfId="8775"/>
    <cellStyle name="Стиль 1 40 2 2 2" xfId="8776"/>
    <cellStyle name="Стиль 1 40 2 2 2 10" xfId="8777"/>
    <cellStyle name="Стиль 1 40 2 2 2 2" xfId="8778"/>
    <cellStyle name="Стиль 1 40 2 2 2 3" xfId="8779"/>
    <cellStyle name="Стиль 1 40 2 2 2 4" xfId="8780"/>
    <cellStyle name="Стиль 1 40 2 2 2 5" xfId="8781"/>
    <cellStyle name="Стиль 1 40 2 2 2 6" xfId="8782"/>
    <cellStyle name="Стиль 1 40 2 2 2 7" xfId="8783"/>
    <cellStyle name="Стиль 1 40 2 2 2 8" xfId="8784"/>
    <cellStyle name="Стиль 1 40 2 2 2 9" xfId="8785"/>
    <cellStyle name="Стиль 1 40 2 2 3" xfId="8786"/>
    <cellStyle name="Стиль 1 40 2 2 4" xfId="8787"/>
    <cellStyle name="Стиль 1 40 2 2 5" xfId="8788"/>
    <cellStyle name="Стиль 1 40 2 2 6" xfId="8789"/>
    <cellStyle name="Стиль 1 40 2 2 7" xfId="8790"/>
    <cellStyle name="Стиль 1 40 2 2 8" xfId="8791"/>
    <cellStyle name="Стиль 1 40 2 2 9" xfId="8792"/>
    <cellStyle name="Стиль 1 40 2 3" xfId="8793"/>
    <cellStyle name="Стиль 1 40 2 4" xfId="8794"/>
    <cellStyle name="Стиль 1 40 2 5" xfId="8795"/>
    <cellStyle name="Стиль 1 40 2 6" xfId="8796"/>
    <cellStyle name="Стиль 1 40 2 7" xfId="8797"/>
    <cellStyle name="Стиль 1 40 2 8" xfId="8798"/>
    <cellStyle name="Стиль 1 40 2 9" xfId="8799"/>
    <cellStyle name="Стиль 1 40 3" xfId="8800"/>
    <cellStyle name="Стиль 1 40 3 10" xfId="8801"/>
    <cellStyle name="Стиль 1 40 3 2" xfId="8802"/>
    <cellStyle name="Стиль 1 40 3 3" xfId="8803"/>
    <cellStyle name="Стиль 1 40 3 4" xfId="8804"/>
    <cellStyle name="Стиль 1 40 3 5" xfId="8805"/>
    <cellStyle name="Стиль 1 40 3 6" xfId="8806"/>
    <cellStyle name="Стиль 1 40 3 7" xfId="8807"/>
    <cellStyle name="Стиль 1 40 3 8" xfId="8808"/>
    <cellStyle name="Стиль 1 40 3 9" xfId="8809"/>
    <cellStyle name="Стиль 1 40 4" xfId="8810"/>
    <cellStyle name="Стиль 1 40 5" xfId="8811"/>
    <cellStyle name="Стиль 1 40 6" xfId="8812"/>
    <cellStyle name="Стиль 1 40 7" xfId="8813"/>
    <cellStyle name="Стиль 1 40 8" xfId="8814"/>
    <cellStyle name="Стиль 1 40 9" xfId="8815"/>
    <cellStyle name="Стиль 1 41" xfId="8816"/>
    <cellStyle name="Стиль 1 42" xfId="8817"/>
    <cellStyle name="Стиль 1 42 10" xfId="8818"/>
    <cellStyle name="Стиль 1 42 2" xfId="8819"/>
    <cellStyle name="Стиль 1 42 2 10" xfId="8820"/>
    <cellStyle name="Стиль 1 42 2 2" xfId="8821"/>
    <cellStyle name="Стиль 1 42 2 3" xfId="8822"/>
    <cellStyle name="Стиль 1 42 2 4" xfId="8823"/>
    <cellStyle name="Стиль 1 42 2 5" xfId="8824"/>
    <cellStyle name="Стиль 1 42 2 6" xfId="8825"/>
    <cellStyle name="Стиль 1 42 2 7" xfId="8826"/>
    <cellStyle name="Стиль 1 42 2 8" xfId="8827"/>
    <cellStyle name="Стиль 1 42 2 9" xfId="8828"/>
    <cellStyle name="Стиль 1 42 3" xfId="8829"/>
    <cellStyle name="Стиль 1 42 4" xfId="8830"/>
    <cellStyle name="Стиль 1 42 5" xfId="8831"/>
    <cellStyle name="Стиль 1 42 6" xfId="8832"/>
    <cellStyle name="Стиль 1 42 7" xfId="8833"/>
    <cellStyle name="Стиль 1 42 8" xfId="8834"/>
    <cellStyle name="Стиль 1 42 9" xfId="8835"/>
    <cellStyle name="Стиль 1 43" xfId="8836"/>
    <cellStyle name="Стиль 1 44" xfId="8837"/>
    <cellStyle name="Стиль 1 45" xfId="8838"/>
    <cellStyle name="Стиль 1 46" xfId="8839"/>
    <cellStyle name="Стиль 1 47" xfId="8840"/>
    <cellStyle name="Стиль 1 48" xfId="8841"/>
    <cellStyle name="Стиль 1 49" xfId="8842"/>
    <cellStyle name="Стиль 1 5" xfId="8843"/>
    <cellStyle name="Стиль 1 5 2" xfId="9335"/>
    <cellStyle name="Стиль 1 5 2 2" xfId="15963"/>
    <cellStyle name="Стиль 1 50" xfId="8844"/>
    <cellStyle name="Стиль 1 51" xfId="8845"/>
    <cellStyle name="Стиль 1 52" xfId="8846"/>
    <cellStyle name="Стиль 1 52 2" xfId="8847"/>
    <cellStyle name="Стиль 1 52 2 2" xfId="8848"/>
    <cellStyle name="Стиль 1 52 2 2 2" xfId="8849"/>
    <cellStyle name="Стиль 1 52 2 2 2 2" xfId="8850"/>
    <cellStyle name="Стиль 1 52 2 2 2 2 2" xfId="8851"/>
    <cellStyle name="Стиль 1 52 2 2 2 2 2 2" xfId="8852"/>
    <cellStyle name="Стиль 1 52 2 2 2 2 3" xfId="8853"/>
    <cellStyle name="Стиль 1 52 2 2 2 2 4" xfId="8854"/>
    <cellStyle name="Стиль 1 52 2 2 2 3" xfId="8855"/>
    <cellStyle name="Стиль 1 52 2 2 2 3 2" xfId="8856"/>
    <cellStyle name="Стиль 1 52 2 2 2 4" xfId="8857"/>
    <cellStyle name="Стиль 1 52 2 2 3" xfId="8858"/>
    <cellStyle name="Стиль 1 52 2 2 3 2" xfId="8859"/>
    <cellStyle name="Стиль 1 52 2 2 4" xfId="8860"/>
    <cellStyle name="Стиль 1 52 2 2 5" xfId="8861"/>
    <cellStyle name="Стиль 1 52 2 3" xfId="8862"/>
    <cellStyle name="Стиль 1 52 2 3 2" xfId="8863"/>
    <cellStyle name="Стиль 1 52 2 3 2 2" xfId="8864"/>
    <cellStyle name="Стиль 1 52 2 3 3" xfId="8865"/>
    <cellStyle name="Стиль 1 52 2 3 4" xfId="8866"/>
    <cellStyle name="Стиль 1 52 2 4" xfId="8867"/>
    <cellStyle name="Стиль 1 52 2 4 2" xfId="8868"/>
    <cellStyle name="Стиль 1 52 2 5" xfId="8869"/>
    <cellStyle name="Стиль 1 52 3" xfId="8870"/>
    <cellStyle name="Стиль 1 52 3 2" xfId="8871"/>
    <cellStyle name="Стиль 1 52 3 2 2" xfId="8872"/>
    <cellStyle name="Стиль 1 52 3 2 2 2" xfId="8873"/>
    <cellStyle name="Стиль 1 52 3 2 3" xfId="8874"/>
    <cellStyle name="Стиль 1 52 3 2 4" xfId="8875"/>
    <cellStyle name="Стиль 1 52 3 3" xfId="8876"/>
    <cellStyle name="Стиль 1 52 3 3 2" xfId="8877"/>
    <cellStyle name="Стиль 1 52 3 4" xfId="8878"/>
    <cellStyle name="Стиль 1 52 4" xfId="8879"/>
    <cellStyle name="Стиль 1 52 4 2" xfId="8880"/>
    <cellStyle name="Стиль 1 52 5" xfId="8881"/>
    <cellStyle name="Стиль 1 52 6" xfId="8882"/>
    <cellStyle name="Стиль 1 53" xfId="8883"/>
    <cellStyle name="Стиль 1 53 2" xfId="8884"/>
    <cellStyle name="Стиль 1 53 2 2" xfId="8885"/>
    <cellStyle name="Стиль 1 53 2 2 2" xfId="8886"/>
    <cellStyle name="Стиль 1 53 2 2 2 2" xfId="8887"/>
    <cellStyle name="Стиль 1 53 2 2 3" xfId="8888"/>
    <cellStyle name="Стиль 1 53 2 2 4" xfId="8889"/>
    <cellStyle name="Стиль 1 53 2 3" xfId="8890"/>
    <cellStyle name="Стиль 1 53 2 3 2" xfId="8891"/>
    <cellStyle name="Стиль 1 53 2 4" xfId="8892"/>
    <cellStyle name="Стиль 1 53 3" xfId="8893"/>
    <cellStyle name="Стиль 1 53 3 2" xfId="8894"/>
    <cellStyle name="Стиль 1 53 4" xfId="8895"/>
    <cellStyle name="Стиль 1 53 5" xfId="8896"/>
    <cellStyle name="Стиль 1 54" xfId="8897"/>
    <cellStyle name="Стиль 1 54 2" xfId="8898"/>
    <cellStyle name="Стиль 1 54 2 2" xfId="8899"/>
    <cellStyle name="Стиль 1 54 3" xfId="8900"/>
    <cellStyle name="Стиль 1 54 4" xfId="8901"/>
    <cellStyle name="Стиль 1 55" xfId="8902"/>
    <cellStyle name="Стиль 1 55 2" xfId="8903"/>
    <cellStyle name="Стиль 1 56" xfId="8904"/>
    <cellStyle name="Стиль 1 57" xfId="250"/>
    <cellStyle name="Стиль 1 6" xfId="8905"/>
    <cellStyle name="Стиль 1 7" xfId="8906"/>
    <cellStyle name="Стиль 1 8" xfId="8907"/>
    <cellStyle name="Стиль 1 9" xfId="8908"/>
    <cellStyle name="Стиль 1_Xl0000159" xfId="8909"/>
    <cellStyle name="Стиль 2" xfId="9334"/>
    <cellStyle name="Стиль 2 2" xfId="9333"/>
    <cellStyle name="Стиль 3" xfId="9332"/>
    <cellStyle name="Стиль 4" xfId="9331"/>
    <cellStyle name="Стиль 5" xfId="9330"/>
    <cellStyle name="Стиль_названий" xfId="9329"/>
    <cellStyle name="Субсчет" xfId="9328"/>
    <cellStyle name="Счет" xfId="9327"/>
    <cellStyle name="ТЕКСТ" xfId="8910"/>
    <cellStyle name="Текст предупреждения 10" xfId="8911"/>
    <cellStyle name="Текст предупреждения 10 2" xfId="8912"/>
    <cellStyle name="Текст предупреждения 10 3" xfId="8913"/>
    <cellStyle name="Текст предупреждения 10 4" xfId="8914"/>
    <cellStyle name="Текст предупреждения 10 5" xfId="8915"/>
    <cellStyle name="Текст предупреждения 11" xfId="8916"/>
    <cellStyle name="Текст предупреждения 11 2" xfId="8917"/>
    <cellStyle name="Текст предупреждения 11 3" xfId="8918"/>
    <cellStyle name="Текст предупреждения 11 4" xfId="8919"/>
    <cellStyle name="Текст предупреждения 11 5" xfId="8920"/>
    <cellStyle name="Текст предупреждения 12" xfId="8921"/>
    <cellStyle name="Текст предупреждения 12 2" xfId="8922"/>
    <cellStyle name="Текст предупреждения 12 3" xfId="8923"/>
    <cellStyle name="Текст предупреждения 12 4" xfId="8924"/>
    <cellStyle name="Текст предупреждения 12 5" xfId="8925"/>
    <cellStyle name="Текст предупреждения 13" xfId="8926"/>
    <cellStyle name="Текст предупреждения 13 2" xfId="8927"/>
    <cellStyle name="Текст предупреждения 13 3" xfId="8928"/>
    <cellStyle name="Текст предупреждения 13 4" xfId="8929"/>
    <cellStyle name="Текст предупреждения 13 5" xfId="8930"/>
    <cellStyle name="Текст предупреждения 14" xfId="8931"/>
    <cellStyle name="Текст предупреждения 14 2" xfId="8932"/>
    <cellStyle name="Текст предупреждения 14 3" xfId="8933"/>
    <cellStyle name="Текст предупреждения 14 4" xfId="8934"/>
    <cellStyle name="Текст предупреждения 14 5" xfId="8935"/>
    <cellStyle name="Текст предупреждения 15" xfId="8936"/>
    <cellStyle name="Текст предупреждения 15 2" xfId="8937"/>
    <cellStyle name="Текст предупреждения 15 3" xfId="8938"/>
    <cellStyle name="Текст предупреждения 15 4" xfId="8939"/>
    <cellStyle name="Текст предупреждения 15 5" xfId="8940"/>
    <cellStyle name="Текст предупреждения 16" xfId="8941"/>
    <cellStyle name="Текст предупреждения 16 2" xfId="8942"/>
    <cellStyle name="Текст предупреждения 17" xfId="8943"/>
    <cellStyle name="Текст предупреждения 18" xfId="8944"/>
    <cellStyle name="Текст предупреждения 19" xfId="8945"/>
    <cellStyle name="Текст предупреждения 2" xfId="192"/>
    <cellStyle name="Текст предупреждения 2 10" xfId="8946"/>
    <cellStyle name="Текст предупреждения 2 11" xfId="8947"/>
    <cellStyle name="Текст предупреждения 2 2" xfId="8948"/>
    <cellStyle name="Текст предупреждения 2 2 2" xfId="15004"/>
    <cellStyle name="Текст предупреждения 2 3" xfId="8949"/>
    <cellStyle name="Текст предупреждения 2 4" xfId="8950"/>
    <cellStyle name="Текст предупреждения 2 5" xfId="8951"/>
    <cellStyle name="Текст предупреждения 2 6" xfId="8952"/>
    <cellStyle name="Текст предупреждения 2 7" xfId="8953"/>
    <cellStyle name="Текст предупреждения 2 8" xfId="8954"/>
    <cellStyle name="Текст предупреждения 2 9" xfId="8955"/>
    <cellStyle name="Текст предупреждения 2_июль " xfId="15102"/>
    <cellStyle name="Текст предупреждения 20" xfId="15577"/>
    <cellStyle name="Текст предупреждения 21" xfId="15578"/>
    <cellStyle name="Текст предупреждения 22" xfId="15579"/>
    <cellStyle name="Текст предупреждения 23" xfId="15580"/>
    <cellStyle name="Текст предупреждения 24" xfId="15581"/>
    <cellStyle name="Текст предупреждения 25" xfId="15612"/>
    <cellStyle name="Текст предупреждения 3" xfId="8956"/>
    <cellStyle name="Текст предупреждения 3 2" xfId="8957"/>
    <cellStyle name="Текст предупреждения 3 3" xfId="8958"/>
    <cellStyle name="Текст предупреждения 3 4" xfId="8959"/>
    <cellStyle name="Текст предупреждения 3 5" xfId="8960"/>
    <cellStyle name="Текст предупреждения 3 6" xfId="11836"/>
    <cellStyle name="Текст предупреждения 4" xfId="8961"/>
    <cellStyle name="Текст предупреждения 4 2" xfId="8962"/>
    <cellStyle name="Текст предупреждения 4 3" xfId="8963"/>
    <cellStyle name="Текст предупреждения 4 4" xfId="8964"/>
    <cellStyle name="Текст предупреждения 4 5" xfId="8965"/>
    <cellStyle name="Текст предупреждения 5" xfId="8966"/>
    <cellStyle name="Текст предупреждения 5 2" xfId="8967"/>
    <cellStyle name="Текст предупреждения 5 3" xfId="8968"/>
    <cellStyle name="Текст предупреждения 5 4" xfId="8969"/>
    <cellStyle name="Текст предупреждения 5 5" xfId="8970"/>
    <cellStyle name="Текст предупреждения 6" xfId="8971"/>
    <cellStyle name="Текст предупреждения 6 2" xfId="8972"/>
    <cellStyle name="Текст предупреждения 6 3" xfId="8973"/>
    <cellStyle name="Текст предупреждения 6 4" xfId="8974"/>
    <cellStyle name="Текст предупреждения 6 5" xfId="8975"/>
    <cellStyle name="Текст предупреждения 7" xfId="8976"/>
    <cellStyle name="Текст предупреждения 7 2" xfId="8977"/>
    <cellStyle name="Текст предупреждения 7 3" xfId="8978"/>
    <cellStyle name="Текст предупреждения 7 4" xfId="8979"/>
    <cellStyle name="Текст предупреждения 7 5" xfId="8980"/>
    <cellStyle name="Текст предупреждения 8" xfId="8981"/>
    <cellStyle name="Текст предупреждения 8 2" xfId="8982"/>
    <cellStyle name="Текст предупреждения 8 3" xfId="8983"/>
    <cellStyle name="Текст предупреждения 8 4" xfId="8984"/>
    <cellStyle name="Текст предупреждения 8 5" xfId="8985"/>
    <cellStyle name="Текст предупреждения 9" xfId="8986"/>
    <cellStyle name="Текст предупреждения 9 2" xfId="8987"/>
    <cellStyle name="Текст предупреждения 9 3" xfId="8988"/>
    <cellStyle name="Текст предупреждения 9 4" xfId="8989"/>
    <cellStyle name="Текст предупреждения 9 5" xfId="8990"/>
    <cellStyle name="Текстовый" xfId="340"/>
    <cellStyle name="Текстовый 2" xfId="341"/>
    <cellStyle name="Текстовый 3" xfId="342"/>
    <cellStyle name="Текстовый 3 2" xfId="9326"/>
    <cellStyle name="Текстовый 4" xfId="9325"/>
    <cellStyle name="Текстовый 5" xfId="11994"/>
    <cellStyle name="Текстовый_Кировская область факторный анализ" xfId="9324"/>
    <cellStyle name="тонны" xfId="9323"/>
    <cellStyle name="тонны 2" xfId="14576"/>
    <cellStyle name="тщк" xfId="14577"/>
    <cellStyle name="тщкьфд" xfId="14578"/>
    <cellStyle name="Тысячи [0]_1 (2)" xfId="9322"/>
    <cellStyle name="Тысячи [а]" xfId="14579"/>
    <cellStyle name="Тысячи_1F019502" xfId="9321"/>
    <cellStyle name="Финансовый" xfId="230" builtinId="3"/>
    <cellStyle name="Финансовый [0] 2" xfId="193"/>
    <cellStyle name="Финансовый [0] 2 2" xfId="15150"/>
    <cellStyle name="Финансовый [0] 2 2 2" xfId="15201"/>
    <cellStyle name="Финансовый [0] 3" xfId="15104"/>
    <cellStyle name="Финансовый 10" xfId="194"/>
    <cellStyle name="Финансовый 10 10" xfId="195"/>
    <cellStyle name="Финансовый 10 10 2" xfId="455"/>
    <cellStyle name="Финансовый 10 10 2 2" xfId="456"/>
    <cellStyle name="Финансовый 10 10 3" xfId="457"/>
    <cellStyle name="Финансовый 10 10 4" xfId="15152"/>
    <cellStyle name="Финансовый 10 11" xfId="8991"/>
    <cellStyle name="Финансовый 10 11 2" xfId="15964"/>
    <cellStyle name="Финансовый 10 12" xfId="8992"/>
    <cellStyle name="Финансовый 10 12 2" xfId="15965"/>
    <cellStyle name="Финансовый 10 13" xfId="8993"/>
    <cellStyle name="Финансовый 10 14" xfId="9320"/>
    <cellStyle name="Финансовый 10 14 2" xfId="15966"/>
    <cellStyle name="Финансовый 10 15" xfId="15151"/>
    <cellStyle name="Финансовый 10 2" xfId="196"/>
    <cellStyle name="Финансовый 10 2 2" xfId="458"/>
    <cellStyle name="Финансовый 10 2 2 2" xfId="459"/>
    <cellStyle name="Финансовый 10 2 3" xfId="460"/>
    <cellStyle name="Финансовый 10 2 4" xfId="9319"/>
    <cellStyle name="Финансовый 10 2 4 2" xfId="15967"/>
    <cellStyle name="Финансовый 10 2 5" xfId="15153"/>
    <cellStyle name="Финансовый 10 3" xfId="461"/>
    <cellStyle name="Финансовый 10 3 2" xfId="462"/>
    <cellStyle name="Финансовый 10 3 3" xfId="9318"/>
    <cellStyle name="Финансовый 10 3 3 2" xfId="15968"/>
    <cellStyle name="Финансовый 10 4" xfId="8994"/>
    <cellStyle name="Финансовый 10 4 2" xfId="11996"/>
    <cellStyle name="Финансовый 10 4 3" xfId="15969"/>
    <cellStyle name="Финансовый 10 5" xfId="8995"/>
    <cellStyle name="Финансовый 10 5 2" xfId="15970"/>
    <cellStyle name="Финансовый 10 6" xfId="8996"/>
    <cellStyle name="Финансовый 10 6 2" xfId="15971"/>
    <cellStyle name="Финансовый 10 7" xfId="8997"/>
    <cellStyle name="Финансовый 10 7 2" xfId="15972"/>
    <cellStyle name="Финансовый 10 8" xfId="8998"/>
    <cellStyle name="Финансовый 10 8 2" xfId="15973"/>
    <cellStyle name="Финансовый 10 9" xfId="8999"/>
    <cellStyle name="Финансовый 10 9 2" xfId="15974"/>
    <cellStyle name="Финансовый 11" xfId="197"/>
    <cellStyle name="Финансовый 11 2" xfId="463"/>
    <cellStyle name="Финансовый 11 2 2" xfId="464"/>
    <cellStyle name="Финансовый 11 3" xfId="465"/>
    <cellStyle name="Финансовый 11 3 2" xfId="11997"/>
    <cellStyle name="Финансовый 11 4" xfId="9000"/>
    <cellStyle name="Финансовый 11 5" xfId="15154"/>
    <cellStyle name="Финансовый 12" xfId="198"/>
    <cellStyle name="Финансовый 12 2" xfId="466"/>
    <cellStyle name="Финансовый 12 2 2" xfId="467"/>
    <cellStyle name="Финансовый 12 2 3" xfId="14794"/>
    <cellStyle name="Финансовый 12 2 4" xfId="16371"/>
    <cellStyle name="Финансовый 12 3" xfId="468"/>
    <cellStyle name="Финансовый 12 3 2" xfId="11998"/>
    <cellStyle name="Финансовый 12 4" xfId="15155"/>
    <cellStyle name="Финансовый 13" xfId="199"/>
    <cellStyle name="Финансовый 13 2" xfId="470"/>
    <cellStyle name="Финансовый 13 2 2" xfId="14793"/>
    <cellStyle name="Финансовый 13 2 3" xfId="16372"/>
    <cellStyle name="Финансовый 13 3" xfId="469"/>
    <cellStyle name="Финансовый 13 3 2" xfId="11999"/>
    <cellStyle name="Финансовый 13 3 3" xfId="15105"/>
    <cellStyle name="Финансовый 13 3 4" xfId="16373"/>
    <cellStyle name="Финансовый 13 4" xfId="11784"/>
    <cellStyle name="Финансовый 13 5" xfId="15156"/>
    <cellStyle name="Финансовый 14" xfId="200"/>
    <cellStyle name="Финансовый 14 2" xfId="471"/>
    <cellStyle name="Финансовый 14 3" xfId="12000"/>
    <cellStyle name="Финансовый 14 3 2" xfId="15106"/>
    <cellStyle name="Финансовый 14 3 3" xfId="16374"/>
    <cellStyle name="Финансовый 14 4" xfId="15157"/>
    <cellStyle name="Финансовый 15" xfId="201"/>
    <cellStyle name="Финансовый 15 2" xfId="472"/>
    <cellStyle name="Финансовый 15 3" xfId="12001"/>
    <cellStyle name="Финансовый 15 3 2" xfId="15107"/>
    <cellStyle name="Финансовый 15 3 3" xfId="16375"/>
    <cellStyle name="Финансовый 15 4" xfId="15158"/>
    <cellStyle name="Финансовый 16" xfId="202"/>
    <cellStyle name="Финансовый 16 2" xfId="473"/>
    <cellStyle name="Финансовый 16 2 2" xfId="15926"/>
    <cellStyle name="Финансовый 16 2 3" xfId="16376"/>
    <cellStyle name="Финансовый 16 3" xfId="11854"/>
    <cellStyle name="Финансовый 16 4" xfId="12002"/>
    <cellStyle name="Финансовый 16 5" xfId="15108"/>
    <cellStyle name="Финансовый 16 6" xfId="15975"/>
    <cellStyle name="Финансовый 17" xfId="203"/>
    <cellStyle name="Финансовый 17 2" xfId="9001"/>
    <cellStyle name="Финансовый 17 2 2" xfId="15977"/>
    <cellStyle name="Финансовый 17 3" xfId="12003"/>
    <cellStyle name="Финансовый 17 4" xfId="15614"/>
    <cellStyle name="Финансовый 17 4 2" xfId="16169"/>
    <cellStyle name="Финансовый 17 5" xfId="15320"/>
    <cellStyle name="Финансовый 17 5 2" xfId="16377"/>
    <cellStyle name="Финансовый 17 6" xfId="15976"/>
    <cellStyle name="Финансовый 18" xfId="204"/>
    <cellStyle name="Финансовый 18 2" xfId="9002"/>
    <cellStyle name="Финансовый 18 2 2" xfId="15979"/>
    <cellStyle name="Финансовый 18 3" xfId="12004"/>
    <cellStyle name="Финансовый 18 4" xfId="15620"/>
    <cellStyle name="Финансовый 18 4 2" xfId="16170"/>
    <cellStyle name="Финансовый 18 5" xfId="15302"/>
    <cellStyle name="Финансовый 18 5 2" xfId="16378"/>
    <cellStyle name="Финансовый 18 6" xfId="15978"/>
    <cellStyle name="Финансовый 19" xfId="205"/>
    <cellStyle name="Финансовый 19 2" xfId="9003"/>
    <cellStyle name="Финансовый 19 3" xfId="12005"/>
    <cellStyle name="Финансовый 19 4" xfId="15303"/>
    <cellStyle name="Финансовый 19 5" xfId="15980"/>
    <cellStyle name="Финансовый 2" xfId="206"/>
    <cellStyle name="Финансовый 2 10" xfId="207"/>
    <cellStyle name="Финансовый 2 10 10" xfId="9004"/>
    <cellStyle name="Финансовый 2 10 10 2" xfId="15981"/>
    <cellStyle name="Финансовый 2 10 11" xfId="9005"/>
    <cellStyle name="Финансовый 2 10 11 2" xfId="15982"/>
    <cellStyle name="Финансовый 2 10 12" xfId="9006"/>
    <cellStyle name="Финансовый 2 10 12 2" xfId="15983"/>
    <cellStyle name="Финансовый 2 10 13" xfId="9316"/>
    <cellStyle name="Финансовый 2 10 14" xfId="15160"/>
    <cellStyle name="Финансовый 2 10 2" xfId="474"/>
    <cellStyle name="Финансовый 2 10 2 2" xfId="475"/>
    <cellStyle name="Финансовый 2 10 3" xfId="9007"/>
    <cellStyle name="Финансовый 2 10 3 2" xfId="12006"/>
    <cellStyle name="Финансовый 2 10 3 3" xfId="15984"/>
    <cellStyle name="Финансовый 2 10 4" xfId="9008"/>
    <cellStyle name="Финансовый 2 10 4 2" xfId="15985"/>
    <cellStyle name="Финансовый 2 10 5" xfId="9009"/>
    <cellStyle name="Финансовый 2 10 5 2" xfId="15986"/>
    <cellStyle name="Финансовый 2 10 6" xfId="9010"/>
    <cellStyle name="Финансовый 2 10 6 2" xfId="15987"/>
    <cellStyle name="Финансовый 2 10 7" xfId="9011"/>
    <cellStyle name="Финансовый 2 10 7 2" xfId="15988"/>
    <cellStyle name="Финансовый 2 10 8" xfId="9012"/>
    <cellStyle name="Финансовый 2 10 8 2" xfId="15989"/>
    <cellStyle name="Финансовый 2 10 9" xfId="9013"/>
    <cellStyle name="Финансовый 2 10 9 2" xfId="15990"/>
    <cellStyle name="Финансовый 2 11" xfId="208"/>
    <cellStyle name="Финансовый 2 11 2" xfId="476"/>
    <cellStyle name="Финансовый 2 11 3" xfId="15161"/>
    <cellStyle name="Финансовый 2 12" xfId="477"/>
    <cellStyle name="Финансовый 2 12 2" xfId="478"/>
    <cellStyle name="Финансовый 2 12 3" xfId="11792"/>
    <cellStyle name="Финансовый 2 12 3 2" xfId="15991"/>
    <cellStyle name="Финансовый 2 12 4" xfId="16379"/>
    <cellStyle name="Финансовый 2 13" xfId="479"/>
    <cellStyle name="Финансовый 2 13 2" xfId="480"/>
    <cellStyle name="Финансовый 2 14" xfId="481"/>
    <cellStyle name="Финансовый 2 14 2" xfId="482"/>
    <cellStyle name="Финансовый 2 15" xfId="483"/>
    <cellStyle name="Финансовый 2 15 2" xfId="484"/>
    <cellStyle name="Финансовый 2 16" xfId="485"/>
    <cellStyle name="Финансовый 2 16 2" xfId="486"/>
    <cellStyle name="Финансовый 2 17" xfId="9014"/>
    <cellStyle name="Финансовый 2 17 2" xfId="15992"/>
    <cellStyle name="Финансовый 2 18" xfId="9015"/>
    <cellStyle name="Финансовый 2 18 2" xfId="15993"/>
    <cellStyle name="Финансовый 2 19" xfId="9016"/>
    <cellStyle name="Финансовый 2 19 2" xfId="15994"/>
    <cellStyle name="Финансовый 2 2" xfId="209"/>
    <cellStyle name="Финансовый 2 2 10" xfId="9017"/>
    <cellStyle name="Финансовый 2 2 10 2" xfId="15995"/>
    <cellStyle name="Финансовый 2 2 11" xfId="9018"/>
    <cellStyle name="Финансовый 2 2 11 2" xfId="15996"/>
    <cellStyle name="Финансовый 2 2 12" xfId="9019"/>
    <cellStyle name="Финансовый 2 2 12 2" xfId="15997"/>
    <cellStyle name="Финансовый 2 2 13" xfId="377"/>
    <cellStyle name="Финансовый 2 2 2" xfId="487"/>
    <cellStyle name="Финансовый 2 2 2 2" xfId="488"/>
    <cellStyle name="Финансовый 2 2 2 3" xfId="9315"/>
    <cellStyle name="Финансовый 2 2 2 4" xfId="12007"/>
    <cellStyle name="Финансовый 2 2 2 5" xfId="15884"/>
    <cellStyle name="Финансовый 2 2 3" xfId="9020"/>
    <cellStyle name="Финансовый 2 2 3 2" xfId="14792"/>
    <cellStyle name="Финансовый 2 2 3 3" xfId="15883"/>
    <cellStyle name="Финансовый 2 2 3 4" xfId="15998"/>
    <cellStyle name="Финансовый 2 2 4" xfId="9021"/>
    <cellStyle name="Финансовый 2 2 4 2" xfId="11885"/>
    <cellStyle name="Финансовый 2 2 4 3" xfId="15999"/>
    <cellStyle name="Финансовый 2 2 5" xfId="9022"/>
    <cellStyle name="Финансовый 2 2 5 2" xfId="15239"/>
    <cellStyle name="Финансовый 2 2 5 3" xfId="16000"/>
    <cellStyle name="Финансовый 2 2 6" xfId="9023"/>
    <cellStyle name="Финансовый 2 2 6 2" xfId="16001"/>
    <cellStyle name="Финансовый 2 2 7" xfId="9024"/>
    <cellStyle name="Финансовый 2 2 7 2" xfId="16002"/>
    <cellStyle name="Финансовый 2 2 8" xfId="9025"/>
    <cellStyle name="Финансовый 2 2 8 2" xfId="16003"/>
    <cellStyle name="Финансовый 2 2 9" xfId="9026"/>
    <cellStyle name="Финансовый 2 2 9 2" xfId="16004"/>
    <cellStyle name="Финансовый 2 20" xfId="9027"/>
    <cellStyle name="Финансовый 2 20 2" xfId="16005"/>
    <cellStyle name="Финансовый 2 21" xfId="9028"/>
    <cellStyle name="Финансовый 2 21 2" xfId="16006"/>
    <cellStyle name="Финансовый 2 22" xfId="9029"/>
    <cellStyle name="Финансовый 2 22 2" xfId="16007"/>
    <cellStyle name="Финансовый 2 23" xfId="9317"/>
    <cellStyle name="Финансовый 2 23 2" xfId="16008"/>
    <cellStyle name="Финансовый 2 24" xfId="15159"/>
    <cellStyle name="Финансовый 2 25" xfId="16394"/>
    <cellStyle name="Финансовый 2 26" xfId="16392"/>
    <cellStyle name="Финансовый 2 3" xfId="210"/>
    <cellStyle name="Финансовый 2 3 10" xfId="9030"/>
    <cellStyle name="Финансовый 2 3 10 2" xfId="16009"/>
    <cellStyle name="Финансовый 2 3 11" xfId="9031"/>
    <cellStyle name="Финансовый 2 3 11 2" xfId="16010"/>
    <cellStyle name="Финансовый 2 3 12" xfId="9032"/>
    <cellStyle name="Финансовый 2 3 12 2" xfId="16011"/>
    <cellStyle name="Финансовый 2 3 13" xfId="9314"/>
    <cellStyle name="Финансовый 2 3 13 2" xfId="16012"/>
    <cellStyle name="Финансовый 2 3 14" xfId="15162"/>
    <cellStyle name="Финансовый 2 3 2" xfId="489"/>
    <cellStyle name="Финансовый 2 3 2 2" xfId="490"/>
    <cellStyle name="Финансовый 2 3 2 3" xfId="15885"/>
    <cellStyle name="Финансовый 2 3 3" xfId="9033"/>
    <cellStyle name="Финансовый 2 3 3 2" xfId="12008"/>
    <cellStyle name="Финансовый 2 3 3 3" xfId="16013"/>
    <cellStyle name="Финансовый 2 3 4" xfId="9034"/>
    <cellStyle name="Финансовый 2 3 4 2" xfId="16014"/>
    <cellStyle name="Финансовый 2 3 5" xfId="9035"/>
    <cellStyle name="Финансовый 2 3 5 2" xfId="16015"/>
    <cellStyle name="Финансовый 2 3 6" xfId="9036"/>
    <cellStyle name="Финансовый 2 3 6 2" xfId="16016"/>
    <cellStyle name="Финансовый 2 3 7" xfId="9037"/>
    <cellStyle name="Финансовый 2 3 7 2" xfId="16017"/>
    <cellStyle name="Финансовый 2 3 8" xfId="9038"/>
    <cellStyle name="Финансовый 2 3 8 2" xfId="16018"/>
    <cellStyle name="Финансовый 2 3 9" xfId="9039"/>
    <cellStyle name="Финансовый 2 3 9 2" xfId="16019"/>
    <cellStyle name="Финансовый 2 4" xfId="211"/>
    <cellStyle name="Финансовый 2 4 10" xfId="9040"/>
    <cellStyle name="Финансовый 2 4 10 2" xfId="16020"/>
    <cellStyle name="Финансовый 2 4 11" xfId="9041"/>
    <cellStyle name="Финансовый 2 4 11 2" xfId="16021"/>
    <cellStyle name="Финансовый 2 4 12" xfId="9042"/>
    <cellStyle name="Финансовый 2 4 12 2" xfId="16022"/>
    <cellStyle name="Финансовый 2 4 13" xfId="9313"/>
    <cellStyle name="Финансовый 2 4 14" xfId="15163"/>
    <cellStyle name="Финансовый 2 4 2" xfId="491"/>
    <cellStyle name="Финансовый 2 4 2 2" xfId="492"/>
    <cellStyle name="Финансовый 2 4 2 3" xfId="15886"/>
    <cellStyle name="Финансовый 2 4 3" xfId="9043"/>
    <cellStyle name="Финансовый 2 4 3 2" xfId="12009"/>
    <cellStyle name="Финансовый 2 4 3 3" xfId="16023"/>
    <cellStyle name="Финансовый 2 4 4" xfId="9044"/>
    <cellStyle name="Финансовый 2 4 4 2" xfId="16024"/>
    <cellStyle name="Финансовый 2 4 5" xfId="9045"/>
    <cellStyle name="Финансовый 2 4 5 2" xfId="16025"/>
    <cellStyle name="Финансовый 2 4 6" xfId="9046"/>
    <cellStyle name="Финансовый 2 4 6 2" xfId="16026"/>
    <cellStyle name="Финансовый 2 4 7" xfId="9047"/>
    <cellStyle name="Финансовый 2 4 7 2" xfId="16027"/>
    <cellStyle name="Финансовый 2 4 8" xfId="9048"/>
    <cellStyle name="Финансовый 2 4 8 2" xfId="16028"/>
    <cellStyle name="Финансовый 2 4 9" xfId="9049"/>
    <cellStyle name="Финансовый 2 4 9 2" xfId="16029"/>
    <cellStyle name="Финансовый 2 5" xfId="212"/>
    <cellStyle name="Финансовый 2 5 10" xfId="9050"/>
    <cellStyle name="Финансовый 2 5 10 2" xfId="16030"/>
    <cellStyle name="Финансовый 2 5 11" xfId="9051"/>
    <cellStyle name="Финансовый 2 5 11 2" xfId="16031"/>
    <cellStyle name="Финансовый 2 5 12" xfId="9052"/>
    <cellStyle name="Финансовый 2 5 12 2" xfId="16032"/>
    <cellStyle name="Финансовый 2 5 13" xfId="15164"/>
    <cellStyle name="Финансовый 2 5 2" xfId="493"/>
    <cellStyle name="Финансовый 2 5 2 2" xfId="494"/>
    <cellStyle name="Финансовый 2 5 3" xfId="9053"/>
    <cellStyle name="Финансовый 2 5 3 2" xfId="14580"/>
    <cellStyle name="Финансовый 2 5 3 3" xfId="16033"/>
    <cellStyle name="Финансовый 2 5 4" xfId="9054"/>
    <cellStyle name="Финансовый 2 5 4 2" xfId="16034"/>
    <cellStyle name="Финансовый 2 5 5" xfId="9055"/>
    <cellStyle name="Финансовый 2 5 5 2" xfId="16035"/>
    <cellStyle name="Финансовый 2 5 6" xfId="9056"/>
    <cellStyle name="Финансовый 2 5 6 2" xfId="16036"/>
    <cellStyle name="Финансовый 2 5 7" xfId="9057"/>
    <cellStyle name="Финансовый 2 5 7 2" xfId="16037"/>
    <cellStyle name="Финансовый 2 5 8" xfId="9058"/>
    <cellStyle name="Финансовый 2 5 8 2" xfId="16038"/>
    <cellStyle name="Финансовый 2 5 9" xfId="9059"/>
    <cellStyle name="Финансовый 2 5 9 2" xfId="16039"/>
    <cellStyle name="Финансовый 2 6" xfId="213"/>
    <cellStyle name="Финансовый 2 6 10" xfId="9060"/>
    <cellStyle name="Финансовый 2 6 10 2" xfId="16040"/>
    <cellStyle name="Финансовый 2 6 11" xfId="9061"/>
    <cellStyle name="Финансовый 2 6 11 2" xfId="16041"/>
    <cellStyle name="Финансовый 2 6 12" xfId="9062"/>
    <cellStyle name="Финансовый 2 6 12 2" xfId="16042"/>
    <cellStyle name="Финансовый 2 6 13" xfId="15165"/>
    <cellStyle name="Финансовый 2 6 2" xfId="495"/>
    <cellStyle name="Финансовый 2 6 2 2" xfId="496"/>
    <cellStyle name="Финансовый 2 6 3" xfId="9063"/>
    <cellStyle name="Финансовый 2 6 3 2" xfId="16043"/>
    <cellStyle name="Финансовый 2 6 4" xfId="9064"/>
    <cellStyle name="Финансовый 2 6 4 2" xfId="16044"/>
    <cellStyle name="Финансовый 2 6 5" xfId="9065"/>
    <cellStyle name="Финансовый 2 6 5 2" xfId="16045"/>
    <cellStyle name="Финансовый 2 6 6" xfId="9066"/>
    <cellStyle name="Финансовый 2 6 6 2" xfId="16046"/>
    <cellStyle name="Финансовый 2 6 7" xfId="9067"/>
    <cellStyle name="Финансовый 2 6 7 2" xfId="16047"/>
    <cellStyle name="Финансовый 2 6 8" xfId="9068"/>
    <cellStyle name="Финансовый 2 6 8 2" xfId="16048"/>
    <cellStyle name="Финансовый 2 6 9" xfId="9069"/>
    <cellStyle name="Финансовый 2 6 9 2" xfId="16049"/>
    <cellStyle name="Финансовый 2 7" xfId="214"/>
    <cellStyle name="Финансовый 2 7 10" xfId="9070"/>
    <cellStyle name="Финансовый 2 7 10 2" xfId="16050"/>
    <cellStyle name="Финансовый 2 7 11" xfId="9071"/>
    <cellStyle name="Финансовый 2 7 11 2" xfId="16051"/>
    <cellStyle name="Финансовый 2 7 12" xfId="9072"/>
    <cellStyle name="Финансовый 2 7 12 2" xfId="16052"/>
    <cellStyle name="Финансовый 2 7 13" xfId="15166"/>
    <cellStyle name="Финансовый 2 7 2" xfId="497"/>
    <cellStyle name="Финансовый 2 7 2 2" xfId="498"/>
    <cellStyle name="Финансовый 2 7 3" xfId="9073"/>
    <cellStyle name="Финансовый 2 7 3 2" xfId="16053"/>
    <cellStyle name="Финансовый 2 7 4" xfId="9074"/>
    <cellStyle name="Финансовый 2 7 4 2" xfId="16054"/>
    <cellStyle name="Финансовый 2 7 5" xfId="9075"/>
    <cellStyle name="Финансовый 2 7 5 2" xfId="16055"/>
    <cellStyle name="Финансовый 2 7 6" xfId="9076"/>
    <cellStyle name="Финансовый 2 7 6 2" xfId="16056"/>
    <cellStyle name="Финансовый 2 7 7" xfId="9077"/>
    <cellStyle name="Финансовый 2 7 7 2" xfId="16057"/>
    <cellStyle name="Финансовый 2 7 8" xfId="9078"/>
    <cellStyle name="Финансовый 2 7 8 2" xfId="16058"/>
    <cellStyle name="Финансовый 2 7 9" xfId="9079"/>
    <cellStyle name="Финансовый 2 7 9 2" xfId="16059"/>
    <cellStyle name="Финансовый 2 8" xfId="215"/>
    <cellStyle name="Финансовый 2 8 10" xfId="9080"/>
    <cellStyle name="Финансовый 2 8 10 2" xfId="16060"/>
    <cellStyle name="Финансовый 2 8 11" xfId="9081"/>
    <cellStyle name="Финансовый 2 8 11 2" xfId="16061"/>
    <cellStyle name="Финансовый 2 8 12" xfId="9082"/>
    <cellStyle name="Финансовый 2 8 12 2" xfId="16062"/>
    <cellStyle name="Финансовый 2 8 13" xfId="15167"/>
    <cellStyle name="Финансовый 2 8 2" xfId="499"/>
    <cellStyle name="Финансовый 2 8 2 2" xfId="500"/>
    <cellStyle name="Финансовый 2 8 3" xfId="9083"/>
    <cellStyle name="Финансовый 2 8 3 2" xfId="16063"/>
    <cellStyle name="Финансовый 2 8 4" xfId="9084"/>
    <cellStyle name="Финансовый 2 8 4 2" xfId="16064"/>
    <cellStyle name="Финансовый 2 8 5" xfId="9085"/>
    <cellStyle name="Финансовый 2 8 5 2" xfId="16065"/>
    <cellStyle name="Финансовый 2 8 6" xfId="9086"/>
    <cellStyle name="Финансовый 2 8 6 2" xfId="16066"/>
    <cellStyle name="Финансовый 2 8 7" xfId="9087"/>
    <cellStyle name="Финансовый 2 8 7 2" xfId="16067"/>
    <cellStyle name="Финансовый 2 8 8" xfId="9088"/>
    <cellStyle name="Финансовый 2 8 8 2" xfId="16068"/>
    <cellStyle name="Финансовый 2 8 9" xfId="9089"/>
    <cellStyle name="Финансовый 2 8 9 2" xfId="16069"/>
    <cellStyle name="Финансовый 2 9" xfId="216"/>
    <cellStyle name="Финансовый 2 9 10" xfId="9090"/>
    <cellStyle name="Финансовый 2 9 10 2" xfId="16070"/>
    <cellStyle name="Финансовый 2 9 11" xfId="9091"/>
    <cellStyle name="Финансовый 2 9 11 2" xfId="16071"/>
    <cellStyle name="Финансовый 2 9 12" xfId="9092"/>
    <cellStyle name="Финансовый 2 9 12 2" xfId="16072"/>
    <cellStyle name="Финансовый 2 9 13" xfId="15168"/>
    <cellStyle name="Финансовый 2 9 2" xfId="501"/>
    <cellStyle name="Финансовый 2 9 2 2" xfId="502"/>
    <cellStyle name="Финансовый 2 9 3" xfId="9093"/>
    <cellStyle name="Финансовый 2 9 3 2" xfId="16073"/>
    <cellStyle name="Финансовый 2 9 4" xfId="9094"/>
    <cellStyle name="Финансовый 2 9 4 2" xfId="16074"/>
    <cellStyle name="Финансовый 2 9 5" xfId="9095"/>
    <cellStyle name="Финансовый 2 9 5 2" xfId="16075"/>
    <cellStyle name="Финансовый 2 9 6" xfId="9096"/>
    <cellStyle name="Финансовый 2 9 6 2" xfId="16076"/>
    <cellStyle name="Финансовый 2 9 7" xfId="9097"/>
    <cellStyle name="Финансовый 2 9 7 2" xfId="16077"/>
    <cellStyle name="Финансовый 2 9 8" xfId="9098"/>
    <cellStyle name="Финансовый 2 9 8 2" xfId="16078"/>
    <cellStyle name="Финансовый 2 9 9" xfId="9099"/>
    <cellStyle name="Финансовый 2 9 9 2" xfId="16079"/>
    <cellStyle name="Финансовый 2_ТМ передача 31.03.2011 (Морд)" xfId="9100"/>
    <cellStyle name="Финансовый 20" xfId="217"/>
    <cellStyle name="Финансовый 20 2" xfId="12010"/>
    <cellStyle name="Финансовый 20 3" xfId="15307"/>
    <cellStyle name="Финансовый 20 4" xfId="16080"/>
    <cellStyle name="Финансовый 21" xfId="218"/>
    <cellStyle name="Финансовый 21 2" xfId="12011"/>
    <cellStyle name="Финансовый 21 3" xfId="16081"/>
    <cellStyle name="Финансовый 21 4" xfId="16196"/>
    <cellStyle name="Финансовый 22" xfId="9312"/>
    <cellStyle name="Финансовый 22 2" xfId="12012"/>
    <cellStyle name="Финансовый 22 3" xfId="16380"/>
    <cellStyle name="Финансовый 22 4" xfId="16193"/>
    <cellStyle name="Финансовый 23" xfId="11769"/>
    <cellStyle name="Финансовый 23 2" xfId="12013"/>
    <cellStyle name="Финансовый 24" xfId="11785"/>
    <cellStyle name="Финансовый 24 2" xfId="12014"/>
    <cellStyle name="Финансовый 25" xfId="11794"/>
    <cellStyle name="Финансовый 25 2" xfId="12015"/>
    <cellStyle name="Финансовый 26" xfId="11839"/>
    <cellStyle name="Финансовый 26 2" xfId="12016"/>
    <cellStyle name="Финансовый 27" xfId="11843"/>
    <cellStyle name="Финансовый 27 2" xfId="12017"/>
    <cellStyle name="Финансовый 28" xfId="11846"/>
    <cellStyle name="Финансовый 28 2" xfId="12018"/>
    <cellStyle name="Финансовый 29" xfId="11842"/>
    <cellStyle name="Финансовый 29 2" xfId="12019"/>
    <cellStyle name="Финансовый 3" xfId="219"/>
    <cellStyle name="Финансовый 3 10" xfId="9101"/>
    <cellStyle name="Финансовый 3 10 2" xfId="16082"/>
    <cellStyle name="Финансовый 3 11" xfId="9102"/>
    <cellStyle name="Финансовый 3 11 2" xfId="16083"/>
    <cellStyle name="Финансовый 3 12" xfId="9103"/>
    <cellStyle name="Финансовый 3 12 2" xfId="16084"/>
    <cellStyle name="Финансовый 3 13" xfId="503"/>
    <cellStyle name="Финансовый 3 2" xfId="504"/>
    <cellStyle name="Финансовый 3 2 2" xfId="505"/>
    <cellStyle name="Финансовый 3 2 2 2" xfId="15889"/>
    <cellStyle name="Финансовый 3 2 2 2 2" xfId="15890"/>
    <cellStyle name="Финансовый 3 2 2 2 2 2" xfId="15891"/>
    <cellStyle name="Финансовый 3 2 2 2 2 2 2" xfId="15892"/>
    <cellStyle name="Финансовый 3 2 2 2 2 2 2 2" xfId="15893"/>
    <cellStyle name="Финансовый 3 2 2 2 2 2 2 2 2" xfId="15894"/>
    <cellStyle name="Финансовый 3 2 2 2 2 2 2 2 3" xfId="15895"/>
    <cellStyle name="Финансовый 3 2 2 2 2 2 2 3" xfId="15896"/>
    <cellStyle name="Финансовый 3 2 2 2 2 2 2 4" xfId="15897"/>
    <cellStyle name="Финансовый 3 2 2 2 2 2 3" xfId="15898"/>
    <cellStyle name="Финансовый 3 2 2 2 2 2 4" xfId="15899"/>
    <cellStyle name="Финансовый 3 2 2 2 2 3" xfId="15900"/>
    <cellStyle name="Финансовый 3 2 2 2 2 4" xfId="15901"/>
    <cellStyle name="Финансовый 3 2 2 2 3" xfId="15902"/>
    <cellStyle name="Финансовый 3 2 2 2 4" xfId="15903"/>
    <cellStyle name="Финансовый 3 2 2 3" xfId="15904"/>
    <cellStyle name="Финансовый 3 2 2 4" xfId="15905"/>
    <cellStyle name="Финансовый 3 2 2 5" xfId="15906"/>
    <cellStyle name="Финансовый 3 2 2 6" xfId="15888"/>
    <cellStyle name="Финансовый 3 2 3" xfId="11793"/>
    <cellStyle name="Финансовый 3 2 3 2" xfId="15907"/>
    <cellStyle name="Финансовый 3 2 4" xfId="14581"/>
    <cellStyle name="Финансовый 3 2 4 2" xfId="15908"/>
    <cellStyle name="Финансовый 3 2 5" xfId="15909"/>
    <cellStyle name="Финансовый 3 2 6" xfId="15887"/>
    <cellStyle name="Финансовый 3 3" xfId="9104"/>
    <cellStyle name="Финансовый 3 3 2" xfId="9311"/>
    <cellStyle name="Финансовый 3 3 2 2" xfId="15911"/>
    <cellStyle name="Финансовый 3 3 3" xfId="14582"/>
    <cellStyle name="Финансовый 3 3 4" xfId="15910"/>
    <cellStyle name="Финансовый 3 3 5" xfId="16085"/>
    <cellStyle name="Финансовый 3 4" xfId="9105"/>
    <cellStyle name="Финансовый 3 4 2" xfId="9310"/>
    <cellStyle name="Финансовый 3 4 3" xfId="14774"/>
    <cellStyle name="Финансовый 3 4 4" xfId="15912"/>
    <cellStyle name="Финансовый 3 4 5" xfId="16086"/>
    <cellStyle name="Финансовый 3 5" xfId="9106"/>
    <cellStyle name="Финансовый 3 5 2" xfId="12020"/>
    <cellStyle name="Финансовый 3 5 3" xfId="15913"/>
    <cellStyle name="Финансовый 3 5 4" xfId="16087"/>
    <cellStyle name="Финансовый 3 6" xfId="9107"/>
    <cellStyle name="Финансовый 3 6 2" xfId="15202"/>
    <cellStyle name="Финансовый 3 6 3" xfId="15623"/>
    <cellStyle name="Финансовый 3 6 4" xfId="16088"/>
    <cellStyle name="Финансовый 3 7" xfId="9108"/>
    <cellStyle name="Финансовый 3 7 2" xfId="16089"/>
    <cellStyle name="Финансовый 3 8" xfId="9109"/>
    <cellStyle name="Финансовый 3 8 2" xfId="16090"/>
    <cellStyle name="Финансовый 3 9" xfId="9110"/>
    <cellStyle name="Финансовый 3 9 2" xfId="16091"/>
    <cellStyle name="Финансовый 30" xfId="11847"/>
    <cellStyle name="Финансовый 30 2" xfId="12021"/>
    <cellStyle name="Финансовый 31" xfId="11841"/>
    <cellStyle name="Финансовый 31 2" xfId="12022"/>
    <cellStyle name="Финансовый 32" xfId="12023"/>
    <cellStyle name="Финансовый 33" xfId="12024"/>
    <cellStyle name="Финансовый 34" xfId="12025"/>
    <cellStyle name="Финансовый 35" xfId="12026"/>
    <cellStyle name="Финансовый 36" xfId="12027"/>
    <cellStyle name="Финансовый 37" xfId="12028"/>
    <cellStyle name="Финансовый 38" xfId="12029"/>
    <cellStyle name="Финансовый 39" xfId="12030"/>
    <cellStyle name="Финансовый 4" xfId="220"/>
    <cellStyle name="Финансовый 4 10" xfId="9111"/>
    <cellStyle name="Финансовый 4 10 2" xfId="16093"/>
    <cellStyle name="Финансовый 4 11" xfId="9112"/>
    <cellStyle name="Финансовый 4 11 2" xfId="16094"/>
    <cellStyle name="Финансовый 4 12" xfId="9113"/>
    <cellStyle name="Финансовый 4 12 2" xfId="16095"/>
    <cellStyle name="Финансовый 4 13" xfId="506"/>
    <cellStyle name="Финансовый 4 14" xfId="9309"/>
    <cellStyle name="Финансовый 4 15" xfId="15169"/>
    <cellStyle name="Финансовый 4 16" xfId="16092"/>
    <cellStyle name="Финансовый 4 2" xfId="221"/>
    <cellStyle name="Финансовый 4 2 2" xfId="508"/>
    <cellStyle name="Финансовый 4 2 2 2" xfId="14772"/>
    <cellStyle name="Финансовый 4 2 2 2 2" xfId="16097"/>
    <cellStyle name="Финансовый 4 2 2 3" xfId="15915"/>
    <cellStyle name="Финансовый 4 2 3" xfId="507"/>
    <cellStyle name="Финансовый 4 2 3 2" xfId="14583"/>
    <cellStyle name="Финансовый 4 2 4" xfId="9308"/>
    <cellStyle name="Финансовый 4 2 5" xfId="15170"/>
    <cellStyle name="Финансовый 4 2 6" xfId="16096"/>
    <cellStyle name="Финансовый 4 3" xfId="222"/>
    <cellStyle name="Финансовый 4 3 2" xfId="15171"/>
    <cellStyle name="Финансовый 4 3 2 2" xfId="15916"/>
    <cellStyle name="Финансовый 4 3 3" xfId="16098"/>
    <cellStyle name="Финансовый 4 4" xfId="223"/>
    <cellStyle name="Финансовый 4 4 2" xfId="9307"/>
    <cellStyle name="Финансовый 4 4 3" xfId="15172"/>
    <cellStyle name="Финансовый 4 4 4" xfId="16099"/>
    <cellStyle name="Финансовый 4 5" xfId="9114"/>
    <cellStyle name="Финансовый 4 5 2" xfId="9306"/>
    <cellStyle name="Финансовый 4 5 3" xfId="14773"/>
    <cellStyle name="Финансовый 4 5 3 2" xfId="16101"/>
    <cellStyle name="Финансовый 4 5 4" xfId="15914"/>
    <cellStyle name="Финансовый 4 5 5" xfId="16100"/>
    <cellStyle name="Финансовый 4 6" xfId="9115"/>
    <cellStyle name="Финансовый 4 6 2" xfId="9305"/>
    <cellStyle name="Финансовый 4 6 3" xfId="12031"/>
    <cellStyle name="Финансовый 4 6 4" xfId="16102"/>
    <cellStyle name="Финансовый 4 7" xfId="9116"/>
    <cellStyle name="Финансовый 4 7 2" xfId="15240"/>
    <cellStyle name="Финансовый 4 7 3" xfId="16103"/>
    <cellStyle name="Финансовый 4 8" xfId="9117"/>
    <cellStyle name="Финансовый 4 8 2" xfId="16104"/>
    <cellStyle name="Финансовый 4 9" xfId="9118"/>
    <cellStyle name="Финансовый 4 9 2" xfId="16105"/>
    <cellStyle name="Финансовый 4_июль " xfId="15109"/>
    <cellStyle name="Финансовый 40" xfId="12032"/>
    <cellStyle name="Финансовый 41" xfId="12033"/>
    <cellStyle name="Финансовый 42" xfId="12034"/>
    <cellStyle name="Финансовый 43" xfId="12035"/>
    <cellStyle name="Финансовый 44" xfId="12036"/>
    <cellStyle name="Финансовый 45" xfId="12037"/>
    <cellStyle name="Финансовый 46" xfId="12038"/>
    <cellStyle name="Финансовый 47" xfId="12039"/>
    <cellStyle name="Финансовый 48" xfId="12040"/>
    <cellStyle name="Финансовый 49" xfId="12041"/>
    <cellStyle name="Финансовый 5" xfId="224"/>
    <cellStyle name="Финансовый 5 10" xfId="9119"/>
    <cellStyle name="Финансовый 5 10 2" xfId="16106"/>
    <cellStyle name="Финансовый 5 11" xfId="9120"/>
    <cellStyle name="Финансовый 5 11 2" xfId="16107"/>
    <cellStyle name="Финансовый 5 12" xfId="9121"/>
    <cellStyle name="Финансовый 5 12 2" xfId="16108"/>
    <cellStyle name="Финансовый 5 13" xfId="15173"/>
    <cellStyle name="Финансовый 5 2" xfId="509"/>
    <cellStyle name="Финансовый 5 2 2" xfId="510"/>
    <cellStyle name="Финансовый 5 2 3" xfId="9304"/>
    <cellStyle name="Финансовый 5 2 3 2" xfId="16109"/>
    <cellStyle name="Финансовый 5 3" xfId="9122"/>
    <cellStyle name="Финансовый 5 3 2" xfId="9303"/>
    <cellStyle name="Финансовый 5 3 2 2" xfId="16111"/>
    <cellStyle name="Финансовый 5 3 3" xfId="12042"/>
    <cellStyle name="Финансовый 5 3 4" xfId="15918"/>
    <cellStyle name="Финансовый 5 3 5" xfId="16110"/>
    <cellStyle name="Финансовый 5 4" xfId="9123"/>
    <cellStyle name="Финансовый 5 4 2" xfId="15919"/>
    <cellStyle name="Финансовый 5 4 3" xfId="16112"/>
    <cellStyle name="Финансовый 5 5" xfId="9124"/>
    <cellStyle name="Финансовый 5 5 2" xfId="15917"/>
    <cellStyle name="Финансовый 5 5 3" xfId="16113"/>
    <cellStyle name="Финансовый 5 6" xfId="9125"/>
    <cellStyle name="Финансовый 5 6 2" xfId="16114"/>
    <cellStyle name="Финансовый 5 7" xfId="9126"/>
    <cellStyle name="Финансовый 5 7 2" xfId="16115"/>
    <cellStyle name="Финансовый 5 8" xfId="9127"/>
    <cellStyle name="Финансовый 5 8 2" xfId="16116"/>
    <cellStyle name="Финансовый 5 9" xfId="9128"/>
    <cellStyle name="Финансовый 5 9 2" xfId="16117"/>
    <cellStyle name="Финансовый 50" xfId="12043"/>
    <cellStyle name="Финансовый 51" xfId="12044"/>
    <cellStyle name="Финансовый 52" xfId="12045"/>
    <cellStyle name="Финансовый 53" xfId="12046"/>
    <cellStyle name="Финансовый 54" xfId="12047"/>
    <cellStyle name="Финансовый 55" xfId="12048"/>
    <cellStyle name="Финансовый 56" xfId="12049"/>
    <cellStyle name="Финансовый 57" xfId="12050"/>
    <cellStyle name="Финансовый 58" xfId="12051"/>
    <cellStyle name="Финансовый 59" xfId="12071"/>
    <cellStyle name="Финансовый 6" xfId="225"/>
    <cellStyle name="Финансовый 6 10" xfId="9129"/>
    <cellStyle name="Финансовый 6 10 2" xfId="16118"/>
    <cellStyle name="Финансовый 6 11" xfId="9130"/>
    <cellStyle name="Финансовый 6 11 2" xfId="16119"/>
    <cellStyle name="Финансовый 6 12" xfId="9131"/>
    <cellStyle name="Финансовый 6 12 2" xfId="16120"/>
    <cellStyle name="Финансовый 6 13" xfId="9302"/>
    <cellStyle name="Финансовый 6 13 2" xfId="16121"/>
    <cellStyle name="Финансовый 6 14" xfId="15174"/>
    <cellStyle name="Финансовый 6 2" xfId="511"/>
    <cellStyle name="Финансовый 6 2 2" xfId="512"/>
    <cellStyle name="Финансовый 6 2 3" xfId="15920"/>
    <cellStyle name="Финансовый 6 3" xfId="9132"/>
    <cellStyle name="Финансовый 6 3 2" xfId="9301"/>
    <cellStyle name="Финансовый 6 3 2 2" xfId="16123"/>
    <cellStyle name="Финансовый 6 3 3" xfId="12052"/>
    <cellStyle name="Финансовый 6 3 4" xfId="16122"/>
    <cellStyle name="Финансовый 6 4" xfId="9133"/>
    <cellStyle name="Финансовый 6 4 2" xfId="9299"/>
    <cellStyle name="Финансовый 6 4 2 2" xfId="16125"/>
    <cellStyle name="Финансовый 6 4 3" xfId="9300"/>
    <cellStyle name="Финансовый 6 4 3 2" xfId="16126"/>
    <cellStyle name="Финансовый 6 4 4" xfId="16124"/>
    <cellStyle name="Финансовый 6 5" xfId="9134"/>
    <cellStyle name="Финансовый 6 5 2" xfId="16127"/>
    <cellStyle name="Финансовый 6 6" xfId="9135"/>
    <cellStyle name="Финансовый 6 6 2" xfId="16128"/>
    <cellStyle name="Финансовый 6 7" xfId="9136"/>
    <cellStyle name="Финансовый 6 7 2" xfId="16129"/>
    <cellStyle name="Финансовый 6 8" xfId="9137"/>
    <cellStyle name="Финансовый 6 8 2" xfId="16130"/>
    <cellStyle name="Финансовый 6 9" xfId="9138"/>
    <cellStyle name="Финансовый 6 9 2" xfId="16131"/>
    <cellStyle name="Финансовый 60" xfId="14835"/>
    <cellStyle name="Финансовый 61" xfId="14861"/>
    <cellStyle name="Финансовый 62" xfId="14865"/>
    <cellStyle name="Финансовый 63" xfId="14859"/>
    <cellStyle name="Финансовый 64" xfId="14868"/>
    <cellStyle name="Финансовый 65" xfId="14856"/>
    <cellStyle name="Финансовый 66" xfId="14838"/>
    <cellStyle name="Финансовый 67" xfId="14855"/>
    <cellStyle name="Финансовый 68" xfId="14840"/>
    <cellStyle name="Финансовый 69" xfId="14853"/>
    <cellStyle name="Финансовый 7" xfId="226"/>
    <cellStyle name="Финансовый 7 10" xfId="9139"/>
    <cellStyle name="Финансовый 7 10 2" xfId="16132"/>
    <cellStyle name="Финансовый 7 11" xfId="9140"/>
    <cellStyle name="Финансовый 7 11 2" xfId="16133"/>
    <cellStyle name="Финансовый 7 12" xfId="9141"/>
    <cellStyle name="Финансовый 7 12 2" xfId="16134"/>
    <cellStyle name="Финансовый 7 13" xfId="9298"/>
    <cellStyle name="Финансовый 7 13 2" xfId="16135"/>
    <cellStyle name="Финансовый 7 14" xfId="15175"/>
    <cellStyle name="Финансовый 7 2" xfId="513"/>
    <cellStyle name="Финансовый 7 2 2" xfId="514"/>
    <cellStyle name="Финансовый 7 2 3" xfId="9297"/>
    <cellStyle name="Финансовый 7 2 3 2" xfId="16136"/>
    <cellStyle name="Финансовый 7 3" xfId="9142"/>
    <cellStyle name="Финансовый 7 3 2" xfId="12053"/>
    <cellStyle name="Финансовый 7 3 3" xfId="16137"/>
    <cellStyle name="Финансовый 7 4" xfId="9143"/>
    <cellStyle name="Финансовый 7 4 2" xfId="16138"/>
    <cellStyle name="Финансовый 7 5" xfId="9144"/>
    <cellStyle name="Финансовый 7 5 2" xfId="16139"/>
    <cellStyle name="Финансовый 7 6" xfId="9145"/>
    <cellStyle name="Финансовый 7 6 2" xfId="16140"/>
    <cellStyle name="Финансовый 7 7" xfId="9146"/>
    <cellStyle name="Финансовый 7 7 2" xfId="16141"/>
    <cellStyle name="Финансовый 7 8" xfId="9147"/>
    <cellStyle name="Финансовый 7 8 2" xfId="16142"/>
    <cellStyle name="Финансовый 7 9" xfId="9148"/>
    <cellStyle name="Финансовый 7 9 2" xfId="16143"/>
    <cellStyle name="Финансовый 70" xfId="14841"/>
    <cellStyle name="Финансовый 71" xfId="14852"/>
    <cellStyle name="Финансовый 72" xfId="14867"/>
    <cellStyle name="Финансовый 73" xfId="14851"/>
    <cellStyle name="Финансовый 74" xfId="14843"/>
    <cellStyle name="Финансовый 75" xfId="14837"/>
    <cellStyle name="Финансовый 76" xfId="14846"/>
    <cellStyle name="Финансовый 77" xfId="14839"/>
    <cellStyle name="Финансовый 78" xfId="15103"/>
    <cellStyle name="Финансовый 79" xfId="15251"/>
    <cellStyle name="Финансовый 79 2" xfId="16391"/>
    <cellStyle name="Финансовый 8" xfId="227"/>
    <cellStyle name="Финансовый 8 10" xfId="9149"/>
    <cellStyle name="Финансовый 8 10 2" xfId="16144"/>
    <cellStyle name="Финансовый 8 11" xfId="9150"/>
    <cellStyle name="Финансовый 8 11 2" xfId="16145"/>
    <cellStyle name="Финансовый 8 12" xfId="9151"/>
    <cellStyle name="Финансовый 8 12 2" xfId="16146"/>
    <cellStyle name="Финансовый 8 13" xfId="9296"/>
    <cellStyle name="Финансовый 8 13 2" xfId="16147"/>
    <cellStyle name="Финансовый 8 14" xfId="15176"/>
    <cellStyle name="Финансовый 8 2" xfId="515"/>
    <cellStyle name="Финансовый 8 2 2" xfId="516"/>
    <cellStyle name="Финансовый 8 2 3" xfId="9295"/>
    <cellStyle name="Финансовый 8 2 3 2" xfId="16148"/>
    <cellStyle name="Финансовый 8 3" xfId="9152"/>
    <cellStyle name="Финансовый 8 3 2" xfId="12054"/>
    <cellStyle name="Финансовый 8 3 3" xfId="16149"/>
    <cellStyle name="Финансовый 8 4" xfId="9153"/>
    <cellStyle name="Финансовый 8 4 2" xfId="16150"/>
    <cellStyle name="Финансовый 8 5" xfId="9154"/>
    <cellStyle name="Финансовый 8 5 2" xfId="16151"/>
    <cellStyle name="Финансовый 8 6" xfId="9155"/>
    <cellStyle name="Финансовый 8 6 2" xfId="16152"/>
    <cellStyle name="Финансовый 8 7" xfId="9156"/>
    <cellStyle name="Финансовый 8 7 2" xfId="16153"/>
    <cellStyle name="Финансовый 8 8" xfId="9157"/>
    <cellStyle name="Финансовый 8 8 2" xfId="16154"/>
    <cellStyle name="Финансовый 8 9" xfId="9158"/>
    <cellStyle name="Финансовый 8 9 2" xfId="16155"/>
    <cellStyle name="Финансовый 80" xfId="15252"/>
    <cellStyle name="Финансовый 80 2" xfId="16174"/>
    <cellStyle name="Финансовый 81" xfId="15253"/>
    <cellStyle name="Финансовый 81 2" xfId="16176"/>
    <cellStyle name="Финансовый 82" xfId="15254"/>
    <cellStyle name="Финансовый 82 2" xfId="16178"/>
    <cellStyle name="Финансовый 83" xfId="15255"/>
    <cellStyle name="Финансовый 83 2" xfId="16180"/>
    <cellStyle name="Финансовый 84" xfId="15257"/>
    <cellStyle name="Финансовый 84 2" xfId="16182"/>
    <cellStyle name="Финансовый 85" xfId="15250"/>
    <cellStyle name="Финансовый 85 2" xfId="16184"/>
    <cellStyle name="Финансовый 86" xfId="15248"/>
    <cellStyle name="Финансовый 87" xfId="15249"/>
    <cellStyle name="Финансовый 87 2" xfId="16386"/>
    <cellStyle name="Финансовый 88" xfId="15272"/>
    <cellStyle name="Финансовый 88 2" xfId="16192"/>
    <cellStyle name="Финансовый 89" xfId="15275"/>
    <cellStyle name="Финансовый 9" xfId="228"/>
    <cellStyle name="Финансовый 9 10" xfId="9159"/>
    <cellStyle name="Финансовый 9 10 2" xfId="16156"/>
    <cellStyle name="Финансовый 9 11" xfId="9160"/>
    <cellStyle name="Финансовый 9 11 2" xfId="16157"/>
    <cellStyle name="Финансовый 9 12" xfId="9161"/>
    <cellStyle name="Финансовый 9 12 2" xfId="16158"/>
    <cellStyle name="Финансовый 9 13" xfId="9294"/>
    <cellStyle name="Финансовый 9 13 2" xfId="16159"/>
    <cellStyle name="Финансовый 9 14" xfId="15177"/>
    <cellStyle name="Финансовый 9 2" xfId="517"/>
    <cellStyle name="Финансовый 9 2 2" xfId="518"/>
    <cellStyle name="Финансовый 9 2 3" xfId="9293"/>
    <cellStyle name="Финансовый 9 2 3 2" xfId="16160"/>
    <cellStyle name="Финансовый 9 3" xfId="9162"/>
    <cellStyle name="Финансовый 9 3 2" xfId="9292"/>
    <cellStyle name="Финансовый 9 3 2 2" xfId="16162"/>
    <cellStyle name="Финансовый 9 3 3" xfId="12055"/>
    <cellStyle name="Финансовый 9 3 4" xfId="16161"/>
    <cellStyle name="Финансовый 9 4" xfId="9163"/>
    <cellStyle name="Финансовый 9 4 2" xfId="16163"/>
    <cellStyle name="Финансовый 9 5" xfId="9164"/>
    <cellStyle name="Финансовый 9 5 2" xfId="16164"/>
    <cellStyle name="Финансовый 9 6" xfId="9165"/>
    <cellStyle name="Финансовый 9 6 2" xfId="16165"/>
    <cellStyle name="Финансовый 9 7" xfId="9166"/>
    <cellStyle name="Финансовый 9 7 2" xfId="16166"/>
    <cellStyle name="Финансовый 9 8" xfId="9167"/>
    <cellStyle name="Финансовый 9 8 2" xfId="16167"/>
    <cellStyle name="Финансовый 9 9" xfId="9168"/>
    <cellStyle name="Финансовый 9 9 2" xfId="16168"/>
    <cellStyle name="Финансовый 90" xfId="15278"/>
    <cellStyle name="Финансовый 91" xfId="15279"/>
    <cellStyle name="Финансовый 92" xfId="15283"/>
    <cellStyle name="Финансовый 93" xfId="15285"/>
    <cellStyle name="Финансовый 94" xfId="15300"/>
    <cellStyle name="Финансовый 95" xfId="15296"/>
    <cellStyle name="Финансовый 96" xfId="15318"/>
    <cellStyle name="Финансовый 97" xfId="15923"/>
    <cellStyle name="Формула" xfId="343"/>
    <cellStyle name="Формула 2" xfId="9169"/>
    <cellStyle name="Формула 2 2" xfId="9289"/>
    <cellStyle name="Формула 2 3" xfId="9290"/>
    <cellStyle name="Формула 3" xfId="9288"/>
    <cellStyle name="Формула 3 2" xfId="9287"/>
    <cellStyle name="Формула 3 3" xfId="14584"/>
    <cellStyle name="Формула 4" xfId="9286"/>
    <cellStyle name="Формула 4 2" xfId="14585"/>
    <cellStyle name="Формула 5" xfId="9291"/>
    <cellStyle name="Формула 5 2" xfId="14586"/>
    <cellStyle name="Формула 6" xfId="14587"/>
    <cellStyle name="Формула 7" xfId="12056"/>
    <cellStyle name="Формула 8" xfId="16381"/>
    <cellStyle name="Формула_5" xfId="9285"/>
    <cellStyle name="ФормулаВБ" xfId="344"/>
    <cellStyle name="ФормулаВБ 10" xfId="14588"/>
    <cellStyle name="ФормулаВБ 11" xfId="14589"/>
    <cellStyle name="ФормулаВБ 12" xfId="14590"/>
    <cellStyle name="ФормулаВБ 13" xfId="14591"/>
    <cellStyle name="ФормулаВБ 14" xfId="14592"/>
    <cellStyle name="ФормулаВБ 15" xfId="14593"/>
    <cellStyle name="ФормулаВБ 16" xfId="14594"/>
    <cellStyle name="ФормулаВБ 17" xfId="14595"/>
    <cellStyle name="ФормулаВБ 18" xfId="14596"/>
    <cellStyle name="ФормулаВБ 19" xfId="14597"/>
    <cellStyle name="ФормулаВБ 2" xfId="9283"/>
    <cellStyle name="ФормулаВБ 2 2" xfId="9282"/>
    <cellStyle name="ФормулаВБ 2 3" xfId="9281"/>
    <cellStyle name="ФормулаВБ 2 4" xfId="9280"/>
    <cellStyle name="ФормулаВБ 2 5" xfId="14598"/>
    <cellStyle name="ФормулаВБ 20" xfId="14599"/>
    <cellStyle name="ФормулаВБ 21" xfId="14600"/>
    <cellStyle name="ФормулаВБ 22" xfId="14601"/>
    <cellStyle name="ФормулаВБ 23" xfId="14602"/>
    <cellStyle name="ФормулаВБ 24" xfId="14603"/>
    <cellStyle name="ФормулаВБ 25" xfId="14604"/>
    <cellStyle name="ФормулаВБ 26" xfId="14605"/>
    <cellStyle name="ФормулаВБ 27" xfId="14606"/>
    <cellStyle name="ФормулаВБ 28" xfId="14607"/>
    <cellStyle name="ФормулаВБ 29" xfId="14608"/>
    <cellStyle name="ФормулаВБ 3" xfId="9279"/>
    <cellStyle name="ФормулаВБ 3 2" xfId="14609"/>
    <cellStyle name="ФормулаВБ 30" xfId="14610"/>
    <cellStyle name="ФормулаВБ 31" xfId="14611"/>
    <cellStyle name="ФормулаВБ 32" xfId="12057"/>
    <cellStyle name="ФормулаВБ 33" xfId="16382"/>
    <cellStyle name="ФормулаВБ 4" xfId="9278"/>
    <cellStyle name="ФормулаВБ 4 2" xfId="14612"/>
    <cellStyle name="ФормулаВБ 5" xfId="9284"/>
    <cellStyle name="ФормулаВБ 5 2" xfId="14613"/>
    <cellStyle name="ФормулаВБ 6" xfId="14614"/>
    <cellStyle name="ФормулаВБ 7" xfId="14615"/>
    <cellStyle name="ФормулаВБ 8" xfId="14616"/>
    <cellStyle name="ФормулаВБ 9" xfId="14617"/>
    <cellStyle name="ФормулаВБ_Книга1" xfId="9277"/>
    <cellStyle name="ФормулаНаКонтроль" xfId="345"/>
    <cellStyle name="ФормулаНаКонтроль 10" xfId="14618"/>
    <cellStyle name="ФормулаНаКонтроль 11" xfId="14619"/>
    <cellStyle name="ФормулаНаКонтроль 12" xfId="14620"/>
    <cellStyle name="ФормулаНаКонтроль 13" xfId="14621"/>
    <cellStyle name="ФормулаНаКонтроль 14" xfId="14622"/>
    <cellStyle name="ФормулаНаКонтроль 15" xfId="14623"/>
    <cellStyle name="ФормулаНаКонтроль 16" xfId="14624"/>
    <cellStyle name="ФормулаНаКонтроль 17" xfId="14625"/>
    <cellStyle name="ФормулаНаКонтроль 18" xfId="14626"/>
    <cellStyle name="ФормулаНаКонтроль 19" xfId="14627"/>
    <cellStyle name="ФормулаНаКонтроль 2" xfId="9170"/>
    <cellStyle name="ФормулаНаКонтроль 2 2" xfId="14628"/>
    <cellStyle name="ФормулаНаКонтроль 20" xfId="14629"/>
    <cellStyle name="ФормулаНаКонтроль 21" xfId="14630"/>
    <cellStyle name="ФормулаНаКонтроль 22" xfId="14631"/>
    <cellStyle name="ФормулаНаКонтроль 23" xfId="14632"/>
    <cellStyle name="ФормулаНаКонтроль 24" xfId="14633"/>
    <cellStyle name="ФормулаНаКонтроль 25" xfId="14634"/>
    <cellStyle name="ФормулаНаКонтроль 26" xfId="14635"/>
    <cellStyle name="ФормулаНаКонтроль 27" xfId="14636"/>
    <cellStyle name="ФормулаНаКонтроль 28" xfId="14637"/>
    <cellStyle name="ФормулаНаКонтроль 29" xfId="14638"/>
    <cellStyle name="ФормулаНаКонтроль 3" xfId="9275"/>
    <cellStyle name="ФормулаНаКонтроль 3 2" xfId="14639"/>
    <cellStyle name="ФормулаНаКонтроль 30" xfId="14640"/>
    <cellStyle name="ФормулаНаКонтроль 31" xfId="14641"/>
    <cellStyle name="ФормулаНаКонтроль 32" xfId="14642"/>
    <cellStyle name="ФормулаНаКонтроль 33" xfId="14643"/>
    <cellStyle name="ФормулаНаКонтроль 34" xfId="12058"/>
    <cellStyle name="ФормулаНаКонтроль 35" xfId="16383"/>
    <cellStyle name="ФормулаНаКонтроль 4" xfId="9276"/>
    <cellStyle name="ФормулаНаКонтроль 4 2" xfId="14644"/>
    <cellStyle name="ФормулаНаКонтроль 5" xfId="14645"/>
    <cellStyle name="ФормулаНаКонтроль 6" xfId="14646"/>
    <cellStyle name="ФормулаНаКонтроль 7" xfId="14647"/>
    <cellStyle name="ФормулаНаКонтроль 8" xfId="14648"/>
    <cellStyle name="ФормулаНаКонтроль 9" xfId="14649"/>
    <cellStyle name="ФормулаНаКонтроль_GRES.2007.5" xfId="9274"/>
    <cellStyle name="Хороший 10" xfId="9171"/>
    <cellStyle name="Хороший 10 2" xfId="9172"/>
    <cellStyle name="Хороший 10 3" xfId="9173"/>
    <cellStyle name="Хороший 10 4" xfId="9174"/>
    <cellStyle name="Хороший 10 5" xfId="9175"/>
    <cellStyle name="Хороший 11" xfId="9176"/>
    <cellStyle name="Хороший 11 2" xfId="9177"/>
    <cellStyle name="Хороший 11 3" xfId="9178"/>
    <cellStyle name="Хороший 11 4" xfId="9179"/>
    <cellStyle name="Хороший 11 5" xfId="9180"/>
    <cellStyle name="Хороший 12" xfId="9181"/>
    <cellStyle name="Хороший 12 2" xfId="9182"/>
    <cellStyle name="Хороший 12 3" xfId="9183"/>
    <cellStyle name="Хороший 12 4" xfId="9184"/>
    <cellStyle name="Хороший 12 5" xfId="9185"/>
    <cellStyle name="Хороший 13" xfId="9186"/>
    <cellStyle name="Хороший 13 2" xfId="9187"/>
    <cellStyle name="Хороший 13 3" xfId="9188"/>
    <cellStyle name="Хороший 13 4" xfId="9189"/>
    <cellStyle name="Хороший 13 5" xfId="9190"/>
    <cellStyle name="Хороший 14" xfId="9191"/>
    <cellStyle name="Хороший 14 2" xfId="9192"/>
    <cellStyle name="Хороший 14 3" xfId="9193"/>
    <cellStyle name="Хороший 14 4" xfId="9194"/>
    <cellStyle name="Хороший 14 5" xfId="9195"/>
    <cellStyle name="Хороший 15" xfId="9196"/>
    <cellStyle name="Хороший 15 2" xfId="9197"/>
    <cellStyle name="Хороший 15 3" xfId="9198"/>
    <cellStyle name="Хороший 15 4" xfId="9199"/>
    <cellStyle name="Хороший 15 5" xfId="9200"/>
    <cellStyle name="Хороший 16" xfId="9201"/>
    <cellStyle name="Хороший 16 2" xfId="9202"/>
    <cellStyle name="Хороший 17" xfId="9203"/>
    <cellStyle name="Хороший 18" xfId="9204"/>
    <cellStyle name="Хороший 19" xfId="9205"/>
    <cellStyle name="Хороший 2" xfId="229"/>
    <cellStyle name="Хороший 2 10" xfId="9206"/>
    <cellStyle name="Хороший 2 11" xfId="9207"/>
    <cellStyle name="Хороший 2 2" xfId="9208"/>
    <cellStyle name="Хороший 2 2 2" xfId="14974"/>
    <cellStyle name="Хороший 2 2 3" xfId="15921"/>
    <cellStyle name="Хороший 2 3" xfId="9209"/>
    <cellStyle name="Хороший 2 4" xfId="9210"/>
    <cellStyle name="Хороший 2 5" xfId="9211"/>
    <cellStyle name="Хороший 2 6" xfId="9212"/>
    <cellStyle name="Хороший 2 6 2" xfId="15241"/>
    <cellStyle name="Хороший 2 7" xfId="9213"/>
    <cellStyle name="Хороший 2 8" xfId="9214"/>
    <cellStyle name="Хороший 2 9" xfId="9215"/>
    <cellStyle name="Хороший 2_июль " xfId="15110"/>
    <cellStyle name="Хороший 20" xfId="15584"/>
    <cellStyle name="Хороший 21" xfId="15585"/>
    <cellStyle name="Хороший 22" xfId="15586"/>
    <cellStyle name="Хороший 23" xfId="15587"/>
    <cellStyle name="Хороший 24" xfId="15588"/>
    <cellStyle name="Хороший 25" xfId="15583"/>
    <cellStyle name="Хороший 26" xfId="15613"/>
    <cellStyle name="Хороший 3" xfId="9216"/>
    <cellStyle name="Хороший 3 2" xfId="9217"/>
    <cellStyle name="Хороший 3 2 2" xfId="15922"/>
    <cellStyle name="Хороший 3 3" xfId="9218"/>
    <cellStyle name="Хороший 3 4" xfId="9219"/>
    <cellStyle name="Хороший 3 5" xfId="9220"/>
    <cellStyle name="Хороший 3 6" xfId="11837"/>
    <cellStyle name="Хороший 4" xfId="9221"/>
    <cellStyle name="Хороший 4 2" xfId="9222"/>
    <cellStyle name="Хороший 4 3" xfId="9223"/>
    <cellStyle name="Хороший 4 4" xfId="9224"/>
    <cellStyle name="Хороший 4 5" xfId="9225"/>
    <cellStyle name="Хороший 5" xfId="9226"/>
    <cellStyle name="Хороший 5 2" xfId="9227"/>
    <cellStyle name="Хороший 5 3" xfId="9228"/>
    <cellStyle name="Хороший 5 4" xfId="9229"/>
    <cellStyle name="Хороший 5 5" xfId="9230"/>
    <cellStyle name="Хороший 6" xfId="9231"/>
    <cellStyle name="Хороший 6 2" xfId="9232"/>
    <cellStyle name="Хороший 6 3" xfId="9233"/>
    <cellStyle name="Хороший 6 4" xfId="9234"/>
    <cellStyle name="Хороший 6 5" xfId="9235"/>
    <cellStyle name="Хороший 7" xfId="9236"/>
    <cellStyle name="Хороший 7 2" xfId="9237"/>
    <cellStyle name="Хороший 7 3" xfId="9238"/>
    <cellStyle name="Хороший 7 4" xfId="9239"/>
    <cellStyle name="Хороший 7 5" xfId="9240"/>
    <cellStyle name="Хороший 8" xfId="9241"/>
    <cellStyle name="Хороший 8 2" xfId="9242"/>
    <cellStyle name="Хороший 8 3" xfId="9243"/>
    <cellStyle name="Хороший 8 4" xfId="9244"/>
    <cellStyle name="Хороший 8 5" xfId="9245"/>
    <cellStyle name="Хороший 9" xfId="9246"/>
    <cellStyle name="Хороший 9 2" xfId="9247"/>
    <cellStyle name="Хороший 9 3" xfId="9248"/>
    <cellStyle name="Хороший 9 4" xfId="9249"/>
    <cellStyle name="Хороший 9 5" xfId="9250"/>
    <cellStyle name="Цифры по центру с десятыми" xfId="9273"/>
    <cellStyle name="Цифры по центру с десятыми 2" xfId="9272"/>
    <cellStyle name="Цифры по центру с десятыми 3" xfId="9271"/>
    <cellStyle name="Числовой" xfId="9270"/>
    <cellStyle name="Џђћ–…ќ’ќ›‰" xfId="346"/>
    <cellStyle name="Џђћ–…ќ’ќ›‰ 2" xfId="9268"/>
    <cellStyle name="Џђћ–…ќ’ќ›‰ 2 2" xfId="9267"/>
    <cellStyle name="Џђћ–…ќ’ќ›‰ 3" xfId="9266"/>
    <cellStyle name="Џђћ–…ќ’ќ›‰ 4" xfId="9265"/>
    <cellStyle name="Џђћ–…ќ’ќ›‰ 5" xfId="9269"/>
    <cellStyle name="Џђћ–…ќ’ќ›‰ 6" xfId="12059"/>
    <cellStyle name="Џђћ–…ќ’ќ›‰ 7" xfId="16384"/>
    <cellStyle name="Шапка таблицы" xfId="9251"/>
    <cellStyle name="Шапка таблицы 2" xfId="9263"/>
    <cellStyle name="Шапка таблицы 2 2" xfId="14650"/>
    <cellStyle name="Шапка таблицы 3" xfId="9262"/>
    <cellStyle name="Шапка таблицы 3 2" xfId="14651"/>
    <cellStyle name="Шапка таблицы 4" xfId="9264"/>
    <cellStyle name="Шапка таблицы 4 2" xfId="14652"/>
    <cellStyle name="Шапка таблицы 5" xfId="14653"/>
    <cellStyle name="ШАУ" xfId="9261"/>
    <cellStyle name="ܘ_x0008_" xfId="378"/>
    <cellStyle name="ܛ_x0008_" xfId="379"/>
    <cellStyle name="Ž–…’›‰" xfId="14655"/>
    <cellStyle name="標準_BS-Cr" xfId="14654"/>
    <cellStyle name="㐀കܒ_x0008_" xfId="380"/>
    <cellStyle name="㼿" xfId="12060"/>
    <cellStyle name="㼿?" xfId="12061"/>
    <cellStyle name="㼿? 10" xfId="14656"/>
    <cellStyle name="㼿? 2" xfId="14657"/>
    <cellStyle name="㼿? 3" xfId="14658"/>
    <cellStyle name="㼿? 4" xfId="14659"/>
    <cellStyle name="㼿? 5" xfId="14660"/>
    <cellStyle name="㼿? 6" xfId="14661"/>
    <cellStyle name="㼿? 7" xfId="14662"/>
    <cellStyle name="㼿? 8" xfId="14663"/>
    <cellStyle name="㼿? 9" xfId="14664"/>
    <cellStyle name="㼿㼿" xfId="12062"/>
    <cellStyle name="㼿㼿 2" xfId="14665"/>
    <cellStyle name="㼿㼿 3" xfId="14666"/>
    <cellStyle name="㼿㼿 4" xfId="14667"/>
    <cellStyle name="㼿㼿 5" xfId="14668"/>
    <cellStyle name="㼿㼿 6" xfId="14669"/>
    <cellStyle name="㼿㼿 7" xfId="14670"/>
    <cellStyle name="㼿㼿 8" xfId="14671"/>
    <cellStyle name="㼿㼿 9" xfId="14672"/>
    <cellStyle name="㼿㼿?" xfId="12063"/>
    <cellStyle name="㼿㼿? 2" xfId="14673"/>
    <cellStyle name="㼿㼿? 3" xfId="14674"/>
    <cellStyle name="㼿㼿? 4" xfId="14675"/>
    <cellStyle name="㼿㼿? 5" xfId="14676"/>
    <cellStyle name="㼿㼿? 6" xfId="14677"/>
    <cellStyle name="㼿㼿? 7" xfId="14678"/>
    <cellStyle name="㼿㼿? 8" xfId="14679"/>
    <cellStyle name="㼿㼿? 9" xfId="14680"/>
    <cellStyle name="㼿㼿㼿" xfId="9260"/>
    <cellStyle name="㼿㼿㼿?" xfId="12064"/>
    <cellStyle name="㼿㼿㼿㼿" xfId="12065"/>
    <cellStyle name="㼿㼿㼿㼿?" xfId="12066"/>
    <cellStyle name="㼿㼿㼿㼿㼿" xfId="12067"/>
    <cellStyle name="㼿㼿㼿㼿㼿 2" xfId="14681"/>
    <cellStyle name="㼿㼿㼿㼿㼿 3" xfId="14682"/>
    <cellStyle name="㼿㼿㼿㼿㼿 4" xfId="14683"/>
    <cellStyle name="㼿㼿㼿㼿㼿 5" xfId="14684"/>
    <cellStyle name="㼿㼿㼿㼿㼿 6" xfId="14685"/>
    <cellStyle name="㼿㼿㼿㼿㼿 7" xfId="14686"/>
    <cellStyle name="㼿㼿㼿㼿㼿 8" xfId="14687"/>
    <cellStyle name="㼿㼿㼿㼿㼿 9" xfId="14688"/>
    <cellStyle name="㼿㼿㼿㼿㼿?" xfId="14689"/>
    <cellStyle name="㼿㼿㼿㼿㼿㼿?" xfId="14690"/>
    <cellStyle name="㼿㼿㼿㼿㼿㼿㼿?" xfId="14691"/>
    <cellStyle name="㼿㼿㼿㼿㼿㼿㼿㼿" xfId="14692"/>
    <cellStyle name="㼿㼿㼿㼿㼿㼿㼿㼿㼿" xfId="14693"/>
    <cellStyle name="㼿㼿㼿㼿㼿㼿㼿㼿㼿㼿" xfId="14694"/>
    <cellStyle name="㼿㼿㼿㼿㼿㼿㼿㼿㼿㼿?" xfId="14695"/>
    <cellStyle name="㼿㼿㼿㼿㼿㼿㼿㼿㼿㼿㼿" xfId="14696"/>
    <cellStyle name="㼿㼿㼿㼿㼿㼿㼿㼿㼿㼿㼿?" xfId="14697"/>
    <cellStyle name="㼿㼿㼿㼿㼿㼿㼿㼿㼿㼿㼿㼿" xfId="14698"/>
    <cellStyle name="㼿㼿㼿㼿㼿㼿㼿㼿㼿㼿㼿㼿?" xfId="14699"/>
    <cellStyle name="㼿㼿㼿㼿㼿㼿㼿㼿㼿㼿㼿㼿㼿" xfId="14700"/>
    <cellStyle name="㼿㼿㼿㼿㼿㼿㼿㼿㼿㼿㼿㼿㼿?" xfId="14701"/>
    <cellStyle name="㼿㼿㼿㼿㼿㼿㼿㼿㼿㼿㼿㼿㼿㼿" xfId="14702"/>
    <cellStyle name="㼿㼿㼿㼿㼿㼿㼿㼿㼿㼿㼿㼿㼿㼿?" xfId="14703"/>
    <cellStyle name="㼿㼿㼿㼿㼿㼿㼿㼿㼿㼿㼿㼿㼿㼿㼿" xfId="14704"/>
    <cellStyle name="㼿㼿㼿㼿㼿㼿㼿㼿㼿㼿㼿㼿㼿㼿㼿?" xfId="14705"/>
    <cellStyle name="㼿㼿㼿㼿㼿㼿㼿㼿㼿㼿㼿㼿㼿㼿㼿㼿" xfId="14706"/>
    <cellStyle name="㼿㼿㼿㼿㼿㼿㼿㼿㼿㼿㼿㼿㼿㼿㼿㼿㼿" xfId="14707"/>
    <cellStyle name="㼿㼿㼿㼿㼿㼿㼿㼿㼿㼿㼿㼿㼿㼿㼿㼿㼿?" xfId="14708"/>
    <cellStyle name="㼿㼿㼿㼿㼿㼿㼿㼿㼿㼿㼿㼿㼿㼿㼿㼿㼿㼿?" xfId="14709"/>
    <cellStyle name="㼿㼿㼿㼿㼿㼿㼿㼿㼿㼿㼿㼿㼿㼿㼿㼿㼿㼿㼿" xfId="14710"/>
    <cellStyle name="㼿㼿㼿㼿㼿㼿㼿㼿㼿㼿㼿㼿㼿㼿㼿㼿㼿㼿㼿㼿" xfId="14711"/>
    <cellStyle name="㼿㼿㼿㼿㼿㼿㼿㼿㼿㼿㼿㼿㼿㼿㼿㼿㼿㼿㼿㼿㼿" xfId="14712"/>
    <cellStyle name="㼿㼿㼿㼿㼿㼿㼿㼿㼿㼿㼿㼿㼿㼿㼿㼿㼿㼿㼿㼿㼿㼿" xfId="14713"/>
    <cellStyle name="㼿㼿㼿㼿㼿㼿㼿㼿㼿㼿㼿㼿㼿㼿㼿㼿㼿㼿㼿㼿㼿㼿?" xfId="14714"/>
    <cellStyle name="㼿㼿㼿㼿㼿㼿㼿㼿㼿㼿㼿㼿㼿㼿㼿㼿㼿㼿㼿㼿㼿㼿㼿" xfId="14715"/>
    <cellStyle name="㼿㼿㼿㼿㼿㼿㼿㼿㼿㼿㼿㼿㼿㼿㼿㼿㼿㼿㼿㼿㼿㼿㼿㼿" xfId="14716"/>
    <cellStyle name="㼿㼿㼿㼿㼿㼿㼿㼿㼿㼿㼿㼿㼿㼿㼿㼿㼿㼿㼿㼿㼿㼿㼿㼿㼿" xfId="14717"/>
    <cellStyle name="㼿㼿㼿㼿㼿㼿㼿㼿㼿㼿㼿㼿㼿㼿㼿㼿㼿㼿㼿㼿㼿㼿㼿㼿㼿㼿" xfId="14718"/>
    <cellStyle name="㼿㼿㼿㼿㼿㼿㼿㼿㼿㼿㼿㼿㼿㼿㼿㼿㼿㼿㼿㼿㼿㼿㼿㼿㼿㼿?" xfId="14719"/>
    <cellStyle name="㼿㼿㼿㼿㼿㼿㼿㼿㼿㼿㼿㼿㼿㼿㼿㼿㼿㼿㼿㼿㼿㼿㼿㼿㼿㼿㼿" xfId="14720"/>
    <cellStyle name="㼿㼿㼿㼿㼿㼿㼿㼿㼿㼿㼿㼿㼿㼿㼿㼿㼿㼿㼿㼿㼿㼿㼿㼿㼿㼿㼿?" xfId="14721"/>
    <cellStyle name="㼿㼿㼿㼿㼿㼿㼿㼿㼿㼿㼿㼿㼿㼿㼿㼿㼿㼿㼿㼿㼿㼿㼿㼿㼿㼿㼿㼿" xfId="14722"/>
    <cellStyle name="㼿㼿㼿㼿㼿㼿㼿㼿㼿㼿㼿㼿㼿㼿㼿㼿㼿㼿㼿㼿㼿㼿㼿㼿㼿㼿㼿㼿?" xfId="14723"/>
    <cellStyle name="㼿㼿㼿㼿㼿㼿㼿㼿㼿㼿㼿㼿㼿㼿㼿㼿㼿㼿㼿㼿㼿㼿㼿㼿㼿㼿㼿㼿㼿" xfId="14724"/>
    <cellStyle name="㼿㼿㼿㼿㼿㼿㼿㼿㼿㼿㼿㼿㼿㼿㼿㼿㼿㼿㼿㼿㼿㼿㼿㼿㼿㼿㼿㼿㼿?" xfId="14725"/>
    <cellStyle name="㼿㼿㼿㼿㼿㼿㼿㼿㼿㼿㼿㼿㼿㼿㼿㼿㼿㼿㼿㼿㼿㼿㼿㼿㼿㼿㼿㼿㼿㼿?" xfId="14726"/>
    <cellStyle name="㼿㼿㼿㼿㼿㼿㼿㼿㼿㼿㼿㼿㼿㼿㼿㼿㼿㼿㼿㼿㼿㼿㼿㼿㼿㼿㼿㼿㼿㼿㼿?" xfId="14727"/>
    <cellStyle name="㼿㼿㼿㼿㼿㼿㼿㼿㼿㼿㼿㼿㼿㼿㼿㼿㼿㼿㼿㼿㼿㼿㼿㼿㼿㼿㼿㼿㼿㼿㼿㼿" xfId="14728"/>
    <cellStyle name="㼿㼿㼿㼿㼿㼿㼿㼿㼿㼿㼿㼿㼿㼿㼿㼿㼿㼿㼿㼿㼿㼿㼿㼿㼿㼿㼿㼿㼿㼿㼿㼿?" xfId="14729"/>
    <cellStyle name="㼿㼿㼿㼿㼿㼿㼿㼿㼿㼿㼿㼿㼿㼿㼿㼿㼿㼿㼿㼿㼿㼿㼿㼿㼿㼿㼿㼿㼿㼿㼿㼿㼿?" xfId="14730"/>
    <cellStyle name="㼿㼿㼿㼿㼿㼿㼿㼿㼿㼿㼿㼿㼿㼿㼿㼿㼿㼿㼿㼿㼿㼿㼿㼿㼿㼿㼿㼿㼿㼿㼿㼿㼿㼿" xfId="14731"/>
    <cellStyle name="㼿㼿㼿㼿㼿㼿㼿㼿㼿㼿㼿㼿㼿㼿㼿㼿㼿㼿㼿㼿㼿㼿㼿㼿㼿㼿㼿㼿㼿㼿㼿㼿㼿㼿?" xfId="14732"/>
    <cellStyle name="㼿㼿㼿㼿㼿㼿㼿㼿㼿㼿㼿㼿㼿㼿㼿㼿㼿㼿㼿㼿㼿㼿㼿㼿㼿㼿㼿㼿㼿㼿㼿㼿㼿㼿㼿" xfId="14733"/>
    <cellStyle name="㼿㼿㼿㼿㼿㼿㼿㼿㼿㼿㼿㼿㼿㼿㼿㼿㼿㼿㼿㼿㼿㼿㼿㼿㼿㼿㼿㼿㼿㼿㼿㼿㼿㼿㼿?" xfId="14734"/>
    <cellStyle name="㼿㼿㼿㼿㼿㼿㼿㼿㼿㼿㼿㼿㼿㼿㼿㼿㼿㼿㼿㼿㼿㼿㼿㼿㼿㼿㼿㼿㼿㼿㼿㼿㼿㼿㼿㼿" xfId="14735"/>
    <cellStyle name="㼿㼿㼿㼿㼿㼿㼿㼿㼿㼿㼿㼿㼿㼿㼿㼿㼿㼿㼿㼿㼿㼿㼿㼿㼿㼿㼿㼿㼿㼿㼿㼿㼿㼿㼿㼿?" xfId="14736"/>
    <cellStyle name="㼿㼿㼿㼿㼿㼿㼿㼿㼿㼿㼿㼿㼿㼿㼿㼿㼿㼿㼿㼿㼿㼿㼿㼿㼿㼿㼿㼿㼿㼿㼿㼿㼿㼿㼿㼿㼿" xfId="14737"/>
    <cellStyle name="㼿㼿㼿㼿㼿㼿㼿㼿㼿㼿㼿㼿㼿㼿㼿㼿㼿㼿㼿㼿㼿㼿㼿㼿㼿㼿㼿㼿㼿㼿㼿㼿㼿㼿㼿㼿㼿?" xfId="14738"/>
    <cellStyle name="㼿㼿㼿㼿㼿㼿㼿㼿㼿㼿㼿㼿㼿㼿㼿㼿㼿㼿㼿㼿㼿㼿㼿㼿㼿㼿㼿㼿㼿㼿㼿㼿㼿㼿㼿㼿㼿㼿?" xfId="14739"/>
    <cellStyle name="㼿㼿㼿㼿㼿㼿㼿㼿㼿㼿㼿㼿㼿㼿㼿㼿㼿㼿㼿㼿㼿㼿㼿㼿㼿㼿㼿㼿㼿㼿㼿㼿㼿㼿㼿㼿㼿㼿㼿" xfId="14740"/>
    <cellStyle name="㼿㼿㼿㼿㼿㼿㼿㼿㼿㼿㼿㼿㼿㼿㼿㼿㼿㼿㼿㼿㼿㼿㼿㼿㼿㼿㼿㼿㼿㼿㼿㼿㼿㼿㼿㼿㼿㼿㼿?" xfId="14741"/>
    <cellStyle name="㼿㼿㼿㼿㼿㼿㼿㼿㼿㼿㼿㼿㼿㼿㼿㼿㼿㼿㼿㼿㼿㼿㼿㼿㼿㼿㼿㼿㼿㼿㼿㼿㼿㼿㼿㼿㼿㼿㼿㼿" xfId="14742"/>
    <cellStyle name="㼿㼿㼿㼿㼿㼿㼿㼿㼿㼿㼿㼿㼿㼿㼿㼿㼿㼿㼿㼿㼿㼿㼿㼿㼿㼿㼿㼿㼿㼿㼿㼿㼿㼿㼿㼿㼿㼿㼿㼿?" xfId="14743"/>
    <cellStyle name="㼿㼿㼿㼿㼿㼿㼿㼿㼿㼿㼿㼿㼿㼿㼿㼿㼿㼿㼿㼿㼿㼿㼿㼿㼿㼿㼿㼿㼿㼿㼿㼿㼿㼿㼿㼿㼿㼿㼿㼿㼿?" xfId="14744"/>
    <cellStyle name="㼿㼿㼿㼿㼿㼿㼿㼿㼿㼿㼿㼿㼿㼿㼿㼿㼿㼿㼿㼿㼿㼿㼿㼿㼿㼿㼿㼿㼿㼿㼿㼿㼿㼿㼿㼿㼿㼿㼿㼿㼿㼿" xfId="14745"/>
    <cellStyle name="㼿㼿㼿㼿㼿㼿㼿㼿㼿㼿㼿㼿㼿㼿㼿㼿㼿㼿㼿㼿㼿㼿㼿㼿㼿㼿㼿㼿㼿㼿㼿㼿㼿㼿㼿㼿㼿㼿㼿㼿㼿㼿?" xfId="14746"/>
    <cellStyle name="㼿㼿㼿㼿㼿㼿㼿㼿㼿㼿㼿㼿㼿㼿㼿㼿㼿㼿㼿㼿㼿㼿㼿㼿㼿㼿㼿㼿㼿㼿㼿㼿㼿㼿㼿㼿㼿㼿㼿㼿㼿㼿㼿" xfId="14747"/>
    <cellStyle name="㼿㼿㼿㼿㼿㼿㼿㼿㼿㼿㼿㼿㼿㼿㼿㼿㼿㼿㼿㼿㼿㼿㼿㼿㼿㼿㼿㼿㼿㼿㼿㼿㼿㼿㼿㼿㼿㼿㼿㼿㼿㼿㼿㼿" xfId="14748"/>
    <cellStyle name="㼿㼿㼿㼿㼿㼿㼿㼿㼿㼿㼿㼿㼿㼿㼿㼿㼿㼿㼿㼿㼿㼿㼿㼿㼿㼿㼿㼿㼿㼿㼿㼿㼿㼿㼿㼿㼿㼿㼿㼿㼿㼿㼿㼿?" xfId="14749"/>
    <cellStyle name="㼿㼿㼿㼿㼿㼿㼿㼿㼿㼿㼿㼿㼿㼿㼿㼿㼿㼿㼿㼿㼿㼿㼿㼿㼿㼿㼿㼿㼿㼿㼿㼿㼿㼿㼿㼿㼿㼿㼿㼿㼿㼿㼿㼿㼿" xfId="14750"/>
    <cellStyle name="㼿㼿㼿㼿㼿㼿㼿㼿㼿㼿㼿㼿㼿㼿㼿㼿㼿㼿㼿㼿㼿㼿㼿㼿㼿㼿㼿㼿㼿㼿㼿㼿㼿㼿㼿㼿㼿㼿㼿㼿㼿㼿㼿㼿㼿?" xfId="14751"/>
    <cellStyle name="㼿㼿㼿㼿㼿㼿㼿㼿㼿㼿㼿㼿㼿㼿㼿㼿㼿㼿㼿㼿㼿㼿㼿㼿㼿㼿㼿㼿㼿㼿㼿㼿㼿㼿㼿㼿㼿㼿㼿㼿㼿㼿㼿㼿㼿㼿" xfId="14752"/>
    <cellStyle name="㼿㼿㼿㼿㼿㼿㼿㼿㼿㼿㼿㼿㼿㼿㼿㼿㼿㼿㼿㼿㼿㼿㼿㼿㼿㼿㼿㼿㼿㼿㼿㼿㼿㼿㼿㼿㼿㼿㼿㼿㼿㼿㼿㼿㼿㼿㼿㼿" xfId="14753"/>
    <cellStyle name="㼿㼿㼿㼿㼿㼿㼿㼿㼿㼿㼿㼿㼿㼿㼿㼿㼿㼿㼿㼿㼿㼿㼿㼿㼿㼿㼿㼿㼿㼿㼿㼿㼿㼿㼿㼿㼿㼿㼿㼿㼿㼿㼿㼿㼿㼿㼿㼿?" xfId="14754"/>
    <cellStyle name="㼿㼿㼿㼿㼿㼿㼿㼿㼿㼿㼿㼿㼿㼿㼿㼿㼿㼿㼿㼿㼿㼿㼿㼿㼿㼿㼿㼿㼿㼿㼿㼿㼿㼿㼿㼿㼿㼿㼿㼿㼿㼿㼿㼿㼿㼿㼿㼿㼿" xfId="14755"/>
    <cellStyle name="㼿㼿㼿㼿㼿㼿㼿㼿㼿㼿㼿㼿㼿㼿㼿㼿㼿㼿㼿㼿㼿㼿㼿㼿㼿㼿㼿㼿㼿㼿㼿㼿㼿㼿㼿㼿㼿㼿㼿㼿㼿㼿㼿㼿㼿㼿㼿㼿㼿?" xfId="14756"/>
    <cellStyle name="㼿㼿㼿㼿㼿㼿㼿㼿㼿㼿㼿㼿㼿㼿㼿㼿㼿㼿㼿㼿㼿㼿㼿㼿㼿㼿㼿㼿㼿㼿㼿㼿㼿㼿㼿㼿㼿㼿㼿㼿㼿㼿㼿㼿㼿㼿㼿㼿㼿㼿" xfId="14757"/>
    <cellStyle name="㼿㼿㼿㼿㼿㼿㼿㼿㼿㼿㼿㼿㼿㼿㼿㼿㼿㼿㼿㼿㼿㼿㼿㼿㼿㼿㼿㼿㼿㼿㼿㼿㼿㼿㼿㼿㼿㼿㼿㼿㼿㼿㼿㼿㼿㼿㼿㼿㼿㼿?" xfId="14758"/>
    <cellStyle name="㼿㼿㼿㼿㼿㼿㼿㼿㼿㼿㼿㼿㼿㼿㼿㼿㼿㼿㼿㼿㼿㼿㼿㼿㼿㼿㼿㼿㼿㼿㼿㼿㼿㼿㼿㼿㼿㼿㼿㼿㼿㼿㼿㼿㼿㼿㼿㼿㼿㼿㼿" xfId="14759"/>
    <cellStyle name="㼿㼿㼿㼿㼿㼿㼿㼿㼿㼿㼿㼿㼿㼿㼿㼿㼿㼿㼿㼿㼿㼿㼿㼿㼿㼿㼿㼿㼿㼿㼿㼿㼿㼿㼿㼿㼿㼿㼿㼿㼿㼿㼿㼿㼿㼿㼿㼿㼿㼿㼿?" xfId="14760"/>
    <cellStyle name="㼿㼿㼿㼿㼿㼿㼿㼿㼿㼿㼿㼿㼿㼿㼿㼿㼿㼿㼿㼿㼿㼿㼿㼿㼿㼿㼿㼿㼿㼿㼿㼿㼿㼿㼿㼿㼿㼿㼿㼿㼿㼿㼿㼿㼿㼿㼿㼿㼿㼿㼿㼿" xfId="14761"/>
    <cellStyle name="㼿㼿㼿㼿㼿㼿㼿㼿㼿㼿㼿㼿㼿㼿㼿㼿㼿㼿㼿㼿㼿㼿㼿㼿㼿㼿㼿㼿㼿㼿㼿㼿㼿㼿㼿㼿㼿㼿㼿㼿㼿㼿㼿㼿㼿㼿㼿㼿㼿㼿㼿㼿?" xfId="14762"/>
    <cellStyle name="㼿㼿㼿㼿㼿㼿㼿㼿㼿㼿㼿㼿㼿㼿㼿㼿㼿㼿㼿㼿㼿㼿㼿㼿㼿㼿㼿㼿㼿㼿㼿㼿㼿㼿㼿㼿㼿㼿㼿㼿㼿㼿㼿㼿㼿㼿㼿㼿㼿㼿㼿㼿㼿" xfId="14763"/>
    <cellStyle name="㼿㼿㼿㼿㼿㼿㼿㼿㼿㼿㼿㼿㼿㼿㼿㼿㼿㼿㼿㼿㼿㼿㼿㼿㼿㼿㼿㼿㼿㼿㼿㼿㼿㼿㼿㼿㼿㼿㼿㼿㼿㼿㼿㼿㼿㼿㼿㼿㼿㼿㼿㼿㼿㼿?" xfId="14764"/>
    <cellStyle name="㼿㼿㼿㼿㼿㼿㼿㼿㼿㼿㼿㼿㼿㼿㼿㼿㼿㼿㼿㼿㼿㼿㼿㼿㼿㼿㼿㼿㼿㼿㼿㼿㼿㼿㼿㼿㼿㼿㼿㼿㼿㼿㼿㼿㼿㼿㼿㼿㼿㼿㼿㼿㼿㼿㼿" xfId="14765"/>
    <cellStyle name="㼿㼿㼿㼿㼿㼿㼿㼿㼿㼿㼿㼿㼿㼿㼿㼿㼿㼿㼿㼿㼿㼿㼿㼿㼿㼿㼿㼿㼿㼿㼿㼿㼿㼿㼿㼿㼿㼿㼿㼿㼿㼿㼿㼿㼿㼿㼿㼿㼿㼿㼿㼿㼿㼿㼿?" xfId="14766"/>
  </cellStyles>
  <dxfs count="206">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9C0006"/>
      </font>
    </dxf>
    <dxf>
      <font>
        <color rgb="FF9C0006"/>
      </font>
    </dxf>
    <dxf>
      <font>
        <color rgb="FFFF0000"/>
      </font>
    </dxf>
    <dxf>
      <font>
        <color rgb="FFFF0000"/>
      </font>
    </dxf>
    <dxf>
      <font>
        <color rgb="FF9C0006"/>
      </font>
    </dxf>
    <dxf>
      <font>
        <color rgb="FF9C0006"/>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9C0006"/>
      </font>
    </dxf>
    <dxf>
      <font>
        <color rgb="FF9C0006"/>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9C0006"/>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9C0006"/>
      </font>
    </dxf>
    <dxf>
      <font>
        <color rgb="FF9C0006"/>
      </font>
    </dxf>
    <dxf>
      <font>
        <color rgb="FF9C0006"/>
      </font>
    </dxf>
    <dxf>
      <font>
        <color rgb="FF9C0006"/>
      </font>
    </dxf>
    <dxf>
      <font>
        <color rgb="FFFF0000"/>
      </font>
    </dxf>
    <dxf>
      <font>
        <color rgb="FFFF0000"/>
      </font>
    </dxf>
    <dxf>
      <font>
        <color rgb="FFFF0000"/>
      </font>
    </dxf>
    <dxf>
      <font>
        <color rgb="FF9C0006"/>
      </font>
    </dxf>
    <dxf>
      <font>
        <color rgb="FF9C0006"/>
      </font>
    </dxf>
    <dxf>
      <font>
        <color rgb="FFFF0000"/>
      </font>
    </dxf>
    <dxf>
      <font>
        <color rgb="FFFF0000"/>
      </font>
    </dxf>
    <dxf>
      <font>
        <color rgb="FFFF0000"/>
      </font>
    </dxf>
    <dxf>
      <font>
        <color rgb="FFFF0000"/>
      </font>
    </dxf>
    <dxf>
      <font>
        <color rgb="FF9C0006"/>
      </font>
    </dxf>
    <dxf>
      <font>
        <color rgb="FF9C0006"/>
      </font>
    </dxf>
    <dxf>
      <font>
        <color rgb="FFFF0000"/>
      </font>
    </dxf>
    <dxf>
      <font>
        <color rgb="FFFF0000"/>
      </font>
    </dxf>
    <dxf>
      <font>
        <color rgb="FFFF0000"/>
      </font>
    </dxf>
    <dxf>
      <font>
        <color rgb="FFFF0000"/>
      </font>
    </dxf>
    <dxf>
      <font>
        <color rgb="FF9C0006"/>
      </font>
    </dxf>
    <dxf>
      <font>
        <color rgb="FF9C0006"/>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9C0006"/>
      </font>
    </dxf>
    <dxf>
      <font>
        <color rgb="FF9C0006"/>
      </font>
    </dxf>
    <dxf>
      <font>
        <color rgb="FF9C0006"/>
      </font>
    </dxf>
    <dxf>
      <font>
        <color rgb="FF9C0006"/>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9C0006"/>
      </font>
    </dxf>
    <dxf>
      <font>
        <color rgb="FF9C0006"/>
      </font>
    </dxf>
    <dxf>
      <font>
        <color rgb="FF9C0006"/>
      </font>
    </dxf>
    <dxf>
      <font>
        <color rgb="FF9C0006"/>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s>
  <tableStyles count="0" defaultTableStyle="TableStyleMedium2" defaultPivotStyle="PivotStyleLight16"/>
  <colors>
    <mruColors>
      <color rgb="FF99CCFF"/>
      <color rgb="FF00FF99"/>
      <color rgb="FF00CCFF"/>
      <color rgb="FF99FF99"/>
      <color rgb="FF66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2.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6736995787217826"/>
          <c:y val="0.15617187696336018"/>
          <c:w val="0.50378881088129779"/>
          <c:h val="0.65365339071181794"/>
        </c:manualLayout>
      </c:layout>
      <c:barChart>
        <c:barDir val="col"/>
        <c:grouping val="clustered"/>
        <c:varyColors val="0"/>
        <c:ser>
          <c:idx val="0"/>
          <c:order val="0"/>
          <c:tx>
            <c:strRef>
              <c:f>'Годовой отчет'!$J$87</c:f>
              <c:strCache>
                <c:ptCount val="1"/>
                <c:pt idx="0">
                  <c:v>Отпуск э/э в сеть</c:v>
                </c:pt>
              </c:strCache>
            </c:strRef>
          </c:tx>
          <c:invertIfNegative val="0"/>
          <c:dLbls>
            <c:spPr>
              <a:noFill/>
              <a:ln>
                <a:noFill/>
              </a:ln>
              <a:effectLst/>
            </c:spPr>
            <c:txPr>
              <a:bodyPr/>
              <a:lstStyle/>
              <a:p>
                <a:pPr>
                  <a:defRPr sz="1000" b="0" i="0" u="none" strike="noStrike" baseline="0">
                    <a:solidFill>
                      <a:srgbClr val="000000"/>
                    </a:solidFill>
                    <a:latin typeface="Calibri"/>
                    <a:ea typeface="Calibri"/>
                    <a:cs typeface="Calibri"/>
                  </a:defRPr>
                </a:pPr>
                <a:endParaRPr lang="ru-RU"/>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numRef>
              <c:f>'Годовой отчет'!$K$86:$O$86</c:f>
              <c:numCache>
                <c:formatCode>General</c:formatCode>
                <c:ptCount val="5"/>
                <c:pt idx="0">
                  <c:v>2008</c:v>
                </c:pt>
                <c:pt idx="1">
                  <c:v>2009</c:v>
                </c:pt>
                <c:pt idx="2">
                  <c:v>2010</c:v>
                </c:pt>
                <c:pt idx="3">
                  <c:v>2011</c:v>
                </c:pt>
                <c:pt idx="4">
                  <c:v>2012</c:v>
                </c:pt>
              </c:numCache>
            </c:numRef>
          </c:cat>
          <c:val>
            <c:numRef>
              <c:f>'Годовой отчет'!$K$87:$O$87</c:f>
              <c:numCache>
                <c:formatCode>0</c:formatCode>
                <c:ptCount val="5"/>
                <c:pt idx="0">
                  <c:v>7950.4052209999991</c:v>
                </c:pt>
                <c:pt idx="1">
                  <c:v>7602.1508830000002</c:v>
                </c:pt>
                <c:pt idx="2">
                  <c:v>7985.9818540980468</c:v>
                </c:pt>
                <c:pt idx="3">
                  <c:v>7931.1345476999995</c:v>
                </c:pt>
                <c:pt idx="4">
                  <c:v>8154.1852817450017</c:v>
                </c:pt>
              </c:numCache>
            </c:numRef>
          </c:val>
          <c:extLst xmlns:c16r2="http://schemas.microsoft.com/office/drawing/2015/06/chart">
            <c:ext xmlns:c16="http://schemas.microsoft.com/office/drawing/2014/chart" uri="{C3380CC4-5D6E-409C-BE32-E72D297353CC}">
              <c16:uniqueId val="{00000000-FF40-43EA-9404-4CDA45E91DCC}"/>
            </c:ext>
          </c:extLst>
        </c:ser>
        <c:ser>
          <c:idx val="1"/>
          <c:order val="1"/>
          <c:tx>
            <c:strRef>
              <c:f>'Годовой отчет'!$J$88</c:f>
              <c:strCache>
                <c:ptCount val="1"/>
                <c:pt idx="0">
                  <c:v>Отпуск э/э из сети</c:v>
                </c:pt>
              </c:strCache>
            </c:strRef>
          </c:tx>
          <c:invertIfNegative val="0"/>
          <c:dLbls>
            <c:dLbl>
              <c:idx val="0"/>
              <c:layout>
                <c:manualLayout>
                  <c:x val="2.4761087410537942E-2"/>
                  <c:y val="7.9688904990964413E-2"/>
                </c:manualLayout>
              </c:layout>
              <c:dLblPos val="outEnd"/>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1-FF40-43EA-9404-4CDA45E91DCC}"/>
                </c:ext>
                <c:ext xmlns:c15="http://schemas.microsoft.com/office/drawing/2012/chart" uri="{CE6537A1-D6FC-4f65-9D91-7224C49458BB}"/>
              </c:extLst>
            </c:dLbl>
            <c:spPr>
              <a:noFill/>
              <a:ln>
                <a:noFill/>
              </a:ln>
              <a:effectLst/>
            </c:spPr>
            <c:txPr>
              <a:bodyPr/>
              <a:lstStyle/>
              <a:p>
                <a:pPr>
                  <a:defRPr sz="1000" b="0" i="0" u="none" strike="noStrike" baseline="0">
                    <a:solidFill>
                      <a:srgbClr val="000000"/>
                    </a:solidFill>
                    <a:latin typeface="Calibri"/>
                    <a:ea typeface="Calibri"/>
                    <a:cs typeface="Calibri"/>
                  </a:defRPr>
                </a:pPr>
                <a:endParaRPr lang="ru-RU"/>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val>
            <c:numRef>
              <c:f>'Годовой отчет'!$K$88:$O$88</c:f>
              <c:numCache>
                <c:formatCode>0</c:formatCode>
                <c:ptCount val="5"/>
                <c:pt idx="0">
                  <c:v>7131.9234329999999</c:v>
                </c:pt>
                <c:pt idx="1">
                  <c:v>6791.7791920000018</c:v>
                </c:pt>
                <c:pt idx="2">
                  <c:v>7139.4222293999992</c:v>
                </c:pt>
                <c:pt idx="3">
                  <c:v>7165.8672472650005</c:v>
                </c:pt>
                <c:pt idx="4">
                  <c:v>7391.170227744974</c:v>
                </c:pt>
              </c:numCache>
            </c:numRef>
          </c:val>
          <c:extLst xmlns:c16r2="http://schemas.microsoft.com/office/drawing/2015/06/chart">
            <c:ext xmlns:c16="http://schemas.microsoft.com/office/drawing/2014/chart" uri="{C3380CC4-5D6E-409C-BE32-E72D297353CC}">
              <c16:uniqueId val="{00000002-FF40-43EA-9404-4CDA45E91DCC}"/>
            </c:ext>
          </c:extLst>
        </c:ser>
        <c:ser>
          <c:idx val="2"/>
          <c:order val="2"/>
          <c:tx>
            <c:strRef>
              <c:f>'Годовой отчет'!$J$89</c:f>
              <c:strCache>
                <c:ptCount val="1"/>
                <c:pt idx="0">
                  <c:v>Потери э/э</c:v>
                </c:pt>
              </c:strCache>
            </c:strRef>
          </c:tx>
          <c:invertIfNegative val="0"/>
          <c:dLbls>
            <c:spPr>
              <a:noFill/>
              <a:ln>
                <a:noFill/>
              </a:ln>
              <a:effectLst/>
            </c:spPr>
            <c:txPr>
              <a:bodyPr/>
              <a:lstStyle/>
              <a:p>
                <a:pPr>
                  <a:defRPr sz="1000" b="0" i="0" u="none" strike="noStrike" baseline="0">
                    <a:solidFill>
                      <a:srgbClr val="000000"/>
                    </a:solidFill>
                    <a:latin typeface="Calibri"/>
                    <a:ea typeface="Calibri"/>
                    <a:cs typeface="Calibri"/>
                  </a:defRPr>
                </a:pPr>
                <a:endParaRPr lang="ru-RU"/>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val>
            <c:numRef>
              <c:f>'Годовой отчет'!$K$89:$O$89</c:f>
              <c:numCache>
                <c:formatCode>_-* #\ ##0_р_._-;\-* #\ ##0_р_._-;_-* "-"??_р_._-;_-@_-</c:formatCode>
                <c:ptCount val="5"/>
                <c:pt idx="0">
                  <c:v>818.48178799999914</c:v>
                </c:pt>
                <c:pt idx="1">
                  <c:v>810.37169099999846</c:v>
                </c:pt>
                <c:pt idx="2">
                  <c:v>846.55962469804763</c:v>
                </c:pt>
                <c:pt idx="3">
                  <c:v>765.26730043499902</c:v>
                </c:pt>
                <c:pt idx="4">
                  <c:v>763.0150540000277</c:v>
                </c:pt>
              </c:numCache>
            </c:numRef>
          </c:val>
          <c:extLst xmlns:c16r2="http://schemas.microsoft.com/office/drawing/2015/06/chart">
            <c:ext xmlns:c16="http://schemas.microsoft.com/office/drawing/2014/chart" uri="{C3380CC4-5D6E-409C-BE32-E72D297353CC}">
              <c16:uniqueId val="{00000003-FF40-43EA-9404-4CDA45E91DCC}"/>
            </c:ext>
          </c:extLst>
        </c:ser>
        <c:dLbls>
          <c:showLegendKey val="0"/>
          <c:showVal val="0"/>
          <c:showCatName val="0"/>
          <c:showSerName val="0"/>
          <c:showPercent val="0"/>
          <c:showBubbleSize val="0"/>
        </c:dLbls>
        <c:gapWidth val="150"/>
        <c:axId val="168937408"/>
        <c:axId val="168937968"/>
      </c:barChart>
      <c:lineChart>
        <c:grouping val="standard"/>
        <c:varyColors val="0"/>
        <c:ser>
          <c:idx val="3"/>
          <c:order val="3"/>
          <c:tx>
            <c:strRef>
              <c:f>'Годовой отчет'!$J$90</c:f>
              <c:strCache>
                <c:ptCount val="1"/>
                <c:pt idx="0">
                  <c:v>Потери э/э, %</c:v>
                </c:pt>
              </c:strCache>
            </c:strRef>
          </c:tx>
          <c:dLbls>
            <c:dLbl>
              <c:idx val="0"/>
              <c:layout>
                <c:manualLayout>
                  <c:x val="-2.7012095356950486E-2"/>
                  <c:y val="5.1971024994107232E-2"/>
                </c:manualLayout>
              </c:layout>
              <c:dLblPos val="r"/>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4-FF40-43EA-9404-4CDA45E91DCC}"/>
                </c:ext>
                <c:ext xmlns:c15="http://schemas.microsoft.com/office/drawing/2012/chart" uri="{CE6537A1-D6FC-4f65-9D91-7224C49458BB}"/>
              </c:extLst>
            </c:dLbl>
            <c:dLbl>
              <c:idx val="1"/>
              <c:layout>
                <c:manualLayout>
                  <c:x val="-2.9379198595087409E-2"/>
                  <c:y val="-6.817370817219133E-2"/>
                </c:manualLayout>
              </c:layout>
              <c:dLblPos val="r"/>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5-FF40-43EA-9404-4CDA45E91DCC}"/>
                </c:ext>
                <c:ext xmlns:c15="http://schemas.microsoft.com/office/drawing/2012/chart" uri="{CE6537A1-D6FC-4f65-9D91-7224C49458BB}"/>
              </c:extLst>
            </c:dLbl>
            <c:dLbl>
              <c:idx val="2"/>
              <c:layout>
                <c:manualLayout>
                  <c:x val="-2.3850935772362612E-2"/>
                  <c:y val="-3.0294878957982312E-2"/>
                </c:manualLayout>
              </c:layout>
              <c:dLblPos val="r"/>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6-FF40-43EA-9404-4CDA45E91DCC}"/>
                </c:ext>
                <c:ext xmlns:c15="http://schemas.microsoft.com/office/drawing/2012/chart" uri="{CE6537A1-D6FC-4f65-9D91-7224C49458BB}"/>
              </c:extLst>
            </c:dLbl>
            <c:dLbl>
              <c:idx val="4"/>
              <c:layout>
                <c:manualLayout>
                  <c:x val="0"/>
                  <c:y val="3.2622308888864658E-2"/>
                </c:manualLayout>
              </c:layout>
              <c:dLblPos val="r"/>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7-FF40-43EA-9404-4CDA45E91DCC}"/>
                </c:ext>
                <c:ext xmlns:c15="http://schemas.microsoft.com/office/drawing/2012/chart" uri="{CE6537A1-D6FC-4f65-9D91-7224C49458BB}"/>
              </c:extLst>
            </c:dLbl>
            <c:spPr>
              <a:noFill/>
              <a:ln>
                <a:noFill/>
              </a:ln>
              <a:effectLst/>
            </c:spPr>
            <c:txPr>
              <a:bodyPr/>
              <a:lstStyle/>
              <a:p>
                <a:pPr>
                  <a:defRPr sz="1000" b="0" i="0" u="none" strike="noStrike" baseline="0">
                    <a:solidFill>
                      <a:srgbClr val="FF0000"/>
                    </a:solidFill>
                    <a:latin typeface="Calibri"/>
                    <a:ea typeface="Calibri"/>
                    <a:cs typeface="Calibri"/>
                  </a:defRPr>
                </a:pPr>
                <a:endParaRPr lang="ru-RU"/>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val>
            <c:numRef>
              <c:f>'Годовой отчет'!$K$90:$O$90</c:f>
              <c:numCache>
                <c:formatCode>0.00%</c:formatCode>
                <c:ptCount val="5"/>
                <c:pt idx="0">
                  <c:v>0.10294843662032245</c:v>
                </c:pt>
                <c:pt idx="1">
                  <c:v>0.1065976857697154</c:v>
                </c:pt>
                <c:pt idx="2">
                  <c:v>0.10600570351454421</c:v>
                </c:pt>
                <c:pt idx="3">
                  <c:v>9.6489007446850558E-2</c:v>
                </c:pt>
                <c:pt idx="4">
                  <c:v>9.3573426116305009E-2</c:v>
                </c:pt>
              </c:numCache>
            </c:numRef>
          </c:val>
          <c:smooth val="0"/>
          <c:extLst xmlns:c16r2="http://schemas.microsoft.com/office/drawing/2015/06/chart">
            <c:ext xmlns:c16="http://schemas.microsoft.com/office/drawing/2014/chart" uri="{C3380CC4-5D6E-409C-BE32-E72D297353CC}">
              <c16:uniqueId val="{00000008-FF40-43EA-9404-4CDA45E91DCC}"/>
            </c:ext>
          </c:extLst>
        </c:ser>
        <c:dLbls>
          <c:showLegendKey val="0"/>
          <c:showVal val="0"/>
          <c:showCatName val="0"/>
          <c:showSerName val="0"/>
          <c:showPercent val="0"/>
          <c:showBubbleSize val="0"/>
        </c:dLbls>
        <c:marker val="1"/>
        <c:smooth val="0"/>
        <c:axId val="168938528"/>
        <c:axId val="291837552"/>
      </c:lineChart>
      <c:catAx>
        <c:axId val="168937408"/>
        <c:scaling>
          <c:orientation val="minMax"/>
        </c:scaling>
        <c:delete val="0"/>
        <c:axPos val="b"/>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ru-RU"/>
          </a:p>
        </c:txPr>
        <c:crossAx val="168937968"/>
        <c:crosses val="autoZero"/>
        <c:auto val="1"/>
        <c:lblAlgn val="ctr"/>
        <c:lblOffset val="100"/>
        <c:noMultiLvlLbl val="0"/>
      </c:catAx>
      <c:valAx>
        <c:axId val="168937968"/>
        <c:scaling>
          <c:orientation val="minMax"/>
        </c:scaling>
        <c:delete val="0"/>
        <c:axPos val="l"/>
        <c:numFmt formatCode="0"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ru-RU"/>
          </a:p>
        </c:txPr>
        <c:crossAx val="168937408"/>
        <c:crosses val="autoZero"/>
        <c:crossBetween val="between"/>
      </c:valAx>
      <c:catAx>
        <c:axId val="168938528"/>
        <c:scaling>
          <c:orientation val="minMax"/>
        </c:scaling>
        <c:delete val="1"/>
        <c:axPos val="b"/>
        <c:majorTickMark val="out"/>
        <c:minorTickMark val="none"/>
        <c:tickLblPos val="none"/>
        <c:crossAx val="291837552"/>
        <c:crosses val="autoZero"/>
        <c:auto val="1"/>
        <c:lblAlgn val="ctr"/>
        <c:lblOffset val="100"/>
        <c:noMultiLvlLbl val="0"/>
      </c:catAx>
      <c:valAx>
        <c:axId val="291837552"/>
        <c:scaling>
          <c:orientation val="minMax"/>
        </c:scaling>
        <c:delete val="0"/>
        <c:axPos val="r"/>
        <c:numFmt formatCode="0.00%"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ru-RU"/>
          </a:p>
        </c:txPr>
        <c:crossAx val="168938528"/>
        <c:crosses val="max"/>
        <c:crossBetween val="between"/>
      </c:valAx>
    </c:plotArea>
    <c:legend>
      <c:legendPos val="r"/>
      <c:layout>
        <c:manualLayout>
          <c:xMode val="edge"/>
          <c:yMode val="edge"/>
          <c:x val="0.76932453426460268"/>
          <c:y val="0.33140266557590736"/>
          <c:w val="0.21633918019944526"/>
          <c:h val="0.36491229505403705"/>
        </c:manualLayout>
      </c:layout>
      <c:overlay val="0"/>
      <c:txPr>
        <a:bodyPr/>
        <a:lstStyle/>
        <a:p>
          <a:pPr>
            <a:defRPr sz="920" b="0" i="0" u="none" strike="noStrike" baseline="0">
              <a:solidFill>
                <a:srgbClr val="000000"/>
              </a:solidFill>
              <a:latin typeface="Calibri"/>
              <a:ea typeface="Calibri"/>
              <a:cs typeface="Calibri"/>
            </a:defRPr>
          </a:pPr>
          <a:endParaRPr lang="ru-RU"/>
        </a:p>
      </c:txPr>
    </c:legend>
    <c:plotVisOnly val="1"/>
    <c:dispBlanksAs val="gap"/>
    <c:showDLblsOverMax val="0"/>
  </c:chart>
  <c:spPr>
    <a:ln>
      <a:noFill/>
    </a:ln>
  </c:spPr>
  <c:txPr>
    <a:bodyPr/>
    <a:lstStyle/>
    <a:p>
      <a:pPr>
        <a:defRPr sz="1000" b="0" i="0" u="none" strike="noStrike" baseline="0">
          <a:solidFill>
            <a:srgbClr val="000000"/>
          </a:solidFill>
          <a:latin typeface="Calibri"/>
          <a:ea typeface="Calibri"/>
          <a:cs typeface="Calibri"/>
        </a:defRPr>
      </a:pPr>
      <a:endParaRPr lang="ru-RU"/>
    </a:p>
  </c:txPr>
  <c:printSettings>
    <c:headerFooter/>
    <c:pageMargins b="0.75000000000000999" l="0.70000000000000062" r="0.70000000000000062" t="0.75000000000000999" header="0.30000000000000032" footer="0.30000000000000032"/>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6736995787217826"/>
          <c:y val="0.15617187696336018"/>
          <c:w val="0.50378881088129779"/>
          <c:h val="0.65365339071181794"/>
        </c:manualLayout>
      </c:layout>
      <c:barChart>
        <c:barDir val="col"/>
        <c:grouping val="clustered"/>
        <c:varyColors val="0"/>
        <c:ser>
          <c:idx val="0"/>
          <c:order val="0"/>
          <c:tx>
            <c:strRef>
              <c:f>'Годовой отчет'!$J$87</c:f>
              <c:strCache>
                <c:ptCount val="1"/>
                <c:pt idx="0">
                  <c:v>Отпуск э/э в сеть</c:v>
                </c:pt>
              </c:strCache>
            </c:strRef>
          </c:tx>
          <c:invertIfNegative val="0"/>
          <c:dLbls>
            <c:spPr>
              <a:noFill/>
              <a:ln>
                <a:noFill/>
              </a:ln>
              <a:effectLst/>
            </c:spPr>
            <c:txPr>
              <a:bodyPr/>
              <a:lstStyle/>
              <a:p>
                <a:pPr>
                  <a:defRPr sz="1000" b="0" i="0" u="none" strike="noStrike" baseline="0">
                    <a:solidFill>
                      <a:srgbClr val="000000"/>
                    </a:solidFill>
                    <a:latin typeface="Calibri"/>
                    <a:ea typeface="Calibri"/>
                    <a:cs typeface="Calibri"/>
                  </a:defRPr>
                </a:pPr>
                <a:endParaRPr lang="ru-RU"/>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numRef>
              <c:f>'Годовой отчет'!$K$86:$O$86</c:f>
              <c:numCache>
                <c:formatCode>General</c:formatCode>
                <c:ptCount val="5"/>
                <c:pt idx="0">
                  <c:v>2008</c:v>
                </c:pt>
                <c:pt idx="1">
                  <c:v>2009</c:v>
                </c:pt>
                <c:pt idx="2">
                  <c:v>2010</c:v>
                </c:pt>
                <c:pt idx="3">
                  <c:v>2011</c:v>
                </c:pt>
                <c:pt idx="4">
                  <c:v>2012</c:v>
                </c:pt>
              </c:numCache>
            </c:numRef>
          </c:cat>
          <c:val>
            <c:numRef>
              <c:f>'Годовой отчет'!$K$141:$O$141</c:f>
              <c:numCache>
                <c:formatCode>_-* #\ ##0_р_._-;\-* #\ ##0_р_._-;_-* "-"??_р_._-;_-@_-</c:formatCode>
                <c:ptCount val="5"/>
                <c:pt idx="0">
                  <c:v>80770.220180280012</c:v>
                </c:pt>
                <c:pt idx="1">
                  <c:v>76023.297311956485</c:v>
                </c:pt>
                <c:pt idx="2">
                  <c:v>80079.657693098037</c:v>
                </c:pt>
                <c:pt idx="3">
                  <c:v>78923.875581875021</c:v>
                </c:pt>
                <c:pt idx="4">
                  <c:v>80584.424503745002</c:v>
                </c:pt>
              </c:numCache>
            </c:numRef>
          </c:val>
          <c:extLst xmlns:c16r2="http://schemas.microsoft.com/office/drawing/2015/06/chart">
            <c:ext xmlns:c16="http://schemas.microsoft.com/office/drawing/2014/chart" uri="{C3380CC4-5D6E-409C-BE32-E72D297353CC}">
              <c16:uniqueId val="{00000000-AB42-436C-9B9A-56D34F2F80B9}"/>
            </c:ext>
          </c:extLst>
        </c:ser>
        <c:ser>
          <c:idx val="1"/>
          <c:order val="1"/>
          <c:tx>
            <c:strRef>
              <c:f>'Годовой отчет'!$J$88</c:f>
              <c:strCache>
                <c:ptCount val="1"/>
                <c:pt idx="0">
                  <c:v>Отпуск э/э из сети</c:v>
                </c:pt>
              </c:strCache>
            </c:strRef>
          </c:tx>
          <c:invertIfNegative val="0"/>
          <c:dLbls>
            <c:dLbl>
              <c:idx val="0"/>
              <c:layout>
                <c:manualLayout>
                  <c:x val="1.6967358542998363E-2"/>
                  <c:y val="0"/>
                </c:manualLayout>
              </c:layout>
              <c:dLblPos val="outEnd"/>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1-AB42-436C-9B9A-56D34F2F80B9}"/>
                </c:ext>
                <c:ext xmlns:c15="http://schemas.microsoft.com/office/drawing/2012/chart" uri="{CE6537A1-D6FC-4f65-9D91-7224C49458BB}"/>
              </c:extLst>
            </c:dLbl>
            <c:dLbl>
              <c:idx val="1"/>
              <c:layout>
                <c:manualLayout>
                  <c:x val="1.6967358542998363E-2"/>
                  <c:y val="3.4944533120401002E-3"/>
                </c:manualLayout>
              </c:layout>
              <c:dLblPos val="outEnd"/>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2-AB42-436C-9B9A-56D34F2F80B9}"/>
                </c:ext>
                <c:ext xmlns:c15="http://schemas.microsoft.com/office/drawing/2012/chart" uri="{CE6537A1-D6FC-4f65-9D91-7224C49458BB}"/>
              </c:extLst>
            </c:dLbl>
            <c:dLbl>
              <c:idx val="2"/>
              <c:layout>
                <c:manualLayout>
                  <c:x val="3.2049455025664149E-2"/>
                  <c:y val="2.0966719872240608E-2"/>
                </c:manualLayout>
              </c:layout>
              <c:dLblPos val="outEnd"/>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3-AB42-436C-9B9A-56D34F2F80B9}"/>
                </c:ext>
                <c:ext xmlns:c15="http://schemas.microsoft.com/office/drawing/2012/chart" uri="{CE6537A1-D6FC-4f65-9D91-7224C49458BB}"/>
              </c:extLst>
            </c:dLbl>
            <c:dLbl>
              <c:idx val="3"/>
              <c:layout>
                <c:manualLayout>
                  <c:x val="2.2623144723997651E-2"/>
                  <c:y val="1.0483359936120261E-2"/>
                </c:manualLayout>
              </c:layout>
              <c:dLblPos val="outEnd"/>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4-AB42-436C-9B9A-56D34F2F80B9}"/>
                </c:ext>
                <c:ext xmlns:c15="http://schemas.microsoft.com/office/drawing/2012/chart" uri="{CE6537A1-D6FC-4f65-9D91-7224C49458BB}"/>
              </c:extLst>
            </c:dLbl>
            <c:dLbl>
              <c:idx val="4"/>
              <c:layout>
                <c:manualLayout>
                  <c:x val="1.8852620603331361E-2"/>
                  <c:y val="1.04833599361203E-2"/>
                </c:manualLayout>
              </c:layout>
              <c:dLblPos val="outEnd"/>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5-AB42-436C-9B9A-56D34F2F80B9}"/>
                </c:ext>
                <c:ext xmlns:c15="http://schemas.microsoft.com/office/drawing/2012/chart" uri="{CE6537A1-D6FC-4f65-9D91-7224C49458BB}"/>
              </c:extLst>
            </c:dLbl>
            <c:spPr>
              <a:noFill/>
              <a:ln>
                <a:noFill/>
              </a:ln>
              <a:effectLst/>
            </c:spPr>
            <c:txPr>
              <a:bodyPr/>
              <a:lstStyle/>
              <a:p>
                <a:pPr>
                  <a:defRPr sz="1000" b="0" i="0" u="none" strike="noStrike" baseline="0">
                    <a:solidFill>
                      <a:srgbClr val="000000"/>
                    </a:solidFill>
                    <a:latin typeface="Calibri"/>
                    <a:ea typeface="Calibri"/>
                    <a:cs typeface="Calibri"/>
                  </a:defRPr>
                </a:pPr>
                <a:endParaRPr lang="ru-RU"/>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val>
            <c:numRef>
              <c:f>'Годовой отчет'!$K$142:$O$142</c:f>
              <c:numCache>
                <c:formatCode>_-* #\ ##0_р_._-;\-* #\ ##0_р_._-;_-* "-"??_р_._-;_-@_-</c:formatCode>
                <c:ptCount val="5"/>
                <c:pt idx="0">
                  <c:v>73204.064593290008</c:v>
                </c:pt>
                <c:pt idx="1">
                  <c:v>68521.756796373549</c:v>
                </c:pt>
                <c:pt idx="2">
                  <c:v>72359.807469414183</c:v>
                </c:pt>
                <c:pt idx="3">
                  <c:v>71772.423020881892</c:v>
                </c:pt>
                <c:pt idx="4">
                  <c:v>73738.435078370982</c:v>
                </c:pt>
              </c:numCache>
            </c:numRef>
          </c:val>
          <c:extLst xmlns:c16r2="http://schemas.microsoft.com/office/drawing/2015/06/chart">
            <c:ext xmlns:c16="http://schemas.microsoft.com/office/drawing/2014/chart" uri="{C3380CC4-5D6E-409C-BE32-E72D297353CC}">
              <c16:uniqueId val="{00000006-AB42-436C-9B9A-56D34F2F80B9}"/>
            </c:ext>
          </c:extLst>
        </c:ser>
        <c:ser>
          <c:idx val="2"/>
          <c:order val="2"/>
          <c:tx>
            <c:strRef>
              <c:f>'Годовой отчет'!$J$89</c:f>
              <c:strCache>
                <c:ptCount val="1"/>
                <c:pt idx="0">
                  <c:v>Потери э/э</c:v>
                </c:pt>
              </c:strCache>
            </c:strRef>
          </c:tx>
          <c:invertIfNegative val="0"/>
          <c:dLbls>
            <c:spPr>
              <a:noFill/>
              <a:ln>
                <a:noFill/>
              </a:ln>
              <a:effectLst/>
            </c:spPr>
            <c:txPr>
              <a:bodyPr/>
              <a:lstStyle/>
              <a:p>
                <a:pPr>
                  <a:defRPr sz="1000" b="0" i="0" u="none" strike="noStrike" baseline="0">
                    <a:solidFill>
                      <a:srgbClr val="000000"/>
                    </a:solidFill>
                    <a:latin typeface="Calibri"/>
                    <a:ea typeface="Calibri"/>
                    <a:cs typeface="Calibri"/>
                  </a:defRPr>
                </a:pPr>
                <a:endParaRPr lang="ru-RU"/>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val>
            <c:numRef>
              <c:f>'Годовой отчет'!$K$143:$O$143</c:f>
              <c:numCache>
                <c:formatCode>_-* #\ ##0_р_._-;\-* #\ ##0_р_._-;_-* "-"??_р_._-;_-@_-</c:formatCode>
                <c:ptCount val="5"/>
                <c:pt idx="0">
                  <c:v>7566.1555869900039</c:v>
                </c:pt>
                <c:pt idx="1">
                  <c:v>7501.5405155829358</c:v>
                </c:pt>
                <c:pt idx="2">
                  <c:v>7719.850223683854</c:v>
                </c:pt>
                <c:pt idx="3">
                  <c:v>7151.4525609931297</c:v>
                </c:pt>
                <c:pt idx="4">
                  <c:v>6845.9894253740204</c:v>
                </c:pt>
              </c:numCache>
            </c:numRef>
          </c:val>
          <c:extLst xmlns:c16r2="http://schemas.microsoft.com/office/drawing/2015/06/chart">
            <c:ext xmlns:c16="http://schemas.microsoft.com/office/drawing/2014/chart" uri="{C3380CC4-5D6E-409C-BE32-E72D297353CC}">
              <c16:uniqueId val="{00000007-AB42-436C-9B9A-56D34F2F80B9}"/>
            </c:ext>
          </c:extLst>
        </c:ser>
        <c:dLbls>
          <c:showLegendKey val="0"/>
          <c:showVal val="0"/>
          <c:showCatName val="0"/>
          <c:showSerName val="0"/>
          <c:showPercent val="0"/>
          <c:showBubbleSize val="0"/>
        </c:dLbls>
        <c:gapWidth val="150"/>
        <c:axId val="297063808"/>
        <c:axId val="297064368"/>
      </c:barChart>
      <c:lineChart>
        <c:grouping val="standard"/>
        <c:varyColors val="0"/>
        <c:ser>
          <c:idx val="3"/>
          <c:order val="3"/>
          <c:tx>
            <c:strRef>
              <c:f>'Годовой отчет'!$J$90</c:f>
              <c:strCache>
                <c:ptCount val="1"/>
                <c:pt idx="0">
                  <c:v>Потери э/э, %</c:v>
                </c:pt>
              </c:strCache>
            </c:strRef>
          </c:tx>
          <c:dLbls>
            <c:dLbl>
              <c:idx val="0"/>
              <c:layout>
                <c:manualLayout>
                  <c:x val="-6.0222989390279515E-3"/>
                  <c:y val="3.5211707464180647E-2"/>
                </c:manualLayout>
              </c:layout>
              <c:dLblPos val="r"/>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8-AB42-436C-9B9A-56D34F2F80B9}"/>
                </c:ext>
                <c:ext xmlns:c15="http://schemas.microsoft.com/office/drawing/2012/chart" uri="{CE6537A1-D6FC-4f65-9D91-7224C49458BB}"/>
              </c:extLst>
            </c:dLbl>
            <c:dLbl>
              <c:idx val="1"/>
              <c:layout>
                <c:manualLayout>
                  <c:x val="-2.7600681900771681E-2"/>
                  <c:y val="-4.0455863816476818E-2"/>
                </c:manualLayout>
              </c:layout>
              <c:dLblPos val="r"/>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9-AB42-436C-9B9A-56D34F2F80B9}"/>
                </c:ext>
                <c:ext xmlns:c15="http://schemas.microsoft.com/office/drawing/2012/chart" uri="{CE6537A1-D6FC-4f65-9D91-7224C49458BB}"/>
              </c:extLst>
            </c:dLbl>
            <c:dLbl>
              <c:idx val="2"/>
              <c:layout>
                <c:manualLayout>
                  <c:x val="-8.0900009263020246E-3"/>
                  <c:y val="9.1327674887070026E-2"/>
                </c:manualLayout>
              </c:layout>
              <c:dLblPos val="r"/>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A-AB42-436C-9B9A-56D34F2F80B9}"/>
                </c:ext>
                <c:ext xmlns:c15="http://schemas.microsoft.com/office/drawing/2012/chart" uri="{CE6537A1-D6FC-4f65-9D91-7224C49458BB}"/>
              </c:extLst>
            </c:dLbl>
            <c:dLbl>
              <c:idx val="3"/>
              <c:layout>
                <c:manualLayout>
                  <c:x val="-5.6032363566405168E-3"/>
                  <c:y val="-1.0899392487915932E-2"/>
                </c:manualLayout>
              </c:layout>
              <c:dLblPos val="r"/>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B-AB42-436C-9B9A-56D34F2F80B9}"/>
                </c:ext>
                <c:ext xmlns:c15="http://schemas.microsoft.com/office/drawing/2012/chart" uri="{CE6537A1-D6FC-4f65-9D91-7224C49458BB}"/>
              </c:extLst>
            </c:dLbl>
            <c:dLbl>
              <c:idx val="4"/>
              <c:layout>
                <c:manualLayout>
                  <c:x val="-3.7178258504758652E-3"/>
                  <c:y val="1.1655515141576285E-2"/>
                </c:manualLayout>
              </c:layout>
              <c:dLblPos val="r"/>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C-AB42-436C-9B9A-56D34F2F80B9}"/>
                </c:ext>
                <c:ext xmlns:c15="http://schemas.microsoft.com/office/drawing/2012/chart" uri="{CE6537A1-D6FC-4f65-9D91-7224C49458BB}"/>
              </c:extLst>
            </c:dLbl>
            <c:spPr>
              <a:noFill/>
              <a:ln>
                <a:noFill/>
              </a:ln>
              <a:effectLst/>
            </c:spPr>
            <c:txPr>
              <a:bodyPr/>
              <a:lstStyle/>
              <a:p>
                <a:pPr>
                  <a:defRPr sz="1000" b="0" i="0" u="none" strike="noStrike" baseline="0">
                    <a:solidFill>
                      <a:srgbClr val="FF0000"/>
                    </a:solidFill>
                    <a:latin typeface="Calibri"/>
                    <a:ea typeface="Calibri"/>
                    <a:cs typeface="Calibri"/>
                  </a:defRPr>
                </a:pPr>
                <a:endParaRPr lang="ru-RU"/>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val>
            <c:numRef>
              <c:f>'Годовой отчет'!$K$144:$O$144</c:f>
              <c:numCache>
                <c:formatCode>0.00%</c:formatCode>
                <c:ptCount val="5"/>
                <c:pt idx="0">
                  <c:v>9.3675064523809179E-2</c:v>
                </c:pt>
                <c:pt idx="1">
                  <c:v>9.8674232515867724E-2</c:v>
                </c:pt>
                <c:pt idx="2">
                  <c:v>9.6402138146866947E-2</c:v>
                </c:pt>
                <c:pt idx="3">
                  <c:v>9.0612029734579713E-2</c:v>
                </c:pt>
                <c:pt idx="4">
                  <c:v>8.4954250992459054E-2</c:v>
                </c:pt>
              </c:numCache>
            </c:numRef>
          </c:val>
          <c:smooth val="0"/>
          <c:extLst xmlns:c16r2="http://schemas.microsoft.com/office/drawing/2015/06/chart">
            <c:ext xmlns:c16="http://schemas.microsoft.com/office/drawing/2014/chart" uri="{C3380CC4-5D6E-409C-BE32-E72D297353CC}">
              <c16:uniqueId val="{0000000D-AB42-436C-9B9A-56D34F2F80B9}"/>
            </c:ext>
          </c:extLst>
        </c:ser>
        <c:dLbls>
          <c:showLegendKey val="0"/>
          <c:showVal val="0"/>
          <c:showCatName val="0"/>
          <c:showSerName val="0"/>
          <c:showPercent val="0"/>
          <c:showBubbleSize val="0"/>
        </c:dLbls>
        <c:marker val="1"/>
        <c:smooth val="0"/>
        <c:axId val="297323680"/>
        <c:axId val="297324240"/>
      </c:lineChart>
      <c:catAx>
        <c:axId val="297063808"/>
        <c:scaling>
          <c:orientation val="minMax"/>
        </c:scaling>
        <c:delete val="0"/>
        <c:axPos val="b"/>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ru-RU"/>
          </a:p>
        </c:txPr>
        <c:crossAx val="297064368"/>
        <c:crosses val="autoZero"/>
        <c:auto val="1"/>
        <c:lblAlgn val="ctr"/>
        <c:lblOffset val="100"/>
        <c:noMultiLvlLbl val="0"/>
      </c:catAx>
      <c:valAx>
        <c:axId val="297064368"/>
        <c:scaling>
          <c:orientation val="minMax"/>
        </c:scaling>
        <c:delete val="0"/>
        <c:axPos val="l"/>
        <c:numFmt formatCode="_-* #\ ##0_р_._-;\-* #\ ##0_р_._-;_-* &quot;-&quot;??_р_._-;_-@_-"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ru-RU"/>
          </a:p>
        </c:txPr>
        <c:crossAx val="297063808"/>
        <c:crosses val="autoZero"/>
        <c:crossBetween val="between"/>
      </c:valAx>
      <c:catAx>
        <c:axId val="297323680"/>
        <c:scaling>
          <c:orientation val="minMax"/>
        </c:scaling>
        <c:delete val="1"/>
        <c:axPos val="b"/>
        <c:majorTickMark val="out"/>
        <c:minorTickMark val="none"/>
        <c:tickLblPos val="none"/>
        <c:crossAx val="297324240"/>
        <c:crosses val="autoZero"/>
        <c:auto val="1"/>
        <c:lblAlgn val="ctr"/>
        <c:lblOffset val="100"/>
        <c:noMultiLvlLbl val="0"/>
      </c:catAx>
      <c:valAx>
        <c:axId val="297324240"/>
        <c:scaling>
          <c:orientation val="minMax"/>
        </c:scaling>
        <c:delete val="0"/>
        <c:axPos val="r"/>
        <c:numFmt formatCode="0.00%"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ru-RU"/>
          </a:p>
        </c:txPr>
        <c:crossAx val="297323680"/>
        <c:crosses val="max"/>
        <c:crossBetween val="between"/>
      </c:valAx>
    </c:plotArea>
    <c:legend>
      <c:legendPos val="r"/>
      <c:layout>
        <c:manualLayout>
          <c:xMode val="edge"/>
          <c:yMode val="edge"/>
          <c:x val="0.76932452750338642"/>
          <c:y val="0.33140251169392115"/>
          <c:w val="0.21633904672806994"/>
          <c:h val="0.36491206315747443"/>
        </c:manualLayout>
      </c:layout>
      <c:overlay val="0"/>
      <c:txPr>
        <a:bodyPr/>
        <a:lstStyle/>
        <a:p>
          <a:pPr>
            <a:defRPr sz="920" b="0" i="0" u="none" strike="noStrike" baseline="0">
              <a:solidFill>
                <a:srgbClr val="000000"/>
              </a:solidFill>
              <a:latin typeface="Calibri"/>
              <a:ea typeface="Calibri"/>
              <a:cs typeface="Calibri"/>
            </a:defRPr>
          </a:pPr>
          <a:endParaRPr lang="ru-RU"/>
        </a:p>
      </c:txPr>
    </c:legend>
    <c:plotVisOnly val="1"/>
    <c:dispBlanksAs val="gap"/>
    <c:showDLblsOverMax val="0"/>
  </c:chart>
  <c:spPr>
    <a:ln>
      <a:noFill/>
    </a:ln>
  </c:spPr>
  <c:txPr>
    <a:bodyPr/>
    <a:lstStyle/>
    <a:p>
      <a:pPr>
        <a:defRPr sz="1000" b="0" i="0" u="none" strike="noStrike" baseline="0">
          <a:solidFill>
            <a:srgbClr val="000000"/>
          </a:solidFill>
          <a:latin typeface="Calibri"/>
          <a:ea typeface="Calibri"/>
          <a:cs typeface="Calibri"/>
        </a:defRPr>
      </a:pPr>
      <a:endParaRPr lang="ru-RU"/>
    </a:p>
  </c:txPr>
  <c:printSettings>
    <c:headerFooter/>
    <c:pageMargins b="0.75000000000000999" l="0.70000000000000062" r="0.70000000000000062" t="0.75000000000000999" header="0.30000000000000032" footer="0.30000000000000032"/>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6736995787217826"/>
          <c:y val="0.15617187696336018"/>
          <c:w val="0.50378881088129779"/>
          <c:h val="0.65365339071181794"/>
        </c:manualLayout>
      </c:layout>
      <c:barChart>
        <c:barDir val="col"/>
        <c:grouping val="clustered"/>
        <c:varyColors val="0"/>
        <c:ser>
          <c:idx val="0"/>
          <c:order val="0"/>
          <c:tx>
            <c:strRef>
              <c:f>'Годовой отчет'!$J$87</c:f>
              <c:strCache>
                <c:ptCount val="1"/>
                <c:pt idx="0">
                  <c:v>Отпуск э/э в сеть</c:v>
                </c:pt>
              </c:strCache>
            </c:strRef>
          </c:tx>
          <c:invertIfNegative val="0"/>
          <c:dLbls>
            <c:spPr>
              <a:noFill/>
              <a:ln>
                <a:noFill/>
              </a:ln>
              <a:effectLst/>
            </c:spPr>
            <c:txPr>
              <a:bodyPr/>
              <a:lstStyle/>
              <a:p>
                <a:pPr>
                  <a:defRPr sz="1000" b="0" i="0" u="none" strike="noStrike" baseline="0">
                    <a:solidFill>
                      <a:srgbClr val="000000"/>
                    </a:solidFill>
                    <a:latin typeface="Calibri"/>
                    <a:ea typeface="Calibri"/>
                    <a:cs typeface="Calibri"/>
                  </a:defRPr>
                </a:pPr>
                <a:endParaRPr lang="ru-RU"/>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numRef>
              <c:f>'Годовой отчет'!$K$86:$O$86</c:f>
              <c:numCache>
                <c:formatCode>General</c:formatCode>
                <c:ptCount val="5"/>
                <c:pt idx="0">
                  <c:v>2008</c:v>
                </c:pt>
                <c:pt idx="1">
                  <c:v>2009</c:v>
                </c:pt>
                <c:pt idx="2">
                  <c:v>2010</c:v>
                </c:pt>
                <c:pt idx="3">
                  <c:v>2011</c:v>
                </c:pt>
                <c:pt idx="4">
                  <c:v>2012</c:v>
                </c:pt>
              </c:numCache>
            </c:numRef>
          </c:cat>
          <c:val>
            <c:numRef>
              <c:f>'Годовой отчет'!$D$141:$H$141</c:f>
              <c:numCache>
                <c:formatCode>_-* #\ ##0_р_._-;\-* #\ ##0_р_._-;_-* "-"??_р_._-;_-@_-</c:formatCode>
                <c:ptCount val="5"/>
                <c:pt idx="0">
                  <c:v>104430.78849428</c:v>
                </c:pt>
                <c:pt idx="1">
                  <c:v>99683.865625956503</c:v>
                </c:pt>
                <c:pt idx="2">
                  <c:v>81977.470007098033</c:v>
                </c:pt>
                <c:pt idx="3">
                  <c:v>79599.584895875028</c:v>
                </c:pt>
                <c:pt idx="4">
                  <c:v>81226.94531074501</c:v>
                </c:pt>
              </c:numCache>
            </c:numRef>
          </c:val>
          <c:extLst xmlns:c16r2="http://schemas.microsoft.com/office/drawing/2015/06/chart">
            <c:ext xmlns:c16="http://schemas.microsoft.com/office/drawing/2014/chart" uri="{C3380CC4-5D6E-409C-BE32-E72D297353CC}">
              <c16:uniqueId val="{00000000-9502-4646-B427-EA353422FFDA}"/>
            </c:ext>
          </c:extLst>
        </c:ser>
        <c:ser>
          <c:idx val="1"/>
          <c:order val="1"/>
          <c:tx>
            <c:strRef>
              <c:f>'Годовой отчет'!$J$88</c:f>
              <c:strCache>
                <c:ptCount val="1"/>
                <c:pt idx="0">
                  <c:v>Отпуск э/э из сети</c:v>
                </c:pt>
              </c:strCache>
            </c:strRef>
          </c:tx>
          <c:invertIfNegative val="0"/>
          <c:dLbls>
            <c:dLbl>
              <c:idx val="0"/>
              <c:layout>
                <c:manualLayout>
                  <c:x val="1.6967358542998363E-2"/>
                  <c:y val="0"/>
                </c:manualLayout>
              </c:layout>
              <c:dLblPos val="outEnd"/>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1-9502-4646-B427-EA353422FFDA}"/>
                </c:ext>
                <c:ext xmlns:c15="http://schemas.microsoft.com/office/drawing/2012/chart" uri="{CE6537A1-D6FC-4f65-9D91-7224C49458BB}"/>
              </c:extLst>
            </c:dLbl>
            <c:dLbl>
              <c:idx val="1"/>
              <c:layout>
                <c:manualLayout>
                  <c:x val="1.6967358542998363E-2"/>
                  <c:y val="3.4944533120401002E-3"/>
                </c:manualLayout>
              </c:layout>
              <c:dLblPos val="outEnd"/>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2-9502-4646-B427-EA353422FFDA}"/>
                </c:ext>
                <c:ext xmlns:c15="http://schemas.microsoft.com/office/drawing/2012/chart" uri="{CE6537A1-D6FC-4f65-9D91-7224C49458BB}"/>
              </c:extLst>
            </c:dLbl>
            <c:dLbl>
              <c:idx val="2"/>
              <c:layout>
                <c:manualLayout>
                  <c:x val="3.2049455025664149E-2"/>
                  <c:y val="2.0966719872240608E-2"/>
                </c:manualLayout>
              </c:layout>
              <c:dLblPos val="outEnd"/>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3-9502-4646-B427-EA353422FFDA}"/>
                </c:ext>
                <c:ext xmlns:c15="http://schemas.microsoft.com/office/drawing/2012/chart" uri="{CE6537A1-D6FC-4f65-9D91-7224C49458BB}"/>
              </c:extLst>
            </c:dLbl>
            <c:dLbl>
              <c:idx val="3"/>
              <c:layout>
                <c:manualLayout>
                  <c:x val="2.2623144723997651E-2"/>
                  <c:y val="1.0483359936120261E-2"/>
                </c:manualLayout>
              </c:layout>
              <c:dLblPos val="outEnd"/>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4-9502-4646-B427-EA353422FFDA}"/>
                </c:ext>
                <c:ext xmlns:c15="http://schemas.microsoft.com/office/drawing/2012/chart" uri="{CE6537A1-D6FC-4f65-9D91-7224C49458BB}"/>
              </c:extLst>
            </c:dLbl>
            <c:dLbl>
              <c:idx val="4"/>
              <c:layout>
                <c:manualLayout>
                  <c:x val="1.8852620603331361E-2"/>
                  <c:y val="1.04833599361203E-2"/>
                </c:manualLayout>
              </c:layout>
              <c:dLblPos val="outEnd"/>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5-9502-4646-B427-EA353422FFDA}"/>
                </c:ext>
                <c:ext xmlns:c15="http://schemas.microsoft.com/office/drawing/2012/chart" uri="{CE6537A1-D6FC-4f65-9D91-7224C49458BB}"/>
              </c:extLst>
            </c:dLbl>
            <c:spPr>
              <a:noFill/>
              <a:ln>
                <a:noFill/>
              </a:ln>
              <a:effectLst/>
            </c:spPr>
            <c:txPr>
              <a:bodyPr/>
              <a:lstStyle/>
              <a:p>
                <a:pPr>
                  <a:defRPr sz="1000" b="0" i="0" u="none" strike="noStrike" baseline="0">
                    <a:solidFill>
                      <a:srgbClr val="000000"/>
                    </a:solidFill>
                    <a:latin typeface="Calibri"/>
                    <a:ea typeface="Calibri"/>
                    <a:cs typeface="Calibri"/>
                  </a:defRPr>
                </a:pPr>
                <a:endParaRPr lang="ru-RU"/>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val>
            <c:numRef>
              <c:f>'Годовой отчет'!$D$142:$H$142</c:f>
              <c:numCache>
                <c:formatCode>_-* #\ ##0_р_._-;\-* #\ ##0_р_._-;_-* "-"??_р_._-;_-@_-</c:formatCode>
                <c:ptCount val="5"/>
                <c:pt idx="0">
                  <c:v>96864.632907289983</c:v>
                </c:pt>
                <c:pt idx="1">
                  <c:v>92182.325110373553</c:v>
                </c:pt>
                <c:pt idx="2">
                  <c:v>74257.619783414193</c:v>
                </c:pt>
                <c:pt idx="3">
                  <c:v>72448.132334881884</c:v>
                </c:pt>
                <c:pt idx="4">
                  <c:v>74380.95588537099</c:v>
                </c:pt>
              </c:numCache>
            </c:numRef>
          </c:val>
          <c:extLst xmlns:c16r2="http://schemas.microsoft.com/office/drawing/2015/06/chart">
            <c:ext xmlns:c16="http://schemas.microsoft.com/office/drawing/2014/chart" uri="{C3380CC4-5D6E-409C-BE32-E72D297353CC}">
              <c16:uniqueId val="{00000006-9502-4646-B427-EA353422FFDA}"/>
            </c:ext>
          </c:extLst>
        </c:ser>
        <c:ser>
          <c:idx val="2"/>
          <c:order val="2"/>
          <c:tx>
            <c:strRef>
              <c:f>'Годовой отчет'!$J$89</c:f>
              <c:strCache>
                <c:ptCount val="1"/>
                <c:pt idx="0">
                  <c:v>Потери э/э</c:v>
                </c:pt>
              </c:strCache>
            </c:strRef>
          </c:tx>
          <c:invertIfNegative val="0"/>
          <c:dLbls>
            <c:spPr>
              <a:noFill/>
              <a:ln>
                <a:noFill/>
              </a:ln>
              <a:effectLst/>
            </c:spPr>
            <c:txPr>
              <a:bodyPr/>
              <a:lstStyle/>
              <a:p>
                <a:pPr>
                  <a:defRPr sz="1000" b="0" i="0" u="none" strike="noStrike" baseline="0">
                    <a:solidFill>
                      <a:srgbClr val="000000"/>
                    </a:solidFill>
                    <a:latin typeface="Calibri"/>
                    <a:ea typeface="Calibri"/>
                    <a:cs typeface="Calibri"/>
                  </a:defRPr>
                </a:pPr>
                <a:endParaRPr lang="ru-RU"/>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val>
            <c:numRef>
              <c:f>'Годовой отчет'!$D$143:$H$143</c:f>
              <c:numCache>
                <c:formatCode>_-* #\ ##0_р_._-;\-* #\ ##0_р_._-;_-* "-"??_р_._-;_-@_-</c:formatCode>
                <c:ptCount val="5"/>
                <c:pt idx="0">
                  <c:v>7566.1555869899921</c:v>
                </c:pt>
                <c:pt idx="1">
                  <c:v>7501.5405155829467</c:v>
                </c:pt>
                <c:pt idx="2">
                  <c:v>7719.8502236838531</c:v>
                </c:pt>
                <c:pt idx="3">
                  <c:v>7151.4525609931343</c:v>
                </c:pt>
                <c:pt idx="4">
                  <c:v>6845.9894253740313</c:v>
                </c:pt>
              </c:numCache>
            </c:numRef>
          </c:val>
          <c:extLst xmlns:c16r2="http://schemas.microsoft.com/office/drawing/2015/06/chart">
            <c:ext xmlns:c16="http://schemas.microsoft.com/office/drawing/2014/chart" uri="{C3380CC4-5D6E-409C-BE32-E72D297353CC}">
              <c16:uniqueId val="{00000007-9502-4646-B427-EA353422FFDA}"/>
            </c:ext>
          </c:extLst>
        </c:ser>
        <c:dLbls>
          <c:showLegendKey val="0"/>
          <c:showVal val="0"/>
          <c:showCatName val="0"/>
          <c:showSerName val="0"/>
          <c:showPercent val="0"/>
          <c:showBubbleSize val="0"/>
        </c:dLbls>
        <c:gapWidth val="150"/>
        <c:axId val="297328720"/>
        <c:axId val="297329280"/>
      </c:barChart>
      <c:lineChart>
        <c:grouping val="standard"/>
        <c:varyColors val="0"/>
        <c:ser>
          <c:idx val="3"/>
          <c:order val="3"/>
          <c:tx>
            <c:strRef>
              <c:f>'Годовой отчет'!$J$90</c:f>
              <c:strCache>
                <c:ptCount val="1"/>
                <c:pt idx="0">
                  <c:v>Потери э/э, %</c:v>
                </c:pt>
              </c:strCache>
            </c:strRef>
          </c:tx>
          <c:dLbls>
            <c:dLbl>
              <c:idx val="0"/>
              <c:layout>
                <c:manualLayout>
                  <c:x val="-6.0222989390279515E-3"/>
                  <c:y val="3.5211707464180647E-2"/>
                </c:manualLayout>
              </c:layout>
              <c:dLblPos val="r"/>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8-9502-4646-B427-EA353422FFDA}"/>
                </c:ext>
                <c:ext xmlns:c15="http://schemas.microsoft.com/office/drawing/2012/chart" uri="{CE6537A1-D6FC-4f65-9D91-7224C49458BB}"/>
              </c:extLst>
            </c:dLbl>
            <c:dLbl>
              <c:idx val="1"/>
              <c:layout>
                <c:manualLayout>
                  <c:x val="-4.9775371767740474E-3"/>
                  <c:y val="3.6422109048405336E-2"/>
                </c:manualLayout>
              </c:layout>
              <c:dLblPos val="r"/>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9-9502-4646-B427-EA353422FFDA}"/>
                </c:ext>
                <c:ext xmlns:c15="http://schemas.microsoft.com/office/drawing/2012/chart" uri="{CE6537A1-D6FC-4f65-9D91-7224C49458BB}"/>
              </c:extLst>
            </c:dLbl>
            <c:dLbl>
              <c:idx val="2"/>
              <c:layout>
                <c:manualLayout>
                  <c:x val="-4.0139455951965303E-2"/>
                  <c:y val="-4.4956279436297923E-2"/>
                </c:manualLayout>
              </c:layout>
              <c:dLblPos val="r"/>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A-9502-4646-B427-EA353422FFDA}"/>
                </c:ext>
                <c:ext xmlns:c15="http://schemas.microsoft.com/office/drawing/2012/chart" uri="{CE6537A1-D6FC-4f65-9D91-7224C49458BB}"/>
              </c:extLst>
            </c:dLbl>
            <c:dLbl>
              <c:idx val="3"/>
              <c:layout>
                <c:manualLayout>
                  <c:x val="-2.8226381080638147E-2"/>
                  <c:y val="-4.2349472296276815E-2"/>
                </c:manualLayout>
              </c:layout>
              <c:dLblPos val="r"/>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B-9502-4646-B427-EA353422FFDA}"/>
                </c:ext>
                <c:ext xmlns:c15="http://schemas.microsoft.com/office/drawing/2012/chart" uri="{CE6537A1-D6FC-4f65-9D91-7224C49458BB}"/>
              </c:extLst>
            </c:dLbl>
            <c:dLbl>
              <c:idx val="4"/>
              <c:layout>
                <c:manualLayout>
                  <c:x val="-3.5767280876139194E-2"/>
                  <c:y val="-5.1244644475145477E-2"/>
                </c:manualLayout>
              </c:layout>
              <c:dLblPos val="r"/>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C-9502-4646-B427-EA353422FFDA}"/>
                </c:ext>
                <c:ext xmlns:c15="http://schemas.microsoft.com/office/drawing/2012/chart" uri="{CE6537A1-D6FC-4f65-9D91-7224C49458BB}"/>
              </c:extLst>
            </c:dLbl>
            <c:spPr>
              <a:noFill/>
              <a:ln>
                <a:noFill/>
              </a:ln>
              <a:effectLst/>
            </c:spPr>
            <c:txPr>
              <a:bodyPr/>
              <a:lstStyle/>
              <a:p>
                <a:pPr>
                  <a:defRPr sz="1000" b="0" i="0" u="none" strike="noStrike" baseline="0">
                    <a:solidFill>
                      <a:srgbClr val="FF0000"/>
                    </a:solidFill>
                    <a:latin typeface="Calibri"/>
                    <a:ea typeface="Calibri"/>
                    <a:cs typeface="Calibri"/>
                  </a:defRPr>
                </a:pPr>
                <a:endParaRPr lang="ru-RU"/>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val>
            <c:numRef>
              <c:f>'Годовой отчет'!$D$144:$H$144</c:f>
              <c:numCache>
                <c:formatCode>0.00%</c:formatCode>
                <c:ptCount val="5"/>
                <c:pt idx="0">
                  <c:v>7.2451388101933314E-2</c:v>
                </c:pt>
                <c:pt idx="1">
                  <c:v>7.5253306725994729E-2</c:v>
                </c:pt>
                <c:pt idx="2">
                  <c:v>9.4170388803355709E-2</c:v>
                </c:pt>
                <c:pt idx="3">
                  <c:v>8.984283737594885E-2</c:v>
                </c:pt>
                <c:pt idx="4">
                  <c:v>8.4282246478477596E-2</c:v>
                </c:pt>
              </c:numCache>
            </c:numRef>
          </c:val>
          <c:smooth val="0"/>
          <c:extLst xmlns:c16r2="http://schemas.microsoft.com/office/drawing/2015/06/chart">
            <c:ext xmlns:c16="http://schemas.microsoft.com/office/drawing/2014/chart" uri="{C3380CC4-5D6E-409C-BE32-E72D297353CC}">
              <c16:uniqueId val="{0000000D-9502-4646-B427-EA353422FFDA}"/>
            </c:ext>
          </c:extLst>
        </c:ser>
        <c:dLbls>
          <c:showLegendKey val="0"/>
          <c:showVal val="0"/>
          <c:showCatName val="0"/>
          <c:showSerName val="0"/>
          <c:showPercent val="0"/>
          <c:showBubbleSize val="0"/>
        </c:dLbls>
        <c:marker val="1"/>
        <c:smooth val="0"/>
        <c:axId val="297329840"/>
        <c:axId val="297330400"/>
      </c:lineChart>
      <c:catAx>
        <c:axId val="297328720"/>
        <c:scaling>
          <c:orientation val="minMax"/>
        </c:scaling>
        <c:delete val="0"/>
        <c:axPos val="b"/>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ru-RU"/>
          </a:p>
        </c:txPr>
        <c:crossAx val="297329280"/>
        <c:crosses val="autoZero"/>
        <c:auto val="1"/>
        <c:lblAlgn val="ctr"/>
        <c:lblOffset val="100"/>
        <c:noMultiLvlLbl val="0"/>
      </c:catAx>
      <c:valAx>
        <c:axId val="297329280"/>
        <c:scaling>
          <c:orientation val="minMax"/>
        </c:scaling>
        <c:delete val="0"/>
        <c:axPos val="l"/>
        <c:numFmt formatCode="_-* #\ ##0_р_._-;\-* #\ ##0_р_._-;_-* &quot;-&quot;??_р_._-;_-@_-"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ru-RU"/>
          </a:p>
        </c:txPr>
        <c:crossAx val="297328720"/>
        <c:crosses val="autoZero"/>
        <c:crossBetween val="between"/>
      </c:valAx>
      <c:catAx>
        <c:axId val="297329840"/>
        <c:scaling>
          <c:orientation val="minMax"/>
        </c:scaling>
        <c:delete val="1"/>
        <c:axPos val="b"/>
        <c:majorTickMark val="out"/>
        <c:minorTickMark val="none"/>
        <c:tickLblPos val="none"/>
        <c:crossAx val="297330400"/>
        <c:crosses val="autoZero"/>
        <c:auto val="1"/>
        <c:lblAlgn val="ctr"/>
        <c:lblOffset val="100"/>
        <c:noMultiLvlLbl val="0"/>
      </c:catAx>
      <c:valAx>
        <c:axId val="297330400"/>
        <c:scaling>
          <c:orientation val="minMax"/>
        </c:scaling>
        <c:delete val="0"/>
        <c:axPos val="r"/>
        <c:numFmt formatCode="0.00%"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ru-RU"/>
          </a:p>
        </c:txPr>
        <c:crossAx val="297329840"/>
        <c:crosses val="max"/>
        <c:crossBetween val="between"/>
      </c:valAx>
    </c:plotArea>
    <c:legend>
      <c:legendPos val="r"/>
      <c:layout>
        <c:manualLayout>
          <c:xMode val="edge"/>
          <c:yMode val="edge"/>
          <c:x val="0.76932452750338642"/>
          <c:y val="0.33140289400998757"/>
          <c:w val="0.21633904672806994"/>
          <c:h val="0.36491212158690145"/>
        </c:manualLayout>
      </c:layout>
      <c:overlay val="0"/>
      <c:txPr>
        <a:bodyPr/>
        <a:lstStyle/>
        <a:p>
          <a:pPr>
            <a:defRPr sz="920" b="0" i="0" u="none" strike="noStrike" baseline="0">
              <a:solidFill>
                <a:srgbClr val="000000"/>
              </a:solidFill>
              <a:latin typeface="Calibri"/>
              <a:ea typeface="Calibri"/>
              <a:cs typeface="Calibri"/>
            </a:defRPr>
          </a:pPr>
          <a:endParaRPr lang="ru-RU"/>
        </a:p>
      </c:txPr>
    </c:legend>
    <c:plotVisOnly val="1"/>
    <c:dispBlanksAs val="gap"/>
    <c:showDLblsOverMax val="0"/>
  </c:chart>
  <c:spPr>
    <a:ln>
      <a:noFill/>
    </a:ln>
  </c:spPr>
  <c:txPr>
    <a:bodyPr/>
    <a:lstStyle/>
    <a:p>
      <a:pPr>
        <a:defRPr sz="1000" b="0" i="0" u="none" strike="noStrike" baseline="0">
          <a:solidFill>
            <a:srgbClr val="000000"/>
          </a:solidFill>
          <a:latin typeface="Calibri"/>
          <a:ea typeface="Calibri"/>
          <a:cs typeface="Calibri"/>
        </a:defRPr>
      </a:pPr>
      <a:endParaRPr lang="ru-RU"/>
    </a:p>
  </c:txPr>
  <c:printSettings>
    <c:headerFooter/>
    <c:pageMargins b="0.75000000000000999" l="0.70000000000000062" r="0.70000000000000062" t="0.75000000000000999"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6736995787217826"/>
          <c:y val="0.15617187696336018"/>
          <c:w val="0.50378881088129779"/>
          <c:h val="0.65365339071181794"/>
        </c:manualLayout>
      </c:layout>
      <c:barChart>
        <c:barDir val="col"/>
        <c:grouping val="clustered"/>
        <c:varyColors val="0"/>
        <c:ser>
          <c:idx val="0"/>
          <c:order val="0"/>
          <c:tx>
            <c:strRef>
              <c:f>'Годовой отчет'!$J$87</c:f>
              <c:strCache>
                <c:ptCount val="1"/>
                <c:pt idx="0">
                  <c:v>Отпуск э/э в сеть</c:v>
                </c:pt>
              </c:strCache>
            </c:strRef>
          </c:tx>
          <c:invertIfNegative val="0"/>
          <c:dLbls>
            <c:spPr>
              <a:noFill/>
              <a:ln>
                <a:noFill/>
              </a:ln>
              <a:effectLst/>
            </c:spPr>
            <c:txPr>
              <a:bodyPr/>
              <a:lstStyle/>
              <a:p>
                <a:pPr>
                  <a:defRPr sz="1000" b="0" i="0" u="none" strike="noStrike" baseline="0">
                    <a:solidFill>
                      <a:srgbClr val="000000"/>
                    </a:solidFill>
                    <a:latin typeface="Calibri"/>
                    <a:ea typeface="Calibri"/>
                    <a:cs typeface="Calibri"/>
                  </a:defRPr>
                </a:pPr>
                <a:endParaRPr lang="ru-RU"/>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numRef>
              <c:f>'Годовой отчет'!$K$86:$O$86</c:f>
              <c:numCache>
                <c:formatCode>General</c:formatCode>
                <c:ptCount val="5"/>
                <c:pt idx="0">
                  <c:v>2008</c:v>
                </c:pt>
                <c:pt idx="1">
                  <c:v>2009</c:v>
                </c:pt>
                <c:pt idx="2">
                  <c:v>2010</c:v>
                </c:pt>
                <c:pt idx="3">
                  <c:v>2011</c:v>
                </c:pt>
                <c:pt idx="4">
                  <c:v>2012</c:v>
                </c:pt>
              </c:numCache>
            </c:numRef>
          </c:cat>
          <c:val>
            <c:numRef>
              <c:f>'Годовой отчет'!$K$93:$O$93</c:f>
              <c:numCache>
                <c:formatCode>0</c:formatCode>
                <c:ptCount val="5"/>
                <c:pt idx="0">
                  <c:v>493.00146900000004</c:v>
                </c:pt>
                <c:pt idx="1">
                  <c:v>509.7684349999999</c:v>
                </c:pt>
                <c:pt idx="2">
                  <c:v>536.79301300000009</c:v>
                </c:pt>
                <c:pt idx="3">
                  <c:v>541.68583129999956</c:v>
                </c:pt>
                <c:pt idx="4">
                  <c:v>561.40716199999997</c:v>
                </c:pt>
              </c:numCache>
            </c:numRef>
          </c:val>
          <c:extLst xmlns:c16r2="http://schemas.microsoft.com/office/drawing/2015/06/chart">
            <c:ext xmlns:c16="http://schemas.microsoft.com/office/drawing/2014/chart" uri="{C3380CC4-5D6E-409C-BE32-E72D297353CC}">
              <c16:uniqueId val="{00000000-5F52-4EC0-B84B-DA2F0A98235E}"/>
            </c:ext>
          </c:extLst>
        </c:ser>
        <c:ser>
          <c:idx val="1"/>
          <c:order val="1"/>
          <c:tx>
            <c:strRef>
              <c:f>'Годовой отчет'!$J$88</c:f>
              <c:strCache>
                <c:ptCount val="1"/>
                <c:pt idx="0">
                  <c:v>Отпуск э/э из сети</c:v>
                </c:pt>
              </c:strCache>
            </c:strRef>
          </c:tx>
          <c:invertIfNegative val="0"/>
          <c:dLbls>
            <c:spPr>
              <a:noFill/>
              <a:ln>
                <a:noFill/>
              </a:ln>
              <a:effectLst/>
            </c:spPr>
            <c:txPr>
              <a:bodyPr/>
              <a:lstStyle/>
              <a:p>
                <a:pPr>
                  <a:defRPr sz="1000" b="0" i="0" u="none" strike="noStrike" baseline="0">
                    <a:solidFill>
                      <a:srgbClr val="000000"/>
                    </a:solidFill>
                    <a:latin typeface="Calibri"/>
                    <a:ea typeface="Calibri"/>
                    <a:cs typeface="Calibri"/>
                  </a:defRPr>
                </a:pPr>
                <a:endParaRPr lang="ru-RU"/>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val>
            <c:numRef>
              <c:f>'Годовой отчет'!$K$94:$O$94</c:f>
              <c:numCache>
                <c:formatCode>0</c:formatCode>
                <c:ptCount val="5"/>
                <c:pt idx="0">
                  <c:v>381.11571399999997</c:v>
                </c:pt>
                <c:pt idx="1">
                  <c:v>403.54558799999995</c:v>
                </c:pt>
                <c:pt idx="2">
                  <c:v>430.39527099999987</c:v>
                </c:pt>
                <c:pt idx="3">
                  <c:v>438.13067536</c:v>
                </c:pt>
                <c:pt idx="4">
                  <c:v>460.30462200000005</c:v>
                </c:pt>
              </c:numCache>
            </c:numRef>
          </c:val>
          <c:extLst xmlns:c16r2="http://schemas.microsoft.com/office/drawing/2015/06/chart">
            <c:ext xmlns:c16="http://schemas.microsoft.com/office/drawing/2014/chart" uri="{C3380CC4-5D6E-409C-BE32-E72D297353CC}">
              <c16:uniqueId val="{00000001-5F52-4EC0-B84B-DA2F0A98235E}"/>
            </c:ext>
          </c:extLst>
        </c:ser>
        <c:ser>
          <c:idx val="2"/>
          <c:order val="2"/>
          <c:tx>
            <c:strRef>
              <c:f>'Годовой отчет'!$J$89</c:f>
              <c:strCache>
                <c:ptCount val="1"/>
                <c:pt idx="0">
                  <c:v>Потери э/э</c:v>
                </c:pt>
              </c:strCache>
            </c:strRef>
          </c:tx>
          <c:invertIfNegative val="0"/>
          <c:dLbls>
            <c:spPr>
              <a:noFill/>
              <a:ln>
                <a:noFill/>
              </a:ln>
              <a:effectLst/>
            </c:spPr>
            <c:txPr>
              <a:bodyPr/>
              <a:lstStyle/>
              <a:p>
                <a:pPr>
                  <a:defRPr sz="1000" b="0" i="0" u="none" strike="noStrike" baseline="0">
                    <a:solidFill>
                      <a:srgbClr val="000000"/>
                    </a:solidFill>
                    <a:latin typeface="Calibri"/>
                    <a:ea typeface="Calibri"/>
                    <a:cs typeface="Calibri"/>
                  </a:defRPr>
                </a:pPr>
                <a:endParaRPr lang="ru-RU"/>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val>
            <c:numRef>
              <c:f>'Годовой отчет'!$K$95:$O$95</c:f>
              <c:numCache>
                <c:formatCode>_-* #\ ##0_р_._-;\-* #\ ##0_р_._-;_-* "-"??_р_._-;_-@_-</c:formatCode>
                <c:ptCount val="5"/>
                <c:pt idx="0">
                  <c:v>111.88575500000007</c:v>
                </c:pt>
                <c:pt idx="1">
                  <c:v>106.22284699999994</c:v>
                </c:pt>
                <c:pt idx="2">
                  <c:v>106.39774200000022</c:v>
                </c:pt>
                <c:pt idx="3">
                  <c:v>103.55515593999957</c:v>
                </c:pt>
                <c:pt idx="4">
                  <c:v>101.10253999999992</c:v>
                </c:pt>
              </c:numCache>
            </c:numRef>
          </c:val>
          <c:extLst xmlns:c16r2="http://schemas.microsoft.com/office/drawing/2015/06/chart">
            <c:ext xmlns:c16="http://schemas.microsoft.com/office/drawing/2014/chart" uri="{C3380CC4-5D6E-409C-BE32-E72D297353CC}">
              <c16:uniqueId val="{00000002-5F52-4EC0-B84B-DA2F0A98235E}"/>
            </c:ext>
          </c:extLst>
        </c:ser>
        <c:dLbls>
          <c:showLegendKey val="0"/>
          <c:showVal val="0"/>
          <c:showCatName val="0"/>
          <c:showSerName val="0"/>
          <c:showPercent val="0"/>
          <c:showBubbleSize val="0"/>
        </c:dLbls>
        <c:gapWidth val="150"/>
        <c:axId val="291842032"/>
        <c:axId val="291842592"/>
      </c:barChart>
      <c:lineChart>
        <c:grouping val="standard"/>
        <c:varyColors val="0"/>
        <c:ser>
          <c:idx val="3"/>
          <c:order val="3"/>
          <c:tx>
            <c:strRef>
              <c:f>'Годовой отчет'!$J$90</c:f>
              <c:strCache>
                <c:ptCount val="1"/>
                <c:pt idx="0">
                  <c:v>Потери э/э, %</c:v>
                </c:pt>
              </c:strCache>
            </c:strRef>
          </c:tx>
          <c:dLbls>
            <c:dLbl>
              <c:idx val="0"/>
              <c:layout>
                <c:manualLayout>
                  <c:x val="-1.5762500780146269E-2"/>
                  <c:y val="-2.7717879996857191E-2"/>
                </c:manualLayout>
              </c:layout>
              <c:dLblPos val="r"/>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3-5F52-4EC0-B84B-DA2F0A98235E}"/>
                </c:ext>
                <c:ext xmlns:c15="http://schemas.microsoft.com/office/drawing/2012/chart" uri="{CE6537A1-D6FC-4f65-9D91-7224C49458BB}"/>
              </c:extLst>
            </c:dLbl>
            <c:dLbl>
              <c:idx val="1"/>
              <c:layout>
                <c:manualLayout>
                  <c:x val="-1.8121734024022791E-2"/>
                  <c:y val="-5.0850033174155589E-2"/>
                </c:manualLayout>
              </c:layout>
              <c:dLblPos val="r"/>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4-5F52-4EC0-B84B-DA2F0A98235E}"/>
                </c:ext>
                <c:ext xmlns:c15="http://schemas.microsoft.com/office/drawing/2012/chart" uri="{CE6537A1-D6FC-4f65-9D91-7224C49458BB}"/>
              </c:extLst>
            </c:dLbl>
            <c:dLbl>
              <c:idx val="2"/>
              <c:layout>
                <c:manualLayout>
                  <c:x val="-1.9348868646063826E-2"/>
                  <c:y val="4.9394298846763406E-2"/>
                </c:manualLayout>
              </c:layout>
              <c:dLblPos val="r"/>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5-5F52-4EC0-B84B-DA2F0A98235E}"/>
                </c:ext>
                <c:ext xmlns:c15="http://schemas.microsoft.com/office/drawing/2012/chart" uri="{CE6537A1-D6FC-4f65-9D91-7224C49458BB}"/>
              </c:extLst>
            </c:dLbl>
            <c:dLbl>
              <c:idx val="3"/>
              <c:layout>
                <c:manualLayout>
                  <c:x val="-1.1258929128675909E-2"/>
                  <c:y val="4.8506289994500122E-2"/>
                </c:manualLayout>
              </c:layout>
              <c:dLblPos val="r"/>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6-5F52-4EC0-B84B-DA2F0A98235E}"/>
                </c:ext>
                <c:ext xmlns:c15="http://schemas.microsoft.com/office/drawing/2012/chart" uri="{CE6537A1-D6FC-4f65-9D91-7224C49458BB}"/>
              </c:extLst>
            </c:dLbl>
            <c:dLbl>
              <c:idx val="4"/>
              <c:layout>
                <c:manualLayout>
                  <c:x val="-1.1258929128675909E-2"/>
                  <c:y val="3.262225331086803E-2"/>
                </c:manualLayout>
              </c:layout>
              <c:dLblPos val="r"/>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7-5F52-4EC0-B84B-DA2F0A98235E}"/>
                </c:ext>
                <c:ext xmlns:c15="http://schemas.microsoft.com/office/drawing/2012/chart" uri="{CE6537A1-D6FC-4f65-9D91-7224C49458BB}"/>
              </c:extLst>
            </c:dLbl>
            <c:spPr>
              <a:noFill/>
              <a:ln>
                <a:noFill/>
              </a:ln>
              <a:effectLst/>
            </c:spPr>
            <c:txPr>
              <a:bodyPr/>
              <a:lstStyle/>
              <a:p>
                <a:pPr>
                  <a:defRPr sz="1000" b="0" i="0" u="none" strike="noStrike" baseline="0">
                    <a:solidFill>
                      <a:srgbClr val="FF0000"/>
                    </a:solidFill>
                    <a:latin typeface="Calibri"/>
                    <a:ea typeface="Calibri"/>
                    <a:cs typeface="Calibri"/>
                  </a:defRPr>
                </a:pPr>
                <a:endParaRPr lang="ru-RU"/>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val>
            <c:numRef>
              <c:f>'Годовой отчет'!$K$96:$O$96</c:f>
              <c:numCache>
                <c:formatCode>0.00%</c:formatCode>
                <c:ptCount val="5"/>
                <c:pt idx="0">
                  <c:v>0.2269481168625079</c:v>
                </c:pt>
                <c:pt idx="1">
                  <c:v>0.20837470448714615</c:v>
                </c:pt>
                <c:pt idx="2">
                  <c:v>0.19820999793825597</c:v>
                </c:pt>
                <c:pt idx="3">
                  <c:v>0.19117198559813917</c:v>
                </c:pt>
                <c:pt idx="4">
                  <c:v>0.18008772748787968</c:v>
                </c:pt>
              </c:numCache>
            </c:numRef>
          </c:val>
          <c:smooth val="0"/>
          <c:extLst xmlns:c16r2="http://schemas.microsoft.com/office/drawing/2015/06/chart">
            <c:ext xmlns:c16="http://schemas.microsoft.com/office/drawing/2014/chart" uri="{C3380CC4-5D6E-409C-BE32-E72D297353CC}">
              <c16:uniqueId val="{00000008-5F52-4EC0-B84B-DA2F0A98235E}"/>
            </c:ext>
          </c:extLst>
        </c:ser>
        <c:dLbls>
          <c:showLegendKey val="0"/>
          <c:showVal val="0"/>
          <c:showCatName val="0"/>
          <c:showSerName val="0"/>
          <c:showPercent val="0"/>
          <c:showBubbleSize val="0"/>
        </c:dLbls>
        <c:marker val="1"/>
        <c:smooth val="0"/>
        <c:axId val="291843152"/>
        <c:axId val="291843712"/>
      </c:lineChart>
      <c:catAx>
        <c:axId val="291842032"/>
        <c:scaling>
          <c:orientation val="minMax"/>
        </c:scaling>
        <c:delete val="0"/>
        <c:axPos val="b"/>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ru-RU"/>
          </a:p>
        </c:txPr>
        <c:crossAx val="291842592"/>
        <c:crosses val="autoZero"/>
        <c:auto val="1"/>
        <c:lblAlgn val="ctr"/>
        <c:lblOffset val="100"/>
        <c:noMultiLvlLbl val="0"/>
      </c:catAx>
      <c:valAx>
        <c:axId val="291842592"/>
        <c:scaling>
          <c:orientation val="minMax"/>
          <c:max val="600"/>
        </c:scaling>
        <c:delete val="0"/>
        <c:axPos val="l"/>
        <c:numFmt formatCode="0"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ru-RU"/>
          </a:p>
        </c:txPr>
        <c:crossAx val="291842032"/>
        <c:crosses val="autoZero"/>
        <c:crossBetween val="between"/>
      </c:valAx>
      <c:catAx>
        <c:axId val="291843152"/>
        <c:scaling>
          <c:orientation val="minMax"/>
        </c:scaling>
        <c:delete val="1"/>
        <c:axPos val="b"/>
        <c:majorTickMark val="out"/>
        <c:minorTickMark val="none"/>
        <c:tickLblPos val="none"/>
        <c:crossAx val="291843712"/>
        <c:crosses val="autoZero"/>
        <c:auto val="1"/>
        <c:lblAlgn val="ctr"/>
        <c:lblOffset val="100"/>
        <c:noMultiLvlLbl val="0"/>
      </c:catAx>
      <c:valAx>
        <c:axId val="291843712"/>
        <c:scaling>
          <c:orientation val="minMax"/>
          <c:max val="0.30000000000000032"/>
        </c:scaling>
        <c:delete val="0"/>
        <c:axPos val="r"/>
        <c:numFmt formatCode="0.00%"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ru-RU"/>
          </a:p>
        </c:txPr>
        <c:crossAx val="291843152"/>
        <c:crosses val="max"/>
        <c:crossBetween val="between"/>
      </c:valAx>
    </c:plotArea>
    <c:legend>
      <c:legendPos val="r"/>
      <c:layout>
        <c:manualLayout>
          <c:xMode val="edge"/>
          <c:yMode val="edge"/>
          <c:x val="0.76932453426460268"/>
          <c:y val="0.33140266557590736"/>
          <c:w val="0.21633918019944526"/>
          <c:h val="0.36491229505403705"/>
        </c:manualLayout>
      </c:layout>
      <c:overlay val="0"/>
      <c:txPr>
        <a:bodyPr/>
        <a:lstStyle/>
        <a:p>
          <a:pPr>
            <a:defRPr sz="920" b="0" i="0" u="none" strike="noStrike" baseline="0">
              <a:solidFill>
                <a:srgbClr val="000000"/>
              </a:solidFill>
              <a:latin typeface="Calibri"/>
              <a:ea typeface="Calibri"/>
              <a:cs typeface="Calibri"/>
            </a:defRPr>
          </a:pPr>
          <a:endParaRPr lang="ru-RU"/>
        </a:p>
      </c:txPr>
    </c:legend>
    <c:plotVisOnly val="1"/>
    <c:dispBlanksAs val="gap"/>
    <c:showDLblsOverMax val="0"/>
  </c:chart>
  <c:spPr>
    <a:ln>
      <a:noFill/>
    </a:ln>
  </c:spPr>
  <c:txPr>
    <a:bodyPr/>
    <a:lstStyle/>
    <a:p>
      <a:pPr>
        <a:defRPr sz="1000" b="0" i="0" u="none" strike="noStrike" baseline="0">
          <a:solidFill>
            <a:srgbClr val="000000"/>
          </a:solidFill>
          <a:latin typeface="Calibri"/>
          <a:ea typeface="Calibri"/>
          <a:cs typeface="Calibri"/>
        </a:defRPr>
      </a:pPr>
      <a:endParaRPr lang="ru-RU"/>
    </a:p>
  </c:txPr>
  <c:printSettings>
    <c:headerFooter/>
    <c:pageMargins b="0.75000000000000999" l="0.70000000000000062" r="0.70000000000000062" t="0.75000000000000999"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6736995787217826"/>
          <c:y val="0.15617187696336018"/>
          <c:w val="0.50378881088129779"/>
          <c:h val="0.65365339071181794"/>
        </c:manualLayout>
      </c:layout>
      <c:barChart>
        <c:barDir val="col"/>
        <c:grouping val="clustered"/>
        <c:varyColors val="0"/>
        <c:ser>
          <c:idx val="0"/>
          <c:order val="0"/>
          <c:tx>
            <c:strRef>
              <c:f>'Годовой отчет'!$J$87</c:f>
              <c:strCache>
                <c:ptCount val="1"/>
                <c:pt idx="0">
                  <c:v>Отпуск э/э в сеть</c:v>
                </c:pt>
              </c:strCache>
            </c:strRef>
          </c:tx>
          <c:invertIfNegative val="0"/>
          <c:dLbls>
            <c:spPr>
              <a:noFill/>
              <a:ln>
                <a:noFill/>
              </a:ln>
              <a:effectLst/>
            </c:spPr>
            <c:txPr>
              <a:bodyPr/>
              <a:lstStyle/>
              <a:p>
                <a:pPr>
                  <a:defRPr sz="1000" b="0" i="0" u="none" strike="noStrike" baseline="0">
                    <a:solidFill>
                      <a:srgbClr val="000000"/>
                    </a:solidFill>
                    <a:latin typeface="Calibri"/>
                    <a:ea typeface="Calibri"/>
                    <a:cs typeface="Calibri"/>
                  </a:defRPr>
                </a:pPr>
                <a:endParaRPr lang="ru-RU"/>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numRef>
              <c:f>'Годовой отчет'!$K$86:$O$86</c:f>
              <c:numCache>
                <c:formatCode>General</c:formatCode>
                <c:ptCount val="5"/>
                <c:pt idx="0">
                  <c:v>2008</c:v>
                </c:pt>
                <c:pt idx="1">
                  <c:v>2009</c:v>
                </c:pt>
                <c:pt idx="2">
                  <c:v>2010</c:v>
                </c:pt>
                <c:pt idx="3">
                  <c:v>2011</c:v>
                </c:pt>
                <c:pt idx="4">
                  <c:v>2012</c:v>
                </c:pt>
              </c:numCache>
            </c:numRef>
          </c:cat>
          <c:val>
            <c:numRef>
              <c:f>'Годовой отчет'!$K$99:$O$99</c:f>
              <c:numCache>
                <c:formatCode>0</c:formatCode>
                <c:ptCount val="5"/>
                <c:pt idx="0">
                  <c:v>3447.5210779999993</c:v>
                </c:pt>
                <c:pt idx="1">
                  <c:v>3511.6844900000001</c:v>
                </c:pt>
                <c:pt idx="2">
                  <c:v>3706.4491470000003</c:v>
                </c:pt>
                <c:pt idx="3">
                  <c:v>3594.6117549999999</c:v>
                </c:pt>
                <c:pt idx="4">
                  <c:v>3663.9184120000004</c:v>
                </c:pt>
              </c:numCache>
            </c:numRef>
          </c:val>
          <c:extLst xmlns:c16r2="http://schemas.microsoft.com/office/drawing/2015/06/chart">
            <c:ext xmlns:c16="http://schemas.microsoft.com/office/drawing/2014/chart" uri="{C3380CC4-5D6E-409C-BE32-E72D297353CC}">
              <c16:uniqueId val="{00000000-45A9-4FC0-8254-8ACC4A5BD519}"/>
            </c:ext>
          </c:extLst>
        </c:ser>
        <c:ser>
          <c:idx val="1"/>
          <c:order val="1"/>
          <c:tx>
            <c:strRef>
              <c:f>'Годовой отчет'!$J$88</c:f>
              <c:strCache>
                <c:ptCount val="1"/>
                <c:pt idx="0">
                  <c:v>Отпуск э/э из сети</c:v>
                </c:pt>
              </c:strCache>
            </c:strRef>
          </c:tx>
          <c:invertIfNegative val="0"/>
          <c:dLbls>
            <c:spPr>
              <a:noFill/>
              <a:ln>
                <a:noFill/>
              </a:ln>
              <a:effectLst/>
            </c:spPr>
            <c:txPr>
              <a:bodyPr/>
              <a:lstStyle/>
              <a:p>
                <a:pPr>
                  <a:defRPr sz="1000" b="0" i="0" u="none" strike="noStrike" baseline="0">
                    <a:solidFill>
                      <a:srgbClr val="000000"/>
                    </a:solidFill>
                    <a:latin typeface="Calibri"/>
                    <a:ea typeface="Calibri"/>
                    <a:cs typeface="Calibri"/>
                  </a:defRPr>
                </a:pPr>
                <a:endParaRPr lang="ru-RU"/>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val>
            <c:numRef>
              <c:f>'Годовой отчет'!$K$100:$O$100</c:f>
              <c:numCache>
                <c:formatCode>0</c:formatCode>
                <c:ptCount val="5"/>
                <c:pt idx="0">
                  <c:v>2844.4524092899997</c:v>
                </c:pt>
                <c:pt idx="1">
                  <c:v>2860.5162058660003</c:v>
                </c:pt>
                <c:pt idx="2">
                  <c:v>2998.8845916</c:v>
                </c:pt>
                <c:pt idx="3">
                  <c:v>2978.2154396193996</c:v>
                </c:pt>
                <c:pt idx="4">
                  <c:v>3113.9035706</c:v>
                </c:pt>
              </c:numCache>
            </c:numRef>
          </c:val>
          <c:extLst xmlns:c16r2="http://schemas.microsoft.com/office/drawing/2015/06/chart">
            <c:ext xmlns:c16="http://schemas.microsoft.com/office/drawing/2014/chart" uri="{C3380CC4-5D6E-409C-BE32-E72D297353CC}">
              <c16:uniqueId val="{00000001-45A9-4FC0-8254-8ACC4A5BD519}"/>
            </c:ext>
          </c:extLst>
        </c:ser>
        <c:ser>
          <c:idx val="2"/>
          <c:order val="2"/>
          <c:tx>
            <c:strRef>
              <c:f>'Годовой отчет'!$J$89</c:f>
              <c:strCache>
                <c:ptCount val="1"/>
                <c:pt idx="0">
                  <c:v>Потери э/э</c:v>
                </c:pt>
              </c:strCache>
            </c:strRef>
          </c:tx>
          <c:invertIfNegative val="0"/>
          <c:dLbls>
            <c:spPr>
              <a:noFill/>
              <a:ln>
                <a:noFill/>
              </a:ln>
              <a:effectLst/>
            </c:spPr>
            <c:txPr>
              <a:bodyPr/>
              <a:lstStyle/>
              <a:p>
                <a:pPr>
                  <a:defRPr sz="1000" b="0" i="0" u="none" strike="noStrike" baseline="0">
                    <a:solidFill>
                      <a:srgbClr val="000000"/>
                    </a:solidFill>
                    <a:latin typeface="Calibri"/>
                    <a:ea typeface="Calibri"/>
                    <a:cs typeface="Calibri"/>
                  </a:defRPr>
                </a:pPr>
                <a:endParaRPr lang="ru-RU"/>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val>
            <c:numRef>
              <c:f>'Годовой отчет'!$K$101:$O$101</c:f>
              <c:numCache>
                <c:formatCode>_-* #\ ##0_р_._-;\-* #\ ##0_р_._-;_-* "-"??_р_._-;_-@_-</c:formatCode>
                <c:ptCount val="5"/>
                <c:pt idx="0">
                  <c:v>603.06866870999966</c:v>
                </c:pt>
                <c:pt idx="1">
                  <c:v>651.1682841339998</c:v>
                </c:pt>
                <c:pt idx="2">
                  <c:v>707.56455540000024</c:v>
                </c:pt>
                <c:pt idx="3">
                  <c:v>616.3963153806003</c:v>
                </c:pt>
                <c:pt idx="4">
                  <c:v>550.01484140000048</c:v>
                </c:pt>
              </c:numCache>
            </c:numRef>
          </c:val>
          <c:extLst xmlns:c16r2="http://schemas.microsoft.com/office/drawing/2015/06/chart">
            <c:ext xmlns:c16="http://schemas.microsoft.com/office/drawing/2014/chart" uri="{C3380CC4-5D6E-409C-BE32-E72D297353CC}">
              <c16:uniqueId val="{00000002-45A9-4FC0-8254-8ACC4A5BD519}"/>
            </c:ext>
          </c:extLst>
        </c:ser>
        <c:dLbls>
          <c:showLegendKey val="0"/>
          <c:showVal val="0"/>
          <c:showCatName val="0"/>
          <c:showSerName val="0"/>
          <c:showPercent val="0"/>
          <c:showBubbleSize val="0"/>
        </c:dLbls>
        <c:gapWidth val="150"/>
        <c:axId val="291987776"/>
        <c:axId val="291988336"/>
      </c:barChart>
      <c:lineChart>
        <c:grouping val="standard"/>
        <c:varyColors val="0"/>
        <c:ser>
          <c:idx val="3"/>
          <c:order val="3"/>
          <c:tx>
            <c:strRef>
              <c:f>'Годовой отчет'!$J$90</c:f>
              <c:strCache>
                <c:ptCount val="1"/>
                <c:pt idx="0">
                  <c:v>Потери э/э, %</c:v>
                </c:pt>
              </c:strCache>
            </c:strRef>
          </c:tx>
          <c:dLbls>
            <c:dLbl>
              <c:idx val="0"/>
              <c:layout>
                <c:manualLayout>
                  <c:x val="-2.2517858257351817E-3"/>
                  <c:y val="-3.1182614996464342E-2"/>
                </c:manualLayout>
              </c:layout>
              <c:dLblPos val="r"/>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3-45A9-4FC0-8254-8ACC4A5BD519}"/>
                </c:ext>
                <c:ext xmlns:c15="http://schemas.microsoft.com/office/drawing/2012/chart" uri="{CE6537A1-D6FC-4f65-9D91-7224C49458BB}"/>
              </c:extLst>
            </c:dLbl>
            <c:dLbl>
              <c:idx val="1"/>
              <c:layout>
                <c:manualLayout>
                  <c:x val="-6.8628048953468827E-3"/>
                  <c:y val="-4.0455828175334066E-2"/>
                </c:manualLayout>
              </c:layout>
              <c:dLblPos val="r"/>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4-45A9-4FC0-8254-8ACC4A5BD519}"/>
                </c:ext>
                <c:ext xmlns:c15="http://schemas.microsoft.com/office/drawing/2012/chart" uri="{CE6537A1-D6FC-4f65-9D91-7224C49458BB}"/>
              </c:extLst>
            </c:dLbl>
            <c:dLbl>
              <c:idx val="2"/>
              <c:layout>
                <c:manualLayout>
                  <c:x val="-8.089939517387755E-3"/>
                  <c:y val="4.9394298846763406E-2"/>
                </c:manualLayout>
              </c:layout>
              <c:dLblPos val="r"/>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5-45A9-4FC0-8254-8ACC4A5BD519}"/>
                </c:ext>
                <c:ext xmlns:c15="http://schemas.microsoft.com/office/drawing/2012/chart" uri="{CE6537A1-D6FC-4f65-9D91-7224C49458BB}"/>
              </c:extLst>
            </c:dLbl>
            <c:dLbl>
              <c:idx val="3"/>
              <c:layout>
                <c:manualLayout>
                  <c:x val="-1.1258929128675909E-2"/>
                  <c:y val="4.8506289994500122E-2"/>
                </c:manualLayout>
              </c:layout>
              <c:dLblPos val="r"/>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6-45A9-4FC0-8254-8ACC4A5BD519}"/>
                </c:ext>
                <c:ext xmlns:c15="http://schemas.microsoft.com/office/drawing/2012/chart" uri="{CE6537A1-D6FC-4f65-9D91-7224C49458BB}"/>
              </c:extLst>
            </c:dLbl>
            <c:dLbl>
              <c:idx val="4"/>
              <c:layout>
                <c:manualLayout>
                  <c:x val="-1.1258929128675909E-2"/>
                  <c:y val="3.262225331086803E-2"/>
                </c:manualLayout>
              </c:layout>
              <c:dLblPos val="r"/>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7-45A9-4FC0-8254-8ACC4A5BD519}"/>
                </c:ext>
                <c:ext xmlns:c15="http://schemas.microsoft.com/office/drawing/2012/chart" uri="{CE6537A1-D6FC-4f65-9D91-7224C49458BB}"/>
              </c:extLst>
            </c:dLbl>
            <c:spPr>
              <a:noFill/>
              <a:ln>
                <a:noFill/>
              </a:ln>
              <a:effectLst/>
            </c:spPr>
            <c:txPr>
              <a:bodyPr/>
              <a:lstStyle/>
              <a:p>
                <a:pPr>
                  <a:defRPr sz="1000" b="0" i="0" u="none" strike="noStrike" baseline="0">
                    <a:solidFill>
                      <a:srgbClr val="FF0000"/>
                    </a:solidFill>
                    <a:latin typeface="Calibri"/>
                    <a:ea typeface="Calibri"/>
                    <a:cs typeface="Calibri"/>
                  </a:defRPr>
                </a:pPr>
                <a:endParaRPr lang="ru-RU"/>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val>
            <c:numRef>
              <c:f>'Годовой отчет'!$K$102:$O$102</c:f>
              <c:numCache>
                <c:formatCode>0.00%</c:formatCode>
                <c:ptCount val="5"/>
                <c:pt idx="0">
                  <c:v>0.1749282035020526</c:v>
                </c:pt>
                <c:pt idx="1">
                  <c:v>0.18542904010547934</c:v>
                </c:pt>
                <c:pt idx="2">
                  <c:v>0.19090092089155006</c:v>
                </c:pt>
                <c:pt idx="3">
                  <c:v>0.17147785557736828</c:v>
                </c:pt>
                <c:pt idx="4">
                  <c:v>0.15011656362177761</c:v>
                </c:pt>
              </c:numCache>
            </c:numRef>
          </c:val>
          <c:smooth val="0"/>
          <c:extLst xmlns:c16r2="http://schemas.microsoft.com/office/drawing/2015/06/chart">
            <c:ext xmlns:c16="http://schemas.microsoft.com/office/drawing/2014/chart" uri="{C3380CC4-5D6E-409C-BE32-E72D297353CC}">
              <c16:uniqueId val="{00000008-45A9-4FC0-8254-8ACC4A5BD519}"/>
            </c:ext>
          </c:extLst>
        </c:ser>
        <c:dLbls>
          <c:showLegendKey val="0"/>
          <c:showVal val="0"/>
          <c:showCatName val="0"/>
          <c:showSerName val="0"/>
          <c:showPercent val="0"/>
          <c:showBubbleSize val="0"/>
        </c:dLbls>
        <c:marker val="1"/>
        <c:smooth val="0"/>
        <c:axId val="291988896"/>
        <c:axId val="291989456"/>
      </c:lineChart>
      <c:catAx>
        <c:axId val="291987776"/>
        <c:scaling>
          <c:orientation val="minMax"/>
        </c:scaling>
        <c:delete val="0"/>
        <c:axPos val="b"/>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ru-RU"/>
          </a:p>
        </c:txPr>
        <c:crossAx val="291988336"/>
        <c:crosses val="autoZero"/>
        <c:auto val="1"/>
        <c:lblAlgn val="ctr"/>
        <c:lblOffset val="100"/>
        <c:noMultiLvlLbl val="0"/>
      </c:catAx>
      <c:valAx>
        <c:axId val="291988336"/>
        <c:scaling>
          <c:orientation val="minMax"/>
        </c:scaling>
        <c:delete val="0"/>
        <c:axPos val="l"/>
        <c:numFmt formatCode="0"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ru-RU"/>
          </a:p>
        </c:txPr>
        <c:crossAx val="291987776"/>
        <c:crosses val="autoZero"/>
        <c:crossBetween val="between"/>
      </c:valAx>
      <c:catAx>
        <c:axId val="291988896"/>
        <c:scaling>
          <c:orientation val="minMax"/>
        </c:scaling>
        <c:delete val="1"/>
        <c:axPos val="b"/>
        <c:majorTickMark val="out"/>
        <c:minorTickMark val="none"/>
        <c:tickLblPos val="none"/>
        <c:crossAx val="291989456"/>
        <c:crosses val="autoZero"/>
        <c:auto val="1"/>
        <c:lblAlgn val="ctr"/>
        <c:lblOffset val="100"/>
        <c:noMultiLvlLbl val="0"/>
      </c:catAx>
      <c:valAx>
        <c:axId val="291989456"/>
        <c:scaling>
          <c:orientation val="minMax"/>
          <c:max val="0.30000000000000032"/>
        </c:scaling>
        <c:delete val="0"/>
        <c:axPos val="r"/>
        <c:numFmt formatCode="0.00%"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ru-RU"/>
          </a:p>
        </c:txPr>
        <c:crossAx val="291988896"/>
        <c:crosses val="max"/>
        <c:crossBetween val="between"/>
      </c:valAx>
    </c:plotArea>
    <c:legend>
      <c:legendPos val="r"/>
      <c:layout>
        <c:manualLayout>
          <c:xMode val="edge"/>
          <c:yMode val="edge"/>
          <c:x val="0.76932453426460268"/>
          <c:y val="0.33140255905512361"/>
          <c:w val="0.21633918019944526"/>
          <c:h val="0.36491223753281726"/>
        </c:manualLayout>
      </c:layout>
      <c:overlay val="0"/>
      <c:txPr>
        <a:bodyPr/>
        <a:lstStyle/>
        <a:p>
          <a:pPr>
            <a:defRPr sz="920" b="0" i="0" u="none" strike="noStrike" baseline="0">
              <a:solidFill>
                <a:srgbClr val="000000"/>
              </a:solidFill>
              <a:latin typeface="Calibri"/>
              <a:ea typeface="Calibri"/>
              <a:cs typeface="Calibri"/>
            </a:defRPr>
          </a:pPr>
          <a:endParaRPr lang="ru-RU"/>
        </a:p>
      </c:txPr>
    </c:legend>
    <c:plotVisOnly val="1"/>
    <c:dispBlanksAs val="gap"/>
    <c:showDLblsOverMax val="0"/>
  </c:chart>
  <c:spPr>
    <a:ln>
      <a:noFill/>
    </a:ln>
  </c:spPr>
  <c:txPr>
    <a:bodyPr/>
    <a:lstStyle/>
    <a:p>
      <a:pPr>
        <a:defRPr sz="1000" b="0" i="0" u="none" strike="noStrike" baseline="0">
          <a:solidFill>
            <a:srgbClr val="000000"/>
          </a:solidFill>
          <a:latin typeface="Calibri"/>
          <a:ea typeface="Calibri"/>
          <a:cs typeface="Calibri"/>
        </a:defRPr>
      </a:pPr>
      <a:endParaRPr lang="ru-RU"/>
    </a:p>
  </c:txPr>
  <c:printSettings>
    <c:headerFooter/>
    <c:pageMargins b="0.75000000000000999" l="0.70000000000000062" r="0.70000000000000062" t="0.75000000000000999"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6736995787217826"/>
          <c:y val="0.15617187696336018"/>
          <c:w val="0.50378881088129779"/>
          <c:h val="0.65365339071181794"/>
        </c:manualLayout>
      </c:layout>
      <c:barChart>
        <c:barDir val="col"/>
        <c:grouping val="clustered"/>
        <c:varyColors val="0"/>
        <c:ser>
          <c:idx val="0"/>
          <c:order val="0"/>
          <c:tx>
            <c:strRef>
              <c:f>'Годовой отчет'!$J$87</c:f>
              <c:strCache>
                <c:ptCount val="1"/>
                <c:pt idx="0">
                  <c:v>Отпуск э/э в сеть</c:v>
                </c:pt>
              </c:strCache>
            </c:strRef>
          </c:tx>
          <c:invertIfNegative val="0"/>
          <c:dLbls>
            <c:spPr>
              <a:noFill/>
              <a:ln>
                <a:noFill/>
              </a:ln>
              <a:effectLst/>
            </c:spPr>
            <c:txPr>
              <a:bodyPr/>
              <a:lstStyle/>
              <a:p>
                <a:pPr>
                  <a:defRPr sz="1000" b="0" i="0" u="none" strike="noStrike" baseline="0">
                    <a:solidFill>
                      <a:srgbClr val="000000"/>
                    </a:solidFill>
                    <a:latin typeface="Calibri"/>
                    <a:ea typeface="Calibri"/>
                    <a:cs typeface="Calibri"/>
                  </a:defRPr>
                </a:pPr>
                <a:endParaRPr lang="ru-RU"/>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numRef>
              <c:f>'Годовой отчет'!$K$86:$O$86</c:f>
              <c:numCache>
                <c:formatCode>General</c:formatCode>
                <c:ptCount val="5"/>
                <c:pt idx="0">
                  <c:v>2008</c:v>
                </c:pt>
                <c:pt idx="1">
                  <c:v>2009</c:v>
                </c:pt>
                <c:pt idx="2">
                  <c:v>2010</c:v>
                </c:pt>
                <c:pt idx="3">
                  <c:v>2011</c:v>
                </c:pt>
                <c:pt idx="4">
                  <c:v>2012</c:v>
                </c:pt>
              </c:numCache>
            </c:numRef>
          </c:cat>
          <c:val>
            <c:numRef>
              <c:f>'Годовой отчет'!$K$105:$O$105</c:f>
              <c:numCache>
                <c:formatCode>0</c:formatCode>
                <c:ptCount val="5"/>
                <c:pt idx="0">
                  <c:v>18178.622937</c:v>
                </c:pt>
                <c:pt idx="1">
                  <c:v>17327.486583056496</c:v>
                </c:pt>
                <c:pt idx="2">
                  <c:v>18568.744086999999</c:v>
                </c:pt>
                <c:pt idx="3">
                  <c:v>17995.035027999998</c:v>
                </c:pt>
                <c:pt idx="4">
                  <c:v>18186.274147999997</c:v>
                </c:pt>
              </c:numCache>
            </c:numRef>
          </c:val>
          <c:extLst xmlns:c16r2="http://schemas.microsoft.com/office/drawing/2015/06/chart">
            <c:ext xmlns:c16="http://schemas.microsoft.com/office/drawing/2014/chart" uri="{C3380CC4-5D6E-409C-BE32-E72D297353CC}">
              <c16:uniqueId val="{00000000-BF00-4BBE-9BA5-2EDEB9DEF393}"/>
            </c:ext>
          </c:extLst>
        </c:ser>
        <c:ser>
          <c:idx val="1"/>
          <c:order val="1"/>
          <c:tx>
            <c:strRef>
              <c:f>'Годовой отчет'!$J$88</c:f>
              <c:strCache>
                <c:ptCount val="1"/>
                <c:pt idx="0">
                  <c:v>Отпуск э/э из сети</c:v>
                </c:pt>
              </c:strCache>
            </c:strRef>
          </c:tx>
          <c:invertIfNegative val="0"/>
          <c:dLbls>
            <c:spPr>
              <a:noFill/>
              <a:ln>
                <a:noFill/>
              </a:ln>
              <a:effectLst/>
            </c:spPr>
            <c:txPr>
              <a:bodyPr/>
              <a:lstStyle/>
              <a:p>
                <a:pPr>
                  <a:defRPr sz="1000" b="0" i="0" u="none" strike="noStrike" baseline="0">
                    <a:solidFill>
                      <a:srgbClr val="000000"/>
                    </a:solidFill>
                    <a:latin typeface="Calibri"/>
                    <a:ea typeface="Calibri"/>
                    <a:cs typeface="Calibri"/>
                  </a:defRPr>
                </a:pPr>
                <a:endParaRPr lang="ru-RU"/>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val>
            <c:numRef>
              <c:f>'Годовой отчет'!$K$106:$O$106</c:f>
              <c:numCache>
                <c:formatCode>0</c:formatCode>
                <c:ptCount val="5"/>
                <c:pt idx="0">
                  <c:v>15541.365683000004</c:v>
                </c:pt>
                <c:pt idx="1">
                  <c:v>14732.036790400001</c:v>
                </c:pt>
                <c:pt idx="2">
                  <c:v>15968.01392341419</c:v>
                </c:pt>
                <c:pt idx="3">
                  <c:v>15592.057904637501</c:v>
                </c:pt>
                <c:pt idx="4">
                  <c:v>15862.397590025997</c:v>
                </c:pt>
              </c:numCache>
            </c:numRef>
          </c:val>
          <c:extLst xmlns:c16r2="http://schemas.microsoft.com/office/drawing/2015/06/chart">
            <c:ext xmlns:c16="http://schemas.microsoft.com/office/drawing/2014/chart" uri="{C3380CC4-5D6E-409C-BE32-E72D297353CC}">
              <c16:uniqueId val="{00000001-BF00-4BBE-9BA5-2EDEB9DEF393}"/>
            </c:ext>
          </c:extLst>
        </c:ser>
        <c:ser>
          <c:idx val="2"/>
          <c:order val="2"/>
          <c:tx>
            <c:strRef>
              <c:f>'Годовой отчет'!$J$89</c:f>
              <c:strCache>
                <c:ptCount val="1"/>
                <c:pt idx="0">
                  <c:v>Потери э/э</c:v>
                </c:pt>
              </c:strCache>
            </c:strRef>
          </c:tx>
          <c:invertIfNegative val="0"/>
          <c:dLbls>
            <c:spPr>
              <a:noFill/>
              <a:ln>
                <a:noFill/>
              </a:ln>
              <a:effectLst/>
            </c:spPr>
            <c:txPr>
              <a:bodyPr/>
              <a:lstStyle/>
              <a:p>
                <a:pPr>
                  <a:defRPr sz="1000" b="0" i="0" u="none" strike="noStrike" baseline="0">
                    <a:solidFill>
                      <a:srgbClr val="000000"/>
                    </a:solidFill>
                    <a:latin typeface="Calibri"/>
                    <a:ea typeface="Calibri"/>
                    <a:cs typeface="Calibri"/>
                  </a:defRPr>
                </a:pPr>
                <a:endParaRPr lang="ru-RU"/>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val>
            <c:numRef>
              <c:f>'Годовой отчет'!$K$107:$O$107</c:f>
              <c:numCache>
                <c:formatCode>_-* #\ ##0_р_._-;\-* #\ ##0_р_._-;_-* "-"??_р_._-;_-@_-</c:formatCode>
                <c:ptCount val="5"/>
                <c:pt idx="0">
                  <c:v>2637.2572539999965</c:v>
                </c:pt>
                <c:pt idx="1">
                  <c:v>2595.4497926564945</c:v>
                </c:pt>
                <c:pt idx="2">
                  <c:v>2600.7301635858094</c:v>
                </c:pt>
                <c:pt idx="3">
                  <c:v>2402.9771233624979</c:v>
                </c:pt>
                <c:pt idx="4">
                  <c:v>2323.8765579739993</c:v>
                </c:pt>
              </c:numCache>
            </c:numRef>
          </c:val>
          <c:extLst xmlns:c16r2="http://schemas.microsoft.com/office/drawing/2015/06/chart">
            <c:ext xmlns:c16="http://schemas.microsoft.com/office/drawing/2014/chart" uri="{C3380CC4-5D6E-409C-BE32-E72D297353CC}">
              <c16:uniqueId val="{00000002-BF00-4BBE-9BA5-2EDEB9DEF393}"/>
            </c:ext>
          </c:extLst>
        </c:ser>
        <c:dLbls>
          <c:showLegendKey val="0"/>
          <c:showVal val="0"/>
          <c:showCatName val="0"/>
          <c:showSerName val="0"/>
          <c:showPercent val="0"/>
          <c:showBubbleSize val="0"/>
        </c:dLbls>
        <c:gapWidth val="150"/>
        <c:axId val="296751008"/>
        <c:axId val="296751568"/>
      </c:barChart>
      <c:lineChart>
        <c:grouping val="standard"/>
        <c:varyColors val="0"/>
        <c:ser>
          <c:idx val="3"/>
          <c:order val="3"/>
          <c:tx>
            <c:strRef>
              <c:f>'Годовой отчет'!$J$90</c:f>
              <c:strCache>
                <c:ptCount val="1"/>
                <c:pt idx="0">
                  <c:v>Потери э/э, %</c:v>
                </c:pt>
              </c:strCache>
            </c:strRef>
          </c:tx>
          <c:dLbls>
            <c:dLbl>
              <c:idx val="0"/>
              <c:layout>
                <c:manualLayout>
                  <c:x val="-2.2517858257351817E-3"/>
                  <c:y val="-3.1182614996464342E-2"/>
                </c:manualLayout>
              </c:layout>
              <c:dLblPos val="r"/>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3-BF00-4BBE-9BA5-2EDEB9DEF393}"/>
                </c:ext>
                <c:ext xmlns:c15="http://schemas.microsoft.com/office/drawing/2012/chart" uri="{CE6537A1-D6FC-4f65-9D91-7224C49458BB}"/>
              </c:extLst>
            </c:dLbl>
            <c:dLbl>
              <c:idx val="1"/>
              <c:layout>
                <c:manualLayout>
                  <c:x val="-6.8628048953468827E-3"/>
                  <c:y val="-4.0455828175334066E-2"/>
                </c:manualLayout>
              </c:layout>
              <c:dLblPos val="r"/>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4-BF00-4BBE-9BA5-2EDEB9DEF393}"/>
                </c:ext>
                <c:ext xmlns:c15="http://schemas.microsoft.com/office/drawing/2012/chart" uri="{CE6537A1-D6FC-4f65-9D91-7224C49458BB}"/>
              </c:extLst>
            </c:dLbl>
            <c:dLbl>
              <c:idx val="2"/>
              <c:layout>
                <c:manualLayout>
                  <c:x val="-8.089939517387755E-3"/>
                  <c:y val="4.9394298846763406E-2"/>
                </c:manualLayout>
              </c:layout>
              <c:dLblPos val="r"/>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5-BF00-4BBE-9BA5-2EDEB9DEF393}"/>
                </c:ext>
                <c:ext xmlns:c15="http://schemas.microsoft.com/office/drawing/2012/chart" uri="{CE6537A1-D6FC-4f65-9D91-7224C49458BB}"/>
              </c:extLst>
            </c:dLbl>
            <c:dLbl>
              <c:idx val="3"/>
              <c:layout>
                <c:manualLayout>
                  <c:x val="-1.1258929128675909E-2"/>
                  <c:y val="4.8506289994500122E-2"/>
                </c:manualLayout>
              </c:layout>
              <c:dLblPos val="r"/>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6-BF00-4BBE-9BA5-2EDEB9DEF393}"/>
                </c:ext>
                <c:ext xmlns:c15="http://schemas.microsoft.com/office/drawing/2012/chart" uri="{CE6537A1-D6FC-4f65-9D91-7224C49458BB}"/>
              </c:extLst>
            </c:dLbl>
            <c:dLbl>
              <c:idx val="4"/>
              <c:layout>
                <c:manualLayout>
                  <c:x val="-1.1258929128675909E-2"/>
                  <c:y val="3.262225331086803E-2"/>
                </c:manualLayout>
              </c:layout>
              <c:dLblPos val="r"/>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7-BF00-4BBE-9BA5-2EDEB9DEF393}"/>
                </c:ext>
                <c:ext xmlns:c15="http://schemas.microsoft.com/office/drawing/2012/chart" uri="{CE6537A1-D6FC-4f65-9D91-7224C49458BB}"/>
              </c:extLst>
            </c:dLbl>
            <c:spPr>
              <a:noFill/>
              <a:ln>
                <a:noFill/>
              </a:ln>
              <a:effectLst/>
            </c:spPr>
            <c:txPr>
              <a:bodyPr/>
              <a:lstStyle/>
              <a:p>
                <a:pPr>
                  <a:defRPr sz="1000" b="0" i="0" u="none" strike="noStrike" baseline="0">
                    <a:solidFill>
                      <a:srgbClr val="FF0000"/>
                    </a:solidFill>
                    <a:latin typeface="Calibri"/>
                    <a:ea typeface="Calibri"/>
                    <a:cs typeface="Calibri"/>
                  </a:defRPr>
                </a:pPr>
                <a:endParaRPr lang="ru-RU"/>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val>
            <c:numRef>
              <c:f>'Годовой отчет'!$K$108:$O$108</c:f>
              <c:numCache>
                <c:formatCode>0.00%</c:formatCode>
                <c:ptCount val="5"/>
                <c:pt idx="0">
                  <c:v>0.14507464416527582</c:v>
                </c:pt>
                <c:pt idx="1">
                  <c:v>0.1497880134095402</c:v>
                </c:pt>
                <c:pt idx="2">
                  <c:v>0.14005956199302588</c:v>
                </c:pt>
                <c:pt idx="3">
                  <c:v>0.13353556242727521</c:v>
                </c:pt>
                <c:pt idx="4">
                  <c:v>0.12778189413962857</c:v>
                </c:pt>
              </c:numCache>
            </c:numRef>
          </c:val>
          <c:smooth val="0"/>
          <c:extLst xmlns:c16r2="http://schemas.microsoft.com/office/drawing/2015/06/chart">
            <c:ext xmlns:c16="http://schemas.microsoft.com/office/drawing/2014/chart" uri="{C3380CC4-5D6E-409C-BE32-E72D297353CC}">
              <c16:uniqueId val="{00000008-BF00-4BBE-9BA5-2EDEB9DEF393}"/>
            </c:ext>
          </c:extLst>
        </c:ser>
        <c:dLbls>
          <c:showLegendKey val="0"/>
          <c:showVal val="0"/>
          <c:showCatName val="0"/>
          <c:showSerName val="0"/>
          <c:showPercent val="0"/>
          <c:showBubbleSize val="0"/>
        </c:dLbls>
        <c:marker val="1"/>
        <c:smooth val="0"/>
        <c:axId val="296752128"/>
        <c:axId val="296752688"/>
      </c:lineChart>
      <c:catAx>
        <c:axId val="296751008"/>
        <c:scaling>
          <c:orientation val="minMax"/>
        </c:scaling>
        <c:delete val="0"/>
        <c:axPos val="b"/>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ru-RU"/>
          </a:p>
        </c:txPr>
        <c:crossAx val="296751568"/>
        <c:crosses val="autoZero"/>
        <c:auto val="1"/>
        <c:lblAlgn val="ctr"/>
        <c:lblOffset val="100"/>
        <c:noMultiLvlLbl val="0"/>
      </c:catAx>
      <c:valAx>
        <c:axId val="296751568"/>
        <c:scaling>
          <c:orientation val="minMax"/>
        </c:scaling>
        <c:delete val="0"/>
        <c:axPos val="l"/>
        <c:numFmt formatCode="0"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ru-RU"/>
          </a:p>
        </c:txPr>
        <c:crossAx val="296751008"/>
        <c:crosses val="autoZero"/>
        <c:crossBetween val="between"/>
      </c:valAx>
      <c:catAx>
        <c:axId val="296752128"/>
        <c:scaling>
          <c:orientation val="minMax"/>
        </c:scaling>
        <c:delete val="1"/>
        <c:axPos val="b"/>
        <c:majorTickMark val="out"/>
        <c:minorTickMark val="none"/>
        <c:tickLblPos val="none"/>
        <c:crossAx val="296752688"/>
        <c:crosses val="autoZero"/>
        <c:auto val="1"/>
        <c:lblAlgn val="ctr"/>
        <c:lblOffset val="100"/>
        <c:noMultiLvlLbl val="0"/>
      </c:catAx>
      <c:valAx>
        <c:axId val="296752688"/>
        <c:scaling>
          <c:orientation val="minMax"/>
          <c:max val="0.25"/>
        </c:scaling>
        <c:delete val="0"/>
        <c:axPos val="r"/>
        <c:numFmt formatCode="0.00%"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ru-RU"/>
          </a:p>
        </c:txPr>
        <c:crossAx val="296752128"/>
        <c:crosses val="max"/>
        <c:crossBetween val="between"/>
      </c:valAx>
    </c:plotArea>
    <c:legend>
      <c:legendPos val="r"/>
      <c:layout>
        <c:manualLayout>
          <c:xMode val="edge"/>
          <c:yMode val="edge"/>
          <c:x val="0.76932459913099105"/>
          <c:y val="0.33140266557590736"/>
          <c:w val="0.21633913407883196"/>
          <c:h val="0.36491229505403705"/>
        </c:manualLayout>
      </c:layout>
      <c:overlay val="0"/>
      <c:txPr>
        <a:bodyPr/>
        <a:lstStyle/>
        <a:p>
          <a:pPr>
            <a:defRPr sz="920" b="0" i="0" u="none" strike="noStrike" baseline="0">
              <a:solidFill>
                <a:srgbClr val="000000"/>
              </a:solidFill>
              <a:latin typeface="Calibri"/>
              <a:ea typeface="Calibri"/>
              <a:cs typeface="Calibri"/>
            </a:defRPr>
          </a:pPr>
          <a:endParaRPr lang="ru-RU"/>
        </a:p>
      </c:txPr>
    </c:legend>
    <c:plotVisOnly val="1"/>
    <c:dispBlanksAs val="gap"/>
    <c:showDLblsOverMax val="0"/>
  </c:chart>
  <c:spPr>
    <a:ln>
      <a:noFill/>
    </a:ln>
  </c:spPr>
  <c:txPr>
    <a:bodyPr/>
    <a:lstStyle/>
    <a:p>
      <a:pPr>
        <a:defRPr sz="1000" b="0" i="0" u="none" strike="noStrike" baseline="0">
          <a:solidFill>
            <a:srgbClr val="000000"/>
          </a:solidFill>
          <a:latin typeface="Calibri"/>
          <a:ea typeface="Calibri"/>
          <a:cs typeface="Calibri"/>
        </a:defRPr>
      </a:pPr>
      <a:endParaRPr lang="ru-RU"/>
    </a:p>
  </c:txPr>
  <c:printSettings>
    <c:headerFooter/>
    <c:pageMargins b="0.75000000000000999" l="0.70000000000000062" r="0.70000000000000062" t="0.75000000000000999"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6736995787217826"/>
          <c:y val="0.15617187696336018"/>
          <c:w val="0.50378881088129779"/>
          <c:h val="0.65365339071181794"/>
        </c:manualLayout>
      </c:layout>
      <c:barChart>
        <c:barDir val="col"/>
        <c:grouping val="clustered"/>
        <c:varyColors val="0"/>
        <c:ser>
          <c:idx val="0"/>
          <c:order val="0"/>
          <c:tx>
            <c:strRef>
              <c:f>'Годовой отчет'!$J$87</c:f>
              <c:strCache>
                <c:ptCount val="1"/>
                <c:pt idx="0">
                  <c:v>Отпуск э/э в сеть</c:v>
                </c:pt>
              </c:strCache>
            </c:strRef>
          </c:tx>
          <c:invertIfNegative val="0"/>
          <c:dLbls>
            <c:spPr>
              <a:noFill/>
              <a:ln>
                <a:noFill/>
              </a:ln>
              <a:effectLst/>
            </c:spPr>
            <c:txPr>
              <a:bodyPr/>
              <a:lstStyle/>
              <a:p>
                <a:pPr>
                  <a:defRPr sz="1000" b="0" i="0" u="none" strike="noStrike" baseline="0">
                    <a:solidFill>
                      <a:srgbClr val="000000"/>
                    </a:solidFill>
                    <a:latin typeface="Calibri"/>
                    <a:ea typeface="Calibri"/>
                    <a:cs typeface="Calibri"/>
                  </a:defRPr>
                </a:pPr>
                <a:endParaRPr lang="ru-RU"/>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numRef>
              <c:f>'Годовой отчет'!$K$86:$O$86</c:f>
              <c:numCache>
                <c:formatCode>General</c:formatCode>
                <c:ptCount val="5"/>
                <c:pt idx="0">
                  <c:v>2008</c:v>
                </c:pt>
                <c:pt idx="1">
                  <c:v>2009</c:v>
                </c:pt>
                <c:pt idx="2">
                  <c:v>2010</c:v>
                </c:pt>
                <c:pt idx="3">
                  <c:v>2011</c:v>
                </c:pt>
                <c:pt idx="4">
                  <c:v>2012</c:v>
                </c:pt>
              </c:numCache>
            </c:numRef>
          </c:cat>
          <c:val>
            <c:numRef>
              <c:f>'Годовой отчет'!$K$111:$O$111</c:f>
              <c:numCache>
                <c:formatCode>0</c:formatCode>
                <c:ptCount val="5"/>
                <c:pt idx="0">
                  <c:v>25785.441551999997</c:v>
                </c:pt>
                <c:pt idx="1">
                  <c:v>22661.453277999997</c:v>
                </c:pt>
                <c:pt idx="2">
                  <c:v>24024.348345999999</c:v>
                </c:pt>
                <c:pt idx="3">
                  <c:v>24244.071695000002</c:v>
                </c:pt>
                <c:pt idx="4">
                  <c:v>24273.745561</c:v>
                </c:pt>
              </c:numCache>
            </c:numRef>
          </c:val>
          <c:extLst xmlns:c16r2="http://schemas.microsoft.com/office/drawing/2015/06/chart">
            <c:ext xmlns:c16="http://schemas.microsoft.com/office/drawing/2014/chart" uri="{C3380CC4-5D6E-409C-BE32-E72D297353CC}">
              <c16:uniqueId val="{00000000-DC1A-4D94-AE5D-FF0774C196DA}"/>
            </c:ext>
          </c:extLst>
        </c:ser>
        <c:ser>
          <c:idx val="1"/>
          <c:order val="1"/>
          <c:tx>
            <c:strRef>
              <c:f>'Годовой отчет'!$J$88</c:f>
              <c:strCache>
                <c:ptCount val="1"/>
                <c:pt idx="0">
                  <c:v>Отпуск э/э из сети</c:v>
                </c:pt>
              </c:strCache>
            </c:strRef>
          </c:tx>
          <c:invertIfNegative val="0"/>
          <c:dLbls>
            <c:spPr>
              <a:noFill/>
              <a:ln>
                <a:noFill/>
              </a:ln>
              <a:effectLst/>
            </c:spPr>
            <c:txPr>
              <a:bodyPr/>
              <a:lstStyle/>
              <a:p>
                <a:pPr>
                  <a:defRPr sz="1000" b="0" i="0" u="none" strike="noStrike" baseline="0">
                    <a:solidFill>
                      <a:srgbClr val="000000"/>
                    </a:solidFill>
                    <a:latin typeface="Calibri"/>
                    <a:ea typeface="Calibri"/>
                    <a:cs typeface="Calibri"/>
                  </a:defRPr>
                </a:pPr>
                <a:endParaRPr lang="ru-RU"/>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val>
            <c:numRef>
              <c:f>'Годовой отчет'!$K$112:$O$112</c:f>
              <c:numCache>
                <c:formatCode>0</c:formatCode>
                <c:ptCount val="5"/>
                <c:pt idx="0">
                  <c:v>24629.519998000003</c:v>
                </c:pt>
                <c:pt idx="1">
                  <c:v>21548.228209000001</c:v>
                </c:pt>
                <c:pt idx="2">
                  <c:v>22858.419857000004</c:v>
                </c:pt>
                <c:pt idx="3">
                  <c:v>23174.227045</c:v>
                </c:pt>
                <c:pt idx="4">
                  <c:v>23303.438415999997</c:v>
                </c:pt>
              </c:numCache>
            </c:numRef>
          </c:val>
          <c:extLst xmlns:c16r2="http://schemas.microsoft.com/office/drawing/2015/06/chart">
            <c:ext xmlns:c16="http://schemas.microsoft.com/office/drawing/2014/chart" uri="{C3380CC4-5D6E-409C-BE32-E72D297353CC}">
              <c16:uniqueId val="{00000001-DC1A-4D94-AE5D-FF0774C196DA}"/>
            </c:ext>
          </c:extLst>
        </c:ser>
        <c:ser>
          <c:idx val="2"/>
          <c:order val="2"/>
          <c:tx>
            <c:strRef>
              <c:f>'Годовой отчет'!$J$89</c:f>
              <c:strCache>
                <c:ptCount val="1"/>
                <c:pt idx="0">
                  <c:v>Потери э/э</c:v>
                </c:pt>
              </c:strCache>
            </c:strRef>
          </c:tx>
          <c:invertIfNegative val="0"/>
          <c:dLbls>
            <c:spPr>
              <a:noFill/>
              <a:ln>
                <a:noFill/>
              </a:ln>
              <a:effectLst/>
            </c:spPr>
            <c:txPr>
              <a:bodyPr/>
              <a:lstStyle/>
              <a:p>
                <a:pPr>
                  <a:defRPr sz="1000" b="0" i="0" u="none" strike="noStrike" baseline="0">
                    <a:solidFill>
                      <a:srgbClr val="000000"/>
                    </a:solidFill>
                    <a:latin typeface="Calibri"/>
                    <a:ea typeface="Calibri"/>
                    <a:cs typeface="Calibri"/>
                  </a:defRPr>
                </a:pPr>
                <a:endParaRPr lang="ru-RU"/>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val>
            <c:numRef>
              <c:f>'Годовой отчет'!$K$113:$O$113</c:f>
              <c:numCache>
                <c:formatCode>_-* #\ ##0_р_._-;\-* #\ ##0_р_._-;_-* "-"??_р_._-;_-@_-</c:formatCode>
                <c:ptCount val="5"/>
                <c:pt idx="0">
                  <c:v>1155.9215539999932</c:v>
                </c:pt>
                <c:pt idx="1">
                  <c:v>1113.2250689999964</c:v>
                </c:pt>
                <c:pt idx="2">
                  <c:v>1165.9284889999944</c:v>
                </c:pt>
                <c:pt idx="3">
                  <c:v>1069.8446500000027</c:v>
                </c:pt>
                <c:pt idx="4">
                  <c:v>970.30714500000249</c:v>
                </c:pt>
              </c:numCache>
            </c:numRef>
          </c:val>
          <c:extLst xmlns:c16r2="http://schemas.microsoft.com/office/drawing/2015/06/chart">
            <c:ext xmlns:c16="http://schemas.microsoft.com/office/drawing/2014/chart" uri="{C3380CC4-5D6E-409C-BE32-E72D297353CC}">
              <c16:uniqueId val="{00000002-DC1A-4D94-AE5D-FF0774C196DA}"/>
            </c:ext>
          </c:extLst>
        </c:ser>
        <c:dLbls>
          <c:showLegendKey val="0"/>
          <c:showVal val="0"/>
          <c:showCatName val="0"/>
          <c:showSerName val="0"/>
          <c:showPercent val="0"/>
          <c:showBubbleSize val="0"/>
        </c:dLbls>
        <c:gapWidth val="150"/>
        <c:axId val="296757168"/>
        <c:axId val="296485632"/>
      </c:barChart>
      <c:lineChart>
        <c:grouping val="standard"/>
        <c:varyColors val="0"/>
        <c:ser>
          <c:idx val="3"/>
          <c:order val="3"/>
          <c:tx>
            <c:strRef>
              <c:f>'Годовой отчет'!$J$90</c:f>
              <c:strCache>
                <c:ptCount val="1"/>
                <c:pt idx="0">
                  <c:v>Потери э/э, %</c:v>
                </c:pt>
              </c:strCache>
            </c:strRef>
          </c:tx>
          <c:dLbls>
            <c:dLbl>
              <c:idx val="0"/>
              <c:layout>
                <c:manualLayout>
                  <c:x val="-2.2517858257351817E-3"/>
                  <c:y val="-3.1182614996464342E-2"/>
                </c:manualLayout>
              </c:layout>
              <c:dLblPos val="r"/>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3-DC1A-4D94-AE5D-FF0774C196DA}"/>
                </c:ext>
                <c:ext xmlns:c15="http://schemas.microsoft.com/office/drawing/2012/chart" uri="{CE6537A1-D6FC-4f65-9D91-7224C49458BB}"/>
              </c:extLst>
            </c:dLbl>
            <c:dLbl>
              <c:idx val="1"/>
              <c:layout>
                <c:manualLayout>
                  <c:x val="-6.8628048953468827E-3"/>
                  <c:y val="-4.0455828175334066E-2"/>
                </c:manualLayout>
              </c:layout>
              <c:dLblPos val="r"/>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4-DC1A-4D94-AE5D-FF0774C196DA}"/>
                </c:ext>
                <c:ext xmlns:c15="http://schemas.microsoft.com/office/drawing/2012/chart" uri="{CE6537A1-D6FC-4f65-9D91-7224C49458BB}"/>
              </c:extLst>
            </c:dLbl>
            <c:dLbl>
              <c:idx val="2"/>
              <c:layout>
                <c:manualLayout>
                  <c:x val="-8.089939517387755E-3"/>
                  <c:y val="4.9394298846763406E-2"/>
                </c:manualLayout>
              </c:layout>
              <c:dLblPos val="r"/>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5-DC1A-4D94-AE5D-FF0774C196DA}"/>
                </c:ext>
                <c:ext xmlns:c15="http://schemas.microsoft.com/office/drawing/2012/chart" uri="{CE6537A1-D6FC-4f65-9D91-7224C49458BB}"/>
              </c:extLst>
            </c:dLbl>
            <c:dLbl>
              <c:idx val="3"/>
              <c:layout>
                <c:manualLayout>
                  <c:x val="-1.1258929128675909E-2"/>
                  <c:y val="4.8506289994500122E-2"/>
                </c:manualLayout>
              </c:layout>
              <c:dLblPos val="r"/>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6-DC1A-4D94-AE5D-FF0774C196DA}"/>
                </c:ext>
                <c:ext xmlns:c15="http://schemas.microsoft.com/office/drawing/2012/chart" uri="{CE6537A1-D6FC-4f65-9D91-7224C49458BB}"/>
              </c:extLst>
            </c:dLbl>
            <c:dLbl>
              <c:idx val="4"/>
              <c:layout>
                <c:manualLayout>
                  <c:x val="-1.1258929128675909E-2"/>
                  <c:y val="3.262225331086803E-2"/>
                </c:manualLayout>
              </c:layout>
              <c:dLblPos val="r"/>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7-DC1A-4D94-AE5D-FF0774C196DA}"/>
                </c:ext>
                <c:ext xmlns:c15="http://schemas.microsoft.com/office/drawing/2012/chart" uri="{CE6537A1-D6FC-4f65-9D91-7224C49458BB}"/>
              </c:extLst>
            </c:dLbl>
            <c:spPr>
              <a:noFill/>
              <a:ln>
                <a:noFill/>
              </a:ln>
              <a:effectLst/>
            </c:spPr>
            <c:txPr>
              <a:bodyPr/>
              <a:lstStyle/>
              <a:p>
                <a:pPr>
                  <a:defRPr sz="1000" b="0" i="0" u="none" strike="noStrike" baseline="0">
                    <a:solidFill>
                      <a:srgbClr val="FF0000"/>
                    </a:solidFill>
                    <a:latin typeface="Calibri"/>
                    <a:ea typeface="Calibri"/>
                    <a:cs typeface="Calibri"/>
                  </a:defRPr>
                </a:pPr>
                <a:endParaRPr lang="ru-RU"/>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val>
            <c:numRef>
              <c:f>'Годовой отчет'!$K$114:$O$114</c:f>
              <c:numCache>
                <c:formatCode>0.00%</c:formatCode>
                <c:ptCount val="5"/>
                <c:pt idx="0">
                  <c:v>4.4828456851084497E-2</c:v>
                </c:pt>
                <c:pt idx="1">
                  <c:v>4.9124169370052199E-2</c:v>
                </c:pt>
                <c:pt idx="2">
                  <c:v>4.853111818927313E-2</c:v>
                </c:pt>
                <c:pt idx="3">
                  <c:v>4.4128092981206749E-2</c:v>
                </c:pt>
                <c:pt idx="4">
                  <c:v>3.9973523763014551E-2</c:v>
                </c:pt>
              </c:numCache>
            </c:numRef>
          </c:val>
          <c:smooth val="0"/>
          <c:extLst xmlns:c16r2="http://schemas.microsoft.com/office/drawing/2015/06/chart">
            <c:ext xmlns:c16="http://schemas.microsoft.com/office/drawing/2014/chart" uri="{C3380CC4-5D6E-409C-BE32-E72D297353CC}">
              <c16:uniqueId val="{00000008-DC1A-4D94-AE5D-FF0774C196DA}"/>
            </c:ext>
          </c:extLst>
        </c:ser>
        <c:dLbls>
          <c:showLegendKey val="0"/>
          <c:showVal val="0"/>
          <c:showCatName val="0"/>
          <c:showSerName val="0"/>
          <c:showPercent val="0"/>
          <c:showBubbleSize val="0"/>
        </c:dLbls>
        <c:marker val="1"/>
        <c:smooth val="0"/>
        <c:axId val="296486192"/>
        <c:axId val="296486752"/>
      </c:lineChart>
      <c:catAx>
        <c:axId val="296757168"/>
        <c:scaling>
          <c:orientation val="minMax"/>
        </c:scaling>
        <c:delete val="0"/>
        <c:axPos val="b"/>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ru-RU"/>
          </a:p>
        </c:txPr>
        <c:crossAx val="296485632"/>
        <c:crosses val="autoZero"/>
        <c:auto val="1"/>
        <c:lblAlgn val="ctr"/>
        <c:lblOffset val="100"/>
        <c:noMultiLvlLbl val="0"/>
      </c:catAx>
      <c:valAx>
        <c:axId val="296485632"/>
        <c:scaling>
          <c:orientation val="minMax"/>
        </c:scaling>
        <c:delete val="0"/>
        <c:axPos val="l"/>
        <c:numFmt formatCode="0"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ru-RU"/>
          </a:p>
        </c:txPr>
        <c:crossAx val="296757168"/>
        <c:crosses val="autoZero"/>
        <c:crossBetween val="between"/>
      </c:valAx>
      <c:catAx>
        <c:axId val="296486192"/>
        <c:scaling>
          <c:orientation val="minMax"/>
        </c:scaling>
        <c:delete val="1"/>
        <c:axPos val="b"/>
        <c:majorTickMark val="out"/>
        <c:minorTickMark val="none"/>
        <c:tickLblPos val="none"/>
        <c:crossAx val="296486752"/>
        <c:crosses val="autoZero"/>
        <c:auto val="1"/>
        <c:lblAlgn val="ctr"/>
        <c:lblOffset val="100"/>
        <c:noMultiLvlLbl val="0"/>
      </c:catAx>
      <c:valAx>
        <c:axId val="296486752"/>
        <c:scaling>
          <c:orientation val="minMax"/>
          <c:max val="0.1"/>
        </c:scaling>
        <c:delete val="0"/>
        <c:axPos val="r"/>
        <c:numFmt formatCode="0.00%"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ru-RU"/>
          </a:p>
        </c:txPr>
        <c:crossAx val="296486192"/>
        <c:crosses val="max"/>
        <c:crossBetween val="between"/>
      </c:valAx>
    </c:plotArea>
    <c:legend>
      <c:legendPos val="r"/>
      <c:layout>
        <c:manualLayout>
          <c:xMode val="edge"/>
          <c:yMode val="edge"/>
          <c:x val="0.76932459913099105"/>
          <c:y val="0.33140266557590736"/>
          <c:w val="0.21633913407883196"/>
          <c:h val="0.36491229505403705"/>
        </c:manualLayout>
      </c:layout>
      <c:overlay val="0"/>
      <c:txPr>
        <a:bodyPr/>
        <a:lstStyle/>
        <a:p>
          <a:pPr>
            <a:defRPr sz="920" b="0" i="0" u="none" strike="noStrike" baseline="0">
              <a:solidFill>
                <a:srgbClr val="000000"/>
              </a:solidFill>
              <a:latin typeface="Calibri"/>
              <a:ea typeface="Calibri"/>
              <a:cs typeface="Calibri"/>
            </a:defRPr>
          </a:pPr>
          <a:endParaRPr lang="ru-RU"/>
        </a:p>
      </c:txPr>
    </c:legend>
    <c:plotVisOnly val="1"/>
    <c:dispBlanksAs val="gap"/>
    <c:showDLblsOverMax val="0"/>
  </c:chart>
  <c:spPr>
    <a:ln>
      <a:noFill/>
    </a:ln>
  </c:spPr>
  <c:txPr>
    <a:bodyPr/>
    <a:lstStyle/>
    <a:p>
      <a:pPr>
        <a:defRPr sz="1000" b="0" i="0" u="none" strike="noStrike" baseline="0">
          <a:solidFill>
            <a:srgbClr val="000000"/>
          </a:solidFill>
          <a:latin typeface="Calibri"/>
          <a:ea typeface="Calibri"/>
          <a:cs typeface="Calibri"/>
        </a:defRPr>
      </a:pPr>
      <a:endParaRPr lang="ru-RU"/>
    </a:p>
  </c:txPr>
  <c:printSettings>
    <c:headerFooter/>
    <c:pageMargins b="0.75000000000000999" l="0.70000000000000062" r="0.70000000000000062" t="0.75000000000000999"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6736995787217826"/>
          <c:y val="0.15617187696336018"/>
          <c:w val="0.50378881088129779"/>
          <c:h val="0.65365339071181794"/>
        </c:manualLayout>
      </c:layout>
      <c:barChart>
        <c:barDir val="col"/>
        <c:grouping val="clustered"/>
        <c:varyColors val="0"/>
        <c:ser>
          <c:idx val="0"/>
          <c:order val="0"/>
          <c:tx>
            <c:strRef>
              <c:f>'Годовой отчет'!$J$87</c:f>
              <c:strCache>
                <c:ptCount val="1"/>
                <c:pt idx="0">
                  <c:v>Отпуск э/э в сеть</c:v>
                </c:pt>
              </c:strCache>
            </c:strRef>
          </c:tx>
          <c:invertIfNegative val="0"/>
          <c:dLbls>
            <c:spPr>
              <a:noFill/>
              <a:ln>
                <a:noFill/>
              </a:ln>
              <a:effectLst/>
            </c:spPr>
            <c:txPr>
              <a:bodyPr/>
              <a:lstStyle/>
              <a:p>
                <a:pPr>
                  <a:defRPr sz="1000" b="0" i="0" u="none" strike="noStrike" baseline="0">
                    <a:solidFill>
                      <a:srgbClr val="000000"/>
                    </a:solidFill>
                    <a:latin typeface="Calibri"/>
                    <a:ea typeface="Calibri"/>
                    <a:cs typeface="Calibri"/>
                  </a:defRPr>
                </a:pPr>
                <a:endParaRPr lang="ru-RU"/>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numRef>
              <c:f>'Годовой отчет'!$K$86:$O$86</c:f>
              <c:numCache>
                <c:formatCode>General</c:formatCode>
                <c:ptCount val="5"/>
                <c:pt idx="0">
                  <c:v>2008</c:v>
                </c:pt>
                <c:pt idx="1">
                  <c:v>2009</c:v>
                </c:pt>
                <c:pt idx="2">
                  <c:v>2010</c:v>
                </c:pt>
                <c:pt idx="3">
                  <c:v>2011</c:v>
                </c:pt>
                <c:pt idx="4">
                  <c:v>2012</c:v>
                </c:pt>
              </c:numCache>
            </c:numRef>
          </c:cat>
          <c:val>
            <c:numRef>
              <c:f>'Годовой отчет'!$K$117:$O$117</c:f>
              <c:numCache>
                <c:formatCode>0</c:formatCode>
                <c:ptCount val="5"/>
                <c:pt idx="0">
                  <c:v>8688.6081210000011</c:v>
                </c:pt>
                <c:pt idx="1">
                  <c:v>8433.2303279999996</c:v>
                </c:pt>
                <c:pt idx="2">
                  <c:v>8638.6280660000011</c:v>
                </c:pt>
                <c:pt idx="3">
                  <c:v>8745.0534250000001</c:v>
                </c:pt>
                <c:pt idx="4">
                  <c:v>9026.8706459999994</c:v>
                </c:pt>
              </c:numCache>
            </c:numRef>
          </c:val>
          <c:extLst xmlns:c16r2="http://schemas.microsoft.com/office/drawing/2015/06/chart">
            <c:ext xmlns:c16="http://schemas.microsoft.com/office/drawing/2014/chart" uri="{C3380CC4-5D6E-409C-BE32-E72D297353CC}">
              <c16:uniqueId val="{00000000-9CDA-45FF-8EEA-C4D5C51D7570}"/>
            </c:ext>
          </c:extLst>
        </c:ser>
        <c:ser>
          <c:idx val="1"/>
          <c:order val="1"/>
          <c:tx>
            <c:strRef>
              <c:f>'Годовой отчет'!$J$88</c:f>
              <c:strCache>
                <c:ptCount val="1"/>
                <c:pt idx="0">
                  <c:v>Отпуск э/э из сети</c:v>
                </c:pt>
              </c:strCache>
            </c:strRef>
          </c:tx>
          <c:invertIfNegative val="0"/>
          <c:dLbls>
            <c:spPr>
              <a:noFill/>
              <a:ln>
                <a:noFill/>
              </a:ln>
              <a:effectLst/>
            </c:spPr>
            <c:txPr>
              <a:bodyPr/>
              <a:lstStyle/>
              <a:p>
                <a:pPr>
                  <a:defRPr sz="1000" b="0" i="0" u="none" strike="noStrike" baseline="0">
                    <a:solidFill>
                      <a:srgbClr val="000000"/>
                    </a:solidFill>
                    <a:latin typeface="Calibri"/>
                    <a:ea typeface="Calibri"/>
                    <a:cs typeface="Calibri"/>
                  </a:defRPr>
                </a:pPr>
                <a:endParaRPr lang="ru-RU"/>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val>
            <c:numRef>
              <c:f>'Годовой отчет'!$K$118:$O$118</c:f>
              <c:numCache>
                <c:formatCode>0</c:formatCode>
                <c:ptCount val="5"/>
                <c:pt idx="0">
                  <c:v>7893.060896</c:v>
                </c:pt>
                <c:pt idx="1">
                  <c:v>7665.4240120000004</c:v>
                </c:pt>
                <c:pt idx="2">
                  <c:v>7854.9991449999989</c:v>
                </c:pt>
                <c:pt idx="3">
                  <c:v>7981.3943339999996</c:v>
                </c:pt>
                <c:pt idx="4">
                  <c:v>8278.789536000002</c:v>
                </c:pt>
              </c:numCache>
            </c:numRef>
          </c:val>
          <c:extLst xmlns:c16r2="http://schemas.microsoft.com/office/drawing/2015/06/chart">
            <c:ext xmlns:c16="http://schemas.microsoft.com/office/drawing/2014/chart" uri="{C3380CC4-5D6E-409C-BE32-E72D297353CC}">
              <c16:uniqueId val="{00000001-9CDA-45FF-8EEA-C4D5C51D7570}"/>
            </c:ext>
          </c:extLst>
        </c:ser>
        <c:ser>
          <c:idx val="2"/>
          <c:order val="2"/>
          <c:tx>
            <c:strRef>
              <c:f>'Годовой отчет'!$J$89</c:f>
              <c:strCache>
                <c:ptCount val="1"/>
                <c:pt idx="0">
                  <c:v>Потери э/э</c:v>
                </c:pt>
              </c:strCache>
            </c:strRef>
          </c:tx>
          <c:invertIfNegative val="0"/>
          <c:dLbls>
            <c:spPr>
              <a:noFill/>
              <a:ln>
                <a:noFill/>
              </a:ln>
              <a:effectLst/>
            </c:spPr>
            <c:txPr>
              <a:bodyPr/>
              <a:lstStyle/>
              <a:p>
                <a:pPr>
                  <a:defRPr sz="1000" b="0" i="0" u="none" strike="noStrike" baseline="0">
                    <a:solidFill>
                      <a:srgbClr val="000000"/>
                    </a:solidFill>
                    <a:latin typeface="Calibri"/>
                    <a:ea typeface="Calibri"/>
                    <a:cs typeface="Calibri"/>
                  </a:defRPr>
                </a:pPr>
                <a:endParaRPr lang="ru-RU"/>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val>
            <c:numRef>
              <c:f>'Годовой отчет'!$K$119:$O$119</c:f>
              <c:numCache>
                <c:formatCode>_-* #\ ##0_р_._-;\-* #\ ##0_р_._-;_-* "-"??_р_._-;_-@_-</c:formatCode>
                <c:ptCount val="5"/>
                <c:pt idx="0">
                  <c:v>795.54722500000116</c:v>
                </c:pt>
                <c:pt idx="1">
                  <c:v>767.80631599999924</c:v>
                </c:pt>
                <c:pt idx="2">
                  <c:v>783.62892100000226</c:v>
                </c:pt>
                <c:pt idx="3">
                  <c:v>763.65909100000044</c:v>
                </c:pt>
                <c:pt idx="4">
                  <c:v>748.08110999999735</c:v>
                </c:pt>
              </c:numCache>
            </c:numRef>
          </c:val>
          <c:extLst xmlns:c16r2="http://schemas.microsoft.com/office/drawing/2015/06/chart">
            <c:ext xmlns:c16="http://schemas.microsoft.com/office/drawing/2014/chart" uri="{C3380CC4-5D6E-409C-BE32-E72D297353CC}">
              <c16:uniqueId val="{00000002-9CDA-45FF-8EEA-C4D5C51D7570}"/>
            </c:ext>
          </c:extLst>
        </c:ser>
        <c:dLbls>
          <c:showLegendKey val="0"/>
          <c:showVal val="0"/>
          <c:showCatName val="0"/>
          <c:showSerName val="0"/>
          <c:showPercent val="0"/>
          <c:showBubbleSize val="0"/>
        </c:dLbls>
        <c:gapWidth val="150"/>
        <c:axId val="296491232"/>
        <c:axId val="296491792"/>
      </c:barChart>
      <c:lineChart>
        <c:grouping val="standard"/>
        <c:varyColors val="0"/>
        <c:ser>
          <c:idx val="3"/>
          <c:order val="3"/>
          <c:tx>
            <c:strRef>
              <c:f>'Годовой отчет'!$J$90</c:f>
              <c:strCache>
                <c:ptCount val="1"/>
                <c:pt idx="0">
                  <c:v>Потери э/э, %</c:v>
                </c:pt>
              </c:strCache>
            </c:strRef>
          </c:tx>
          <c:dLbls>
            <c:dLbl>
              <c:idx val="0"/>
              <c:layout>
                <c:manualLayout>
                  <c:x val="-2.2517858257351817E-3"/>
                  <c:y val="-3.1182614996464342E-2"/>
                </c:manualLayout>
              </c:layout>
              <c:dLblPos val="r"/>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3-9CDA-45FF-8EEA-C4D5C51D7570}"/>
                </c:ext>
                <c:ext xmlns:c15="http://schemas.microsoft.com/office/drawing/2012/chart" uri="{CE6537A1-D6FC-4f65-9D91-7224C49458BB}"/>
              </c:extLst>
            </c:dLbl>
            <c:dLbl>
              <c:idx val="1"/>
              <c:layout>
                <c:manualLayout>
                  <c:x val="-6.8628048953468827E-3"/>
                  <c:y val="-4.0455828175334066E-2"/>
                </c:manualLayout>
              </c:layout>
              <c:dLblPos val="r"/>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4-9CDA-45FF-8EEA-C4D5C51D7570}"/>
                </c:ext>
                <c:ext xmlns:c15="http://schemas.microsoft.com/office/drawing/2012/chart" uri="{CE6537A1-D6FC-4f65-9D91-7224C49458BB}"/>
              </c:extLst>
            </c:dLbl>
            <c:dLbl>
              <c:idx val="2"/>
              <c:layout>
                <c:manualLayout>
                  <c:x val="-8.089939517387755E-3"/>
                  <c:y val="4.9394298846763406E-2"/>
                </c:manualLayout>
              </c:layout>
              <c:dLblPos val="r"/>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5-9CDA-45FF-8EEA-C4D5C51D7570}"/>
                </c:ext>
                <c:ext xmlns:c15="http://schemas.microsoft.com/office/drawing/2012/chart" uri="{CE6537A1-D6FC-4f65-9D91-7224C49458BB}"/>
              </c:extLst>
            </c:dLbl>
            <c:dLbl>
              <c:idx val="3"/>
              <c:layout>
                <c:manualLayout>
                  <c:x val="-1.1258929128675909E-2"/>
                  <c:y val="4.8506289994500122E-2"/>
                </c:manualLayout>
              </c:layout>
              <c:dLblPos val="r"/>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6-9CDA-45FF-8EEA-C4D5C51D7570}"/>
                </c:ext>
                <c:ext xmlns:c15="http://schemas.microsoft.com/office/drawing/2012/chart" uri="{CE6537A1-D6FC-4f65-9D91-7224C49458BB}"/>
              </c:extLst>
            </c:dLbl>
            <c:dLbl>
              <c:idx val="4"/>
              <c:layout>
                <c:manualLayout>
                  <c:x val="-1.1258929128675909E-2"/>
                  <c:y val="3.262225331086803E-2"/>
                </c:manualLayout>
              </c:layout>
              <c:dLblPos val="r"/>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7-9CDA-45FF-8EEA-C4D5C51D7570}"/>
                </c:ext>
                <c:ext xmlns:c15="http://schemas.microsoft.com/office/drawing/2012/chart" uri="{CE6537A1-D6FC-4f65-9D91-7224C49458BB}"/>
              </c:extLst>
            </c:dLbl>
            <c:spPr>
              <a:noFill/>
              <a:ln>
                <a:noFill/>
              </a:ln>
              <a:effectLst/>
            </c:spPr>
            <c:txPr>
              <a:bodyPr/>
              <a:lstStyle/>
              <a:p>
                <a:pPr>
                  <a:defRPr sz="1000" b="0" i="0" u="none" strike="noStrike" baseline="0">
                    <a:solidFill>
                      <a:srgbClr val="FF0000"/>
                    </a:solidFill>
                    <a:latin typeface="Calibri"/>
                    <a:ea typeface="Calibri"/>
                    <a:cs typeface="Calibri"/>
                  </a:defRPr>
                </a:pPr>
                <a:endParaRPr lang="ru-RU"/>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val>
            <c:numRef>
              <c:f>'Годовой отчет'!$K$120:$O$120</c:f>
              <c:numCache>
                <c:formatCode>0.00%</c:formatCode>
                <c:ptCount val="5"/>
                <c:pt idx="0">
                  <c:v>9.1562102228686881E-2</c:v>
                </c:pt>
                <c:pt idx="1">
                  <c:v>9.1045339227926667E-2</c:v>
                </c:pt>
                <c:pt idx="2">
                  <c:v>9.0712195850197186E-2</c:v>
                </c:pt>
                <c:pt idx="3">
                  <c:v>8.7324691329715973E-2</c:v>
                </c:pt>
                <c:pt idx="4">
                  <c:v>8.2872696345935581E-2</c:v>
                </c:pt>
              </c:numCache>
            </c:numRef>
          </c:val>
          <c:smooth val="0"/>
          <c:extLst xmlns:c16r2="http://schemas.microsoft.com/office/drawing/2015/06/chart">
            <c:ext xmlns:c16="http://schemas.microsoft.com/office/drawing/2014/chart" uri="{C3380CC4-5D6E-409C-BE32-E72D297353CC}">
              <c16:uniqueId val="{00000008-9CDA-45FF-8EEA-C4D5C51D7570}"/>
            </c:ext>
          </c:extLst>
        </c:ser>
        <c:dLbls>
          <c:showLegendKey val="0"/>
          <c:showVal val="0"/>
          <c:showCatName val="0"/>
          <c:showSerName val="0"/>
          <c:showPercent val="0"/>
          <c:showBubbleSize val="0"/>
        </c:dLbls>
        <c:marker val="1"/>
        <c:smooth val="0"/>
        <c:axId val="296492352"/>
        <c:axId val="296492912"/>
      </c:lineChart>
      <c:catAx>
        <c:axId val="296491232"/>
        <c:scaling>
          <c:orientation val="minMax"/>
        </c:scaling>
        <c:delete val="0"/>
        <c:axPos val="b"/>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ru-RU"/>
          </a:p>
        </c:txPr>
        <c:crossAx val="296491792"/>
        <c:crosses val="autoZero"/>
        <c:auto val="1"/>
        <c:lblAlgn val="ctr"/>
        <c:lblOffset val="100"/>
        <c:noMultiLvlLbl val="0"/>
      </c:catAx>
      <c:valAx>
        <c:axId val="296491792"/>
        <c:scaling>
          <c:orientation val="minMax"/>
        </c:scaling>
        <c:delete val="0"/>
        <c:axPos val="l"/>
        <c:numFmt formatCode="0"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ru-RU"/>
          </a:p>
        </c:txPr>
        <c:crossAx val="296491232"/>
        <c:crosses val="autoZero"/>
        <c:crossBetween val="between"/>
      </c:valAx>
      <c:catAx>
        <c:axId val="296492352"/>
        <c:scaling>
          <c:orientation val="minMax"/>
        </c:scaling>
        <c:delete val="1"/>
        <c:axPos val="b"/>
        <c:majorTickMark val="out"/>
        <c:minorTickMark val="none"/>
        <c:tickLblPos val="none"/>
        <c:crossAx val="296492912"/>
        <c:crosses val="autoZero"/>
        <c:auto val="1"/>
        <c:lblAlgn val="ctr"/>
        <c:lblOffset val="100"/>
        <c:noMultiLvlLbl val="0"/>
      </c:catAx>
      <c:valAx>
        <c:axId val="296492912"/>
        <c:scaling>
          <c:orientation val="minMax"/>
          <c:max val="0.15000000000000024"/>
        </c:scaling>
        <c:delete val="0"/>
        <c:axPos val="r"/>
        <c:numFmt formatCode="0.00%"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ru-RU"/>
          </a:p>
        </c:txPr>
        <c:crossAx val="296492352"/>
        <c:crosses val="max"/>
        <c:crossBetween val="between"/>
      </c:valAx>
    </c:plotArea>
    <c:legend>
      <c:legendPos val="r"/>
      <c:layout>
        <c:manualLayout>
          <c:xMode val="edge"/>
          <c:yMode val="edge"/>
          <c:x val="0.76932459913099105"/>
          <c:y val="0.33140266557590736"/>
          <c:w val="0.21633913407883196"/>
          <c:h val="0.36491229505403705"/>
        </c:manualLayout>
      </c:layout>
      <c:overlay val="0"/>
      <c:txPr>
        <a:bodyPr/>
        <a:lstStyle/>
        <a:p>
          <a:pPr>
            <a:defRPr sz="920" b="0" i="0" u="none" strike="noStrike" baseline="0">
              <a:solidFill>
                <a:srgbClr val="000000"/>
              </a:solidFill>
              <a:latin typeface="Calibri"/>
              <a:ea typeface="Calibri"/>
              <a:cs typeface="Calibri"/>
            </a:defRPr>
          </a:pPr>
          <a:endParaRPr lang="ru-RU"/>
        </a:p>
      </c:txPr>
    </c:legend>
    <c:plotVisOnly val="1"/>
    <c:dispBlanksAs val="gap"/>
    <c:showDLblsOverMax val="0"/>
  </c:chart>
  <c:spPr>
    <a:ln>
      <a:noFill/>
    </a:ln>
  </c:spPr>
  <c:txPr>
    <a:bodyPr/>
    <a:lstStyle/>
    <a:p>
      <a:pPr>
        <a:defRPr sz="1000" b="0" i="0" u="none" strike="noStrike" baseline="0">
          <a:solidFill>
            <a:srgbClr val="000000"/>
          </a:solidFill>
          <a:latin typeface="Calibri"/>
          <a:ea typeface="Calibri"/>
          <a:cs typeface="Calibri"/>
        </a:defRPr>
      </a:pPr>
      <a:endParaRPr lang="ru-RU"/>
    </a:p>
  </c:txPr>
  <c:printSettings>
    <c:headerFooter/>
    <c:pageMargins b="0.75000000000000999" l="0.70000000000000062" r="0.70000000000000062" t="0.75000000000000999" header="0.30000000000000032" footer="0.3000000000000003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6736995787217826"/>
          <c:y val="0.15617187696336018"/>
          <c:w val="0.50378881088129779"/>
          <c:h val="0.65365339071181794"/>
        </c:manualLayout>
      </c:layout>
      <c:barChart>
        <c:barDir val="col"/>
        <c:grouping val="clustered"/>
        <c:varyColors val="0"/>
        <c:ser>
          <c:idx val="0"/>
          <c:order val="0"/>
          <c:tx>
            <c:strRef>
              <c:f>'Годовой отчет'!$J$87</c:f>
              <c:strCache>
                <c:ptCount val="1"/>
                <c:pt idx="0">
                  <c:v>Отпуск э/э в сеть</c:v>
                </c:pt>
              </c:strCache>
            </c:strRef>
          </c:tx>
          <c:invertIfNegative val="0"/>
          <c:dLbls>
            <c:spPr>
              <a:noFill/>
              <a:ln>
                <a:noFill/>
              </a:ln>
              <a:effectLst/>
            </c:spPr>
            <c:txPr>
              <a:bodyPr/>
              <a:lstStyle/>
              <a:p>
                <a:pPr>
                  <a:defRPr sz="1000" b="0" i="0" u="none" strike="noStrike" baseline="0">
                    <a:solidFill>
                      <a:srgbClr val="000000"/>
                    </a:solidFill>
                    <a:latin typeface="Calibri"/>
                    <a:ea typeface="Calibri"/>
                    <a:cs typeface="Calibri"/>
                  </a:defRPr>
                </a:pPr>
                <a:endParaRPr lang="ru-RU"/>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numRef>
              <c:f>'Годовой отчет'!$K$86:$O$86</c:f>
              <c:numCache>
                <c:formatCode>General</c:formatCode>
                <c:ptCount val="5"/>
                <c:pt idx="0">
                  <c:v>2008</c:v>
                </c:pt>
                <c:pt idx="1">
                  <c:v>2009</c:v>
                </c:pt>
                <c:pt idx="2">
                  <c:v>2010</c:v>
                </c:pt>
                <c:pt idx="3">
                  <c:v>2011</c:v>
                </c:pt>
                <c:pt idx="4">
                  <c:v>2012</c:v>
                </c:pt>
              </c:numCache>
            </c:numRef>
          </c:cat>
          <c:val>
            <c:numRef>
              <c:f>'Годовой отчет'!$K$123:$O$123</c:f>
              <c:numCache>
                <c:formatCode>0</c:formatCode>
                <c:ptCount val="5"/>
                <c:pt idx="0">
                  <c:v>12335.91588828</c:v>
                </c:pt>
                <c:pt idx="1">
                  <c:v>11925.430488900001</c:v>
                </c:pt>
                <c:pt idx="2">
                  <c:v>12356.496379999999</c:v>
                </c:pt>
                <c:pt idx="3">
                  <c:v>11611.662514689033</c:v>
                </c:pt>
                <c:pt idx="4">
                  <c:v>12270.970039999998</c:v>
                </c:pt>
              </c:numCache>
            </c:numRef>
          </c:val>
          <c:extLst xmlns:c16r2="http://schemas.microsoft.com/office/drawing/2015/06/chart">
            <c:ext xmlns:c16="http://schemas.microsoft.com/office/drawing/2014/chart" uri="{C3380CC4-5D6E-409C-BE32-E72D297353CC}">
              <c16:uniqueId val="{00000000-97A5-4821-84F3-BBE4BF9B43FE}"/>
            </c:ext>
          </c:extLst>
        </c:ser>
        <c:ser>
          <c:idx val="1"/>
          <c:order val="1"/>
          <c:tx>
            <c:strRef>
              <c:f>'Годовой отчет'!$J$88</c:f>
              <c:strCache>
                <c:ptCount val="1"/>
                <c:pt idx="0">
                  <c:v>Отпуск э/э из сети</c:v>
                </c:pt>
              </c:strCache>
            </c:strRef>
          </c:tx>
          <c:invertIfNegative val="0"/>
          <c:dLbls>
            <c:spPr>
              <a:noFill/>
              <a:ln>
                <a:noFill/>
              </a:ln>
              <a:effectLst/>
            </c:spPr>
            <c:txPr>
              <a:bodyPr/>
              <a:lstStyle/>
              <a:p>
                <a:pPr>
                  <a:defRPr sz="1000" b="0" i="0" u="none" strike="noStrike" baseline="0">
                    <a:solidFill>
                      <a:srgbClr val="000000"/>
                    </a:solidFill>
                    <a:latin typeface="Calibri"/>
                    <a:ea typeface="Calibri"/>
                    <a:cs typeface="Calibri"/>
                  </a:defRPr>
                </a:pPr>
                <a:endParaRPr lang="ru-RU"/>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val>
            <c:numRef>
              <c:f>'Годовой отчет'!$K$124:$O$124</c:f>
              <c:numCache>
                <c:formatCode>0</c:formatCode>
                <c:ptCount val="5"/>
                <c:pt idx="0">
                  <c:v>11872.387867000001</c:v>
                </c:pt>
                <c:pt idx="1">
                  <c:v>11443.430661999999</c:v>
                </c:pt>
                <c:pt idx="2">
                  <c:v>11874.768359</c:v>
                </c:pt>
                <c:pt idx="3">
                  <c:v>11204.132631999999</c:v>
                </c:pt>
                <c:pt idx="4">
                  <c:v>11898.252586999997</c:v>
                </c:pt>
              </c:numCache>
            </c:numRef>
          </c:val>
          <c:extLst xmlns:c16r2="http://schemas.microsoft.com/office/drawing/2015/06/chart">
            <c:ext xmlns:c16="http://schemas.microsoft.com/office/drawing/2014/chart" uri="{C3380CC4-5D6E-409C-BE32-E72D297353CC}">
              <c16:uniqueId val="{00000001-97A5-4821-84F3-BBE4BF9B43FE}"/>
            </c:ext>
          </c:extLst>
        </c:ser>
        <c:ser>
          <c:idx val="2"/>
          <c:order val="2"/>
          <c:tx>
            <c:strRef>
              <c:f>'Годовой отчет'!$J$89</c:f>
              <c:strCache>
                <c:ptCount val="1"/>
                <c:pt idx="0">
                  <c:v>Потери э/э</c:v>
                </c:pt>
              </c:strCache>
            </c:strRef>
          </c:tx>
          <c:invertIfNegative val="0"/>
          <c:dLbls>
            <c:spPr>
              <a:noFill/>
              <a:ln>
                <a:noFill/>
              </a:ln>
              <a:effectLst/>
            </c:spPr>
            <c:txPr>
              <a:bodyPr/>
              <a:lstStyle/>
              <a:p>
                <a:pPr>
                  <a:defRPr sz="1000" b="0" i="0" u="none" strike="noStrike" baseline="0">
                    <a:solidFill>
                      <a:srgbClr val="000000"/>
                    </a:solidFill>
                    <a:latin typeface="Calibri"/>
                    <a:ea typeface="Calibri"/>
                    <a:cs typeface="Calibri"/>
                  </a:defRPr>
                </a:pPr>
                <a:endParaRPr lang="ru-RU"/>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val>
            <c:numRef>
              <c:f>'Годовой отчет'!$K$125:$O$125</c:f>
              <c:numCache>
                <c:formatCode>_-* #\ ##0_р_._-;\-* #\ ##0_р_._-;_-* "-"??_р_._-;_-@_-</c:formatCode>
                <c:ptCount val="5"/>
                <c:pt idx="0">
                  <c:v>463.52802127999894</c:v>
                </c:pt>
                <c:pt idx="1">
                  <c:v>481.99982690000252</c:v>
                </c:pt>
                <c:pt idx="2">
                  <c:v>481.72802099999899</c:v>
                </c:pt>
                <c:pt idx="3">
                  <c:v>407.52988268903391</c:v>
                </c:pt>
                <c:pt idx="4">
                  <c:v>372.71745300000111</c:v>
                </c:pt>
              </c:numCache>
            </c:numRef>
          </c:val>
          <c:extLst xmlns:c16r2="http://schemas.microsoft.com/office/drawing/2015/06/chart">
            <c:ext xmlns:c16="http://schemas.microsoft.com/office/drawing/2014/chart" uri="{C3380CC4-5D6E-409C-BE32-E72D297353CC}">
              <c16:uniqueId val="{00000002-97A5-4821-84F3-BBE4BF9B43FE}"/>
            </c:ext>
          </c:extLst>
        </c:ser>
        <c:dLbls>
          <c:showLegendKey val="0"/>
          <c:showVal val="0"/>
          <c:showCatName val="0"/>
          <c:showSerName val="0"/>
          <c:showPercent val="0"/>
          <c:showBubbleSize val="0"/>
        </c:dLbls>
        <c:gapWidth val="150"/>
        <c:axId val="296607312"/>
        <c:axId val="296607872"/>
      </c:barChart>
      <c:lineChart>
        <c:grouping val="standard"/>
        <c:varyColors val="0"/>
        <c:ser>
          <c:idx val="3"/>
          <c:order val="3"/>
          <c:tx>
            <c:strRef>
              <c:f>'Годовой отчет'!$J$90</c:f>
              <c:strCache>
                <c:ptCount val="1"/>
                <c:pt idx="0">
                  <c:v>Потери э/э, %</c:v>
                </c:pt>
              </c:strCache>
            </c:strRef>
          </c:tx>
          <c:dLbls>
            <c:dLbl>
              <c:idx val="0"/>
              <c:layout>
                <c:manualLayout>
                  <c:x val="-2.2517858257351817E-3"/>
                  <c:y val="-3.1182614996464342E-2"/>
                </c:manualLayout>
              </c:layout>
              <c:dLblPos val="r"/>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3-97A5-4821-84F3-BBE4BF9B43FE}"/>
                </c:ext>
                <c:ext xmlns:c15="http://schemas.microsoft.com/office/drawing/2012/chart" uri="{CE6537A1-D6FC-4f65-9D91-7224C49458BB}"/>
              </c:extLst>
            </c:dLbl>
            <c:dLbl>
              <c:idx val="1"/>
              <c:layout>
                <c:manualLayout>
                  <c:x val="-6.8628048953468827E-3"/>
                  <c:y val="-4.0455828175334066E-2"/>
                </c:manualLayout>
              </c:layout>
              <c:dLblPos val="r"/>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4-97A5-4821-84F3-BBE4BF9B43FE}"/>
                </c:ext>
                <c:ext xmlns:c15="http://schemas.microsoft.com/office/drawing/2012/chart" uri="{CE6537A1-D6FC-4f65-9D91-7224C49458BB}"/>
              </c:extLst>
            </c:dLbl>
            <c:dLbl>
              <c:idx val="2"/>
              <c:layout>
                <c:manualLayout>
                  <c:x val="-8.089939517387755E-3"/>
                  <c:y val="4.9394298846763406E-2"/>
                </c:manualLayout>
              </c:layout>
              <c:dLblPos val="r"/>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5-97A5-4821-84F3-BBE4BF9B43FE}"/>
                </c:ext>
                <c:ext xmlns:c15="http://schemas.microsoft.com/office/drawing/2012/chart" uri="{CE6537A1-D6FC-4f65-9D91-7224C49458BB}"/>
              </c:extLst>
            </c:dLbl>
            <c:dLbl>
              <c:idx val="3"/>
              <c:layout>
                <c:manualLayout>
                  <c:x val="-1.1258929128675909E-2"/>
                  <c:y val="4.8506289994500122E-2"/>
                </c:manualLayout>
              </c:layout>
              <c:dLblPos val="r"/>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6-97A5-4821-84F3-BBE4BF9B43FE}"/>
                </c:ext>
                <c:ext xmlns:c15="http://schemas.microsoft.com/office/drawing/2012/chart" uri="{CE6537A1-D6FC-4f65-9D91-7224C49458BB}"/>
              </c:extLst>
            </c:dLbl>
            <c:dLbl>
              <c:idx val="4"/>
              <c:layout>
                <c:manualLayout>
                  <c:x val="-1.1258929128675909E-2"/>
                  <c:y val="3.262225331086803E-2"/>
                </c:manualLayout>
              </c:layout>
              <c:dLblPos val="r"/>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7-97A5-4821-84F3-BBE4BF9B43FE}"/>
                </c:ext>
                <c:ext xmlns:c15="http://schemas.microsoft.com/office/drawing/2012/chart" uri="{CE6537A1-D6FC-4f65-9D91-7224C49458BB}"/>
              </c:extLst>
            </c:dLbl>
            <c:spPr>
              <a:noFill/>
              <a:ln>
                <a:noFill/>
              </a:ln>
              <a:effectLst/>
            </c:spPr>
            <c:txPr>
              <a:bodyPr/>
              <a:lstStyle/>
              <a:p>
                <a:pPr>
                  <a:defRPr sz="1000" b="0" i="0" u="none" strike="noStrike" baseline="0">
                    <a:solidFill>
                      <a:srgbClr val="FF0000"/>
                    </a:solidFill>
                    <a:latin typeface="Calibri"/>
                    <a:ea typeface="Calibri"/>
                    <a:cs typeface="Calibri"/>
                  </a:defRPr>
                </a:pPr>
                <a:endParaRPr lang="ru-RU"/>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val>
            <c:numRef>
              <c:f>'Годовой отчет'!$K$126:$O$126</c:f>
              <c:numCache>
                <c:formatCode>0.00%</c:formatCode>
                <c:ptCount val="5"/>
                <c:pt idx="0">
                  <c:v>3.7575484907479272E-2</c:v>
                </c:pt>
                <c:pt idx="1">
                  <c:v>4.0417813625146716E-2</c:v>
                </c:pt>
                <c:pt idx="2">
                  <c:v>3.8985810069892893E-2</c:v>
                </c:pt>
                <c:pt idx="3">
                  <c:v>3.5096600695507539E-2</c:v>
                </c:pt>
                <c:pt idx="4">
                  <c:v>3.0373919240699342E-2</c:v>
                </c:pt>
              </c:numCache>
            </c:numRef>
          </c:val>
          <c:smooth val="0"/>
          <c:extLst xmlns:c16r2="http://schemas.microsoft.com/office/drawing/2015/06/chart">
            <c:ext xmlns:c16="http://schemas.microsoft.com/office/drawing/2014/chart" uri="{C3380CC4-5D6E-409C-BE32-E72D297353CC}">
              <c16:uniqueId val="{00000008-97A5-4821-84F3-BBE4BF9B43FE}"/>
            </c:ext>
          </c:extLst>
        </c:ser>
        <c:dLbls>
          <c:showLegendKey val="0"/>
          <c:showVal val="0"/>
          <c:showCatName val="0"/>
          <c:showSerName val="0"/>
          <c:showPercent val="0"/>
          <c:showBubbleSize val="0"/>
        </c:dLbls>
        <c:marker val="1"/>
        <c:smooth val="0"/>
        <c:axId val="296608432"/>
        <c:axId val="296608992"/>
      </c:lineChart>
      <c:catAx>
        <c:axId val="296607312"/>
        <c:scaling>
          <c:orientation val="minMax"/>
        </c:scaling>
        <c:delete val="0"/>
        <c:axPos val="b"/>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ru-RU"/>
          </a:p>
        </c:txPr>
        <c:crossAx val="296607872"/>
        <c:crosses val="autoZero"/>
        <c:auto val="1"/>
        <c:lblAlgn val="ctr"/>
        <c:lblOffset val="100"/>
        <c:noMultiLvlLbl val="0"/>
      </c:catAx>
      <c:valAx>
        <c:axId val="296607872"/>
        <c:scaling>
          <c:orientation val="minMax"/>
        </c:scaling>
        <c:delete val="0"/>
        <c:axPos val="l"/>
        <c:numFmt formatCode="0"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ru-RU"/>
          </a:p>
        </c:txPr>
        <c:crossAx val="296607312"/>
        <c:crosses val="autoZero"/>
        <c:crossBetween val="between"/>
      </c:valAx>
      <c:catAx>
        <c:axId val="296608432"/>
        <c:scaling>
          <c:orientation val="minMax"/>
        </c:scaling>
        <c:delete val="1"/>
        <c:axPos val="b"/>
        <c:majorTickMark val="out"/>
        <c:minorTickMark val="none"/>
        <c:tickLblPos val="none"/>
        <c:crossAx val="296608992"/>
        <c:crosses val="autoZero"/>
        <c:auto val="1"/>
        <c:lblAlgn val="ctr"/>
        <c:lblOffset val="100"/>
        <c:noMultiLvlLbl val="0"/>
      </c:catAx>
      <c:valAx>
        <c:axId val="296608992"/>
        <c:scaling>
          <c:orientation val="minMax"/>
          <c:max val="7.0000000000000021E-2"/>
        </c:scaling>
        <c:delete val="0"/>
        <c:axPos val="r"/>
        <c:numFmt formatCode="0.00%"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ru-RU"/>
          </a:p>
        </c:txPr>
        <c:crossAx val="296608432"/>
        <c:crosses val="max"/>
        <c:crossBetween val="between"/>
      </c:valAx>
    </c:plotArea>
    <c:legend>
      <c:legendPos val="r"/>
      <c:layout>
        <c:manualLayout>
          <c:xMode val="edge"/>
          <c:yMode val="edge"/>
          <c:x val="0.76932452750338642"/>
          <c:y val="0.33140266557590736"/>
          <c:w val="0.21633904672806994"/>
          <c:h val="0.36491229505403705"/>
        </c:manualLayout>
      </c:layout>
      <c:overlay val="0"/>
      <c:txPr>
        <a:bodyPr/>
        <a:lstStyle/>
        <a:p>
          <a:pPr>
            <a:defRPr sz="920" b="0" i="0" u="none" strike="noStrike" baseline="0">
              <a:solidFill>
                <a:srgbClr val="000000"/>
              </a:solidFill>
              <a:latin typeface="Calibri"/>
              <a:ea typeface="Calibri"/>
              <a:cs typeface="Calibri"/>
            </a:defRPr>
          </a:pPr>
          <a:endParaRPr lang="ru-RU"/>
        </a:p>
      </c:txPr>
    </c:legend>
    <c:plotVisOnly val="1"/>
    <c:dispBlanksAs val="gap"/>
    <c:showDLblsOverMax val="0"/>
  </c:chart>
  <c:spPr>
    <a:ln>
      <a:noFill/>
    </a:ln>
  </c:spPr>
  <c:txPr>
    <a:bodyPr/>
    <a:lstStyle/>
    <a:p>
      <a:pPr>
        <a:defRPr sz="1000" b="0" i="0" u="none" strike="noStrike" baseline="0">
          <a:solidFill>
            <a:srgbClr val="000000"/>
          </a:solidFill>
          <a:latin typeface="Calibri"/>
          <a:ea typeface="Calibri"/>
          <a:cs typeface="Calibri"/>
        </a:defRPr>
      </a:pPr>
      <a:endParaRPr lang="ru-RU"/>
    </a:p>
  </c:txPr>
  <c:printSettings>
    <c:headerFooter/>
    <c:pageMargins b="0.75000000000000999" l="0.70000000000000062" r="0.70000000000000062" t="0.75000000000000999" header="0.30000000000000032" footer="0.3000000000000003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6736995787217826"/>
          <c:y val="0.15617187696336018"/>
          <c:w val="0.50378881088129779"/>
          <c:h val="0.65365339071181794"/>
        </c:manualLayout>
      </c:layout>
      <c:barChart>
        <c:barDir val="col"/>
        <c:grouping val="clustered"/>
        <c:varyColors val="0"/>
        <c:ser>
          <c:idx val="0"/>
          <c:order val="0"/>
          <c:tx>
            <c:strRef>
              <c:f>'Годовой отчет'!$J$87</c:f>
              <c:strCache>
                <c:ptCount val="1"/>
                <c:pt idx="0">
                  <c:v>Отпуск э/э в сеть</c:v>
                </c:pt>
              </c:strCache>
            </c:strRef>
          </c:tx>
          <c:invertIfNegative val="0"/>
          <c:dLbls>
            <c:spPr>
              <a:noFill/>
              <a:ln>
                <a:noFill/>
              </a:ln>
              <a:effectLst/>
            </c:spPr>
            <c:txPr>
              <a:bodyPr/>
              <a:lstStyle/>
              <a:p>
                <a:pPr>
                  <a:defRPr sz="1000" b="0" i="0" u="none" strike="noStrike" baseline="0">
                    <a:solidFill>
                      <a:srgbClr val="000000"/>
                    </a:solidFill>
                    <a:latin typeface="Calibri"/>
                    <a:ea typeface="Calibri"/>
                    <a:cs typeface="Calibri"/>
                  </a:defRPr>
                </a:pPr>
                <a:endParaRPr lang="ru-RU"/>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numRef>
              <c:f>'Годовой отчет'!$K$86:$O$86</c:f>
              <c:numCache>
                <c:formatCode>General</c:formatCode>
                <c:ptCount val="5"/>
                <c:pt idx="0">
                  <c:v>2008</c:v>
                </c:pt>
                <c:pt idx="1">
                  <c:v>2009</c:v>
                </c:pt>
                <c:pt idx="2">
                  <c:v>2010</c:v>
                </c:pt>
                <c:pt idx="3">
                  <c:v>2011</c:v>
                </c:pt>
                <c:pt idx="4">
                  <c:v>2012</c:v>
                </c:pt>
              </c:numCache>
            </c:numRef>
          </c:cat>
          <c:val>
            <c:numRef>
              <c:f>'Годовой отчет'!$K$135:$O$135</c:f>
              <c:numCache>
                <c:formatCode>0</c:formatCode>
                <c:ptCount val="5"/>
                <c:pt idx="0">
                  <c:v>601.89356700000008</c:v>
                </c:pt>
                <c:pt idx="1">
                  <c:v>602.67346799999996</c:v>
                </c:pt>
                <c:pt idx="2">
                  <c:v>646.31815300000005</c:v>
                </c:pt>
                <c:pt idx="3">
                  <c:v>644.49566000000004</c:v>
                </c:pt>
                <c:pt idx="4">
                  <c:v>658.88984199999993</c:v>
                </c:pt>
              </c:numCache>
            </c:numRef>
          </c:val>
          <c:extLst xmlns:c16r2="http://schemas.microsoft.com/office/drawing/2015/06/chart">
            <c:ext xmlns:c16="http://schemas.microsoft.com/office/drawing/2014/chart" uri="{C3380CC4-5D6E-409C-BE32-E72D297353CC}">
              <c16:uniqueId val="{00000000-6409-4B1F-BCEA-1B5F2706E888}"/>
            </c:ext>
          </c:extLst>
        </c:ser>
        <c:ser>
          <c:idx val="1"/>
          <c:order val="1"/>
          <c:tx>
            <c:strRef>
              <c:f>'Годовой отчет'!$J$88</c:f>
              <c:strCache>
                <c:ptCount val="1"/>
                <c:pt idx="0">
                  <c:v>Отпуск э/э из сети</c:v>
                </c:pt>
              </c:strCache>
            </c:strRef>
          </c:tx>
          <c:invertIfNegative val="0"/>
          <c:dLbls>
            <c:spPr>
              <a:noFill/>
              <a:ln>
                <a:noFill/>
              </a:ln>
              <a:effectLst/>
            </c:spPr>
            <c:txPr>
              <a:bodyPr/>
              <a:lstStyle/>
              <a:p>
                <a:pPr>
                  <a:defRPr sz="1000" b="0" i="0" u="none" strike="noStrike" baseline="0">
                    <a:solidFill>
                      <a:srgbClr val="000000"/>
                    </a:solidFill>
                    <a:latin typeface="Calibri"/>
                    <a:ea typeface="Calibri"/>
                    <a:cs typeface="Calibri"/>
                  </a:defRPr>
                </a:pPr>
                <a:endParaRPr lang="ru-RU"/>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val>
            <c:numRef>
              <c:f>'Годовой отчет'!$K$136:$O$136</c:f>
              <c:numCache>
                <c:formatCode>0</c:formatCode>
                <c:ptCount val="5"/>
                <c:pt idx="0">
                  <c:v>374.18258299999997</c:v>
                </c:pt>
                <c:pt idx="1">
                  <c:v>387.60110900000006</c:v>
                </c:pt>
                <c:pt idx="2">
                  <c:v>444.31547899999993</c:v>
                </c:pt>
                <c:pt idx="3">
                  <c:v>368.89940800000005</c:v>
                </c:pt>
                <c:pt idx="4">
                  <c:v>376.15190500000006</c:v>
                </c:pt>
              </c:numCache>
            </c:numRef>
          </c:val>
          <c:extLst xmlns:c16r2="http://schemas.microsoft.com/office/drawing/2015/06/chart">
            <c:ext xmlns:c16="http://schemas.microsoft.com/office/drawing/2014/chart" uri="{C3380CC4-5D6E-409C-BE32-E72D297353CC}">
              <c16:uniqueId val="{00000001-6409-4B1F-BCEA-1B5F2706E888}"/>
            </c:ext>
          </c:extLst>
        </c:ser>
        <c:ser>
          <c:idx val="2"/>
          <c:order val="2"/>
          <c:tx>
            <c:strRef>
              <c:f>'Годовой отчет'!$J$89</c:f>
              <c:strCache>
                <c:ptCount val="1"/>
                <c:pt idx="0">
                  <c:v>Потери э/э</c:v>
                </c:pt>
              </c:strCache>
            </c:strRef>
          </c:tx>
          <c:invertIfNegative val="0"/>
          <c:dLbls>
            <c:spPr>
              <a:noFill/>
              <a:ln>
                <a:noFill/>
              </a:ln>
              <a:effectLst/>
            </c:spPr>
            <c:txPr>
              <a:bodyPr/>
              <a:lstStyle/>
              <a:p>
                <a:pPr>
                  <a:defRPr sz="1000" b="0" i="0" u="none" strike="noStrike" baseline="0">
                    <a:solidFill>
                      <a:srgbClr val="000000"/>
                    </a:solidFill>
                    <a:latin typeface="Calibri"/>
                    <a:ea typeface="Calibri"/>
                    <a:cs typeface="Calibri"/>
                  </a:defRPr>
                </a:pPr>
                <a:endParaRPr lang="ru-RU"/>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val>
            <c:numRef>
              <c:f>'Годовой отчет'!$K$137:$O$137</c:f>
              <c:numCache>
                <c:formatCode>0</c:formatCode>
                <c:ptCount val="5"/>
                <c:pt idx="0">
                  <c:v>227.71098400000011</c:v>
                </c:pt>
                <c:pt idx="1">
                  <c:v>215.07235899999989</c:v>
                </c:pt>
                <c:pt idx="2">
                  <c:v>202.00267400000013</c:v>
                </c:pt>
                <c:pt idx="3">
                  <c:v>275.59625199999999</c:v>
                </c:pt>
                <c:pt idx="4">
                  <c:v>282.73793699999987</c:v>
                </c:pt>
              </c:numCache>
            </c:numRef>
          </c:val>
          <c:extLst xmlns:c16r2="http://schemas.microsoft.com/office/drawing/2015/06/chart">
            <c:ext xmlns:c16="http://schemas.microsoft.com/office/drawing/2014/chart" uri="{C3380CC4-5D6E-409C-BE32-E72D297353CC}">
              <c16:uniqueId val="{00000002-6409-4B1F-BCEA-1B5F2706E888}"/>
            </c:ext>
          </c:extLst>
        </c:ser>
        <c:dLbls>
          <c:showLegendKey val="0"/>
          <c:showVal val="0"/>
          <c:showCatName val="0"/>
          <c:showSerName val="0"/>
          <c:showPercent val="0"/>
          <c:showBubbleSize val="0"/>
        </c:dLbls>
        <c:gapWidth val="150"/>
        <c:axId val="297264144"/>
        <c:axId val="297264704"/>
      </c:barChart>
      <c:lineChart>
        <c:grouping val="standard"/>
        <c:varyColors val="0"/>
        <c:ser>
          <c:idx val="3"/>
          <c:order val="3"/>
          <c:tx>
            <c:strRef>
              <c:f>'Годовой отчет'!$J$90</c:f>
              <c:strCache>
                <c:ptCount val="1"/>
                <c:pt idx="0">
                  <c:v>Потери э/э, %</c:v>
                </c:pt>
              </c:strCache>
            </c:strRef>
          </c:tx>
          <c:dLbls>
            <c:dLbl>
              <c:idx val="0"/>
              <c:layout>
                <c:manualLayout>
                  <c:x val="-2.2517858257351817E-3"/>
                  <c:y val="-3.1182614996464342E-2"/>
                </c:manualLayout>
              </c:layout>
              <c:dLblPos val="r"/>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3-6409-4B1F-BCEA-1B5F2706E888}"/>
                </c:ext>
                <c:ext xmlns:c15="http://schemas.microsoft.com/office/drawing/2012/chart" uri="{CE6537A1-D6FC-4f65-9D91-7224C49458BB}"/>
              </c:extLst>
            </c:dLbl>
            <c:dLbl>
              <c:idx val="1"/>
              <c:layout>
                <c:manualLayout>
                  <c:x val="-6.8628048953468827E-3"/>
                  <c:y val="-4.0455828175334066E-2"/>
                </c:manualLayout>
              </c:layout>
              <c:dLblPos val="r"/>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4-6409-4B1F-BCEA-1B5F2706E888}"/>
                </c:ext>
                <c:ext xmlns:c15="http://schemas.microsoft.com/office/drawing/2012/chart" uri="{CE6537A1-D6FC-4f65-9D91-7224C49458BB}"/>
              </c:extLst>
            </c:dLbl>
            <c:dLbl>
              <c:idx val="2"/>
              <c:layout>
                <c:manualLayout>
                  <c:x val="-8.089939517387755E-3"/>
                  <c:y val="4.9394298846763406E-2"/>
                </c:manualLayout>
              </c:layout>
              <c:dLblPos val="r"/>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5-6409-4B1F-BCEA-1B5F2706E888}"/>
                </c:ext>
                <c:ext xmlns:c15="http://schemas.microsoft.com/office/drawing/2012/chart" uri="{CE6537A1-D6FC-4f65-9D91-7224C49458BB}"/>
              </c:extLst>
            </c:dLbl>
            <c:dLbl>
              <c:idx val="3"/>
              <c:layout>
                <c:manualLayout>
                  <c:x val="-1.1258929128675909E-2"/>
                  <c:y val="4.8506289994500122E-2"/>
                </c:manualLayout>
              </c:layout>
              <c:dLblPos val="r"/>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6-6409-4B1F-BCEA-1B5F2706E888}"/>
                </c:ext>
                <c:ext xmlns:c15="http://schemas.microsoft.com/office/drawing/2012/chart" uri="{CE6537A1-D6FC-4f65-9D91-7224C49458BB}"/>
              </c:extLst>
            </c:dLbl>
            <c:dLbl>
              <c:idx val="4"/>
              <c:layout>
                <c:manualLayout>
                  <c:x val="-2.4496506933792527E-2"/>
                  <c:y val="3.6086988310475202E-2"/>
                </c:manualLayout>
              </c:layout>
              <c:dLblPos val="r"/>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7-6409-4B1F-BCEA-1B5F2706E888}"/>
                </c:ext>
                <c:ext xmlns:c15="http://schemas.microsoft.com/office/drawing/2012/chart" uri="{CE6537A1-D6FC-4f65-9D91-7224C49458BB}"/>
              </c:extLst>
            </c:dLbl>
            <c:spPr>
              <a:noFill/>
              <a:ln>
                <a:noFill/>
              </a:ln>
              <a:effectLst/>
            </c:spPr>
            <c:txPr>
              <a:bodyPr/>
              <a:lstStyle/>
              <a:p>
                <a:pPr>
                  <a:defRPr sz="1000" b="0" i="0" u="none" strike="noStrike" baseline="0">
                    <a:solidFill>
                      <a:srgbClr val="FF0000"/>
                    </a:solidFill>
                    <a:latin typeface="Calibri"/>
                    <a:ea typeface="Calibri"/>
                    <a:cs typeface="Calibri"/>
                  </a:defRPr>
                </a:pPr>
                <a:endParaRPr lang="ru-RU"/>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val>
            <c:numRef>
              <c:f>'Годовой отчет'!$K$138:$O$138</c:f>
              <c:numCache>
                <c:formatCode>0.00%</c:formatCode>
                <c:ptCount val="5"/>
                <c:pt idx="0">
                  <c:v>0.37832433587049796</c:v>
                </c:pt>
                <c:pt idx="1">
                  <c:v>0.35686382497262997</c:v>
                </c:pt>
                <c:pt idx="2">
                  <c:v>0.31254371096087735</c:v>
                </c:pt>
                <c:pt idx="3">
                  <c:v>0.42761537292586266</c:v>
                </c:pt>
                <c:pt idx="4">
                  <c:v>0.42911260574571114</c:v>
                </c:pt>
              </c:numCache>
            </c:numRef>
          </c:val>
          <c:smooth val="0"/>
          <c:extLst xmlns:c16r2="http://schemas.microsoft.com/office/drawing/2015/06/chart">
            <c:ext xmlns:c16="http://schemas.microsoft.com/office/drawing/2014/chart" uri="{C3380CC4-5D6E-409C-BE32-E72D297353CC}">
              <c16:uniqueId val="{00000008-6409-4B1F-BCEA-1B5F2706E888}"/>
            </c:ext>
          </c:extLst>
        </c:ser>
        <c:dLbls>
          <c:showLegendKey val="0"/>
          <c:showVal val="0"/>
          <c:showCatName val="0"/>
          <c:showSerName val="0"/>
          <c:showPercent val="0"/>
          <c:showBubbleSize val="0"/>
        </c:dLbls>
        <c:marker val="1"/>
        <c:smooth val="0"/>
        <c:axId val="297265264"/>
        <c:axId val="297265824"/>
      </c:lineChart>
      <c:catAx>
        <c:axId val="297264144"/>
        <c:scaling>
          <c:orientation val="minMax"/>
        </c:scaling>
        <c:delete val="0"/>
        <c:axPos val="b"/>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ru-RU"/>
          </a:p>
        </c:txPr>
        <c:crossAx val="297264704"/>
        <c:crosses val="autoZero"/>
        <c:auto val="1"/>
        <c:lblAlgn val="ctr"/>
        <c:lblOffset val="100"/>
        <c:noMultiLvlLbl val="0"/>
      </c:catAx>
      <c:valAx>
        <c:axId val="297264704"/>
        <c:scaling>
          <c:orientation val="minMax"/>
        </c:scaling>
        <c:delete val="0"/>
        <c:axPos val="l"/>
        <c:numFmt formatCode="0"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ru-RU"/>
          </a:p>
        </c:txPr>
        <c:crossAx val="297264144"/>
        <c:crosses val="autoZero"/>
        <c:crossBetween val="between"/>
      </c:valAx>
      <c:catAx>
        <c:axId val="297265264"/>
        <c:scaling>
          <c:orientation val="minMax"/>
        </c:scaling>
        <c:delete val="1"/>
        <c:axPos val="b"/>
        <c:majorTickMark val="out"/>
        <c:minorTickMark val="none"/>
        <c:tickLblPos val="none"/>
        <c:crossAx val="297265824"/>
        <c:crosses val="autoZero"/>
        <c:auto val="1"/>
        <c:lblAlgn val="ctr"/>
        <c:lblOffset val="100"/>
        <c:noMultiLvlLbl val="0"/>
      </c:catAx>
      <c:valAx>
        <c:axId val="297265824"/>
        <c:scaling>
          <c:orientation val="minMax"/>
        </c:scaling>
        <c:delete val="0"/>
        <c:axPos val="r"/>
        <c:numFmt formatCode="0.00%"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ru-RU"/>
          </a:p>
        </c:txPr>
        <c:crossAx val="297265264"/>
        <c:crosses val="max"/>
        <c:crossBetween val="between"/>
      </c:valAx>
    </c:plotArea>
    <c:legend>
      <c:legendPos val="r"/>
      <c:layout>
        <c:manualLayout>
          <c:xMode val="edge"/>
          <c:yMode val="edge"/>
          <c:x val="0.76932452750338642"/>
          <c:y val="0.33140266557590736"/>
          <c:w val="0.21633904672806994"/>
          <c:h val="0.36491229505403705"/>
        </c:manualLayout>
      </c:layout>
      <c:overlay val="0"/>
      <c:txPr>
        <a:bodyPr/>
        <a:lstStyle/>
        <a:p>
          <a:pPr>
            <a:defRPr sz="920" b="0" i="0" u="none" strike="noStrike" baseline="0">
              <a:solidFill>
                <a:srgbClr val="000000"/>
              </a:solidFill>
              <a:latin typeface="Calibri"/>
              <a:ea typeface="Calibri"/>
              <a:cs typeface="Calibri"/>
            </a:defRPr>
          </a:pPr>
          <a:endParaRPr lang="ru-RU"/>
        </a:p>
      </c:txPr>
    </c:legend>
    <c:plotVisOnly val="1"/>
    <c:dispBlanksAs val="gap"/>
    <c:showDLblsOverMax val="0"/>
  </c:chart>
  <c:spPr>
    <a:ln>
      <a:noFill/>
    </a:ln>
  </c:spPr>
  <c:txPr>
    <a:bodyPr/>
    <a:lstStyle/>
    <a:p>
      <a:pPr>
        <a:defRPr sz="1000" b="0" i="0" u="none" strike="noStrike" baseline="0">
          <a:solidFill>
            <a:srgbClr val="000000"/>
          </a:solidFill>
          <a:latin typeface="Calibri"/>
          <a:ea typeface="Calibri"/>
          <a:cs typeface="Calibri"/>
        </a:defRPr>
      </a:pPr>
      <a:endParaRPr lang="ru-RU"/>
    </a:p>
  </c:txPr>
  <c:printSettings>
    <c:headerFooter/>
    <c:pageMargins b="0.75000000000000999" l="0.70000000000000062" r="0.70000000000000062" t="0.75000000000000999" header="0.30000000000000032" footer="0.3000000000000003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6736995787217826"/>
          <c:y val="0.15617187696336018"/>
          <c:w val="0.50378881088129779"/>
          <c:h val="0.65365339071181794"/>
        </c:manualLayout>
      </c:layout>
      <c:barChart>
        <c:barDir val="col"/>
        <c:grouping val="clustered"/>
        <c:varyColors val="0"/>
        <c:ser>
          <c:idx val="0"/>
          <c:order val="0"/>
          <c:tx>
            <c:strRef>
              <c:f>'Годовой отчет'!$J$87</c:f>
              <c:strCache>
                <c:ptCount val="1"/>
                <c:pt idx="0">
                  <c:v>Отпуск э/э в сеть</c:v>
                </c:pt>
              </c:strCache>
            </c:strRef>
          </c:tx>
          <c:invertIfNegative val="0"/>
          <c:dLbls>
            <c:spPr>
              <a:noFill/>
              <a:ln>
                <a:noFill/>
              </a:ln>
              <a:effectLst/>
            </c:spPr>
            <c:txPr>
              <a:bodyPr/>
              <a:lstStyle/>
              <a:p>
                <a:pPr>
                  <a:defRPr sz="1000" b="0" i="0" u="none" strike="noStrike" baseline="0">
                    <a:solidFill>
                      <a:srgbClr val="000000"/>
                    </a:solidFill>
                    <a:latin typeface="Calibri"/>
                    <a:ea typeface="Calibri"/>
                    <a:cs typeface="Calibri"/>
                  </a:defRPr>
                </a:pPr>
                <a:endParaRPr lang="ru-RU"/>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numRef>
              <c:f>'Годовой отчет'!$K$86:$O$86</c:f>
              <c:numCache>
                <c:formatCode>General</c:formatCode>
                <c:ptCount val="5"/>
                <c:pt idx="0">
                  <c:v>2008</c:v>
                </c:pt>
                <c:pt idx="1">
                  <c:v>2009</c:v>
                </c:pt>
                <c:pt idx="2">
                  <c:v>2010</c:v>
                </c:pt>
                <c:pt idx="3">
                  <c:v>2011</c:v>
                </c:pt>
                <c:pt idx="4">
                  <c:v>2012</c:v>
                </c:pt>
              </c:numCache>
            </c:numRef>
          </c:cat>
          <c:val>
            <c:numRef>
              <c:f>'Годовой отчет'!$K$129:$O$129</c:f>
              <c:numCache>
                <c:formatCode>0</c:formatCode>
                <c:ptCount val="5"/>
                <c:pt idx="0">
                  <c:v>3288.810347000001</c:v>
                </c:pt>
                <c:pt idx="1">
                  <c:v>3449.4193579999996</c:v>
                </c:pt>
                <c:pt idx="2">
                  <c:v>3615.8986470000004</c:v>
                </c:pt>
                <c:pt idx="3">
                  <c:v>3616.1251251859999</c:v>
                </c:pt>
                <c:pt idx="4">
                  <c:v>3788.1634110000005</c:v>
                </c:pt>
              </c:numCache>
            </c:numRef>
          </c:val>
          <c:extLst xmlns:c16r2="http://schemas.microsoft.com/office/drawing/2015/06/chart">
            <c:ext xmlns:c16="http://schemas.microsoft.com/office/drawing/2014/chart" uri="{C3380CC4-5D6E-409C-BE32-E72D297353CC}">
              <c16:uniqueId val="{00000000-AFBF-4376-93A0-85786FBAAB8D}"/>
            </c:ext>
          </c:extLst>
        </c:ser>
        <c:ser>
          <c:idx val="1"/>
          <c:order val="1"/>
          <c:tx>
            <c:strRef>
              <c:f>'Годовой отчет'!$J$88</c:f>
              <c:strCache>
                <c:ptCount val="1"/>
                <c:pt idx="0">
                  <c:v>Отпуск э/э из сети</c:v>
                </c:pt>
              </c:strCache>
            </c:strRef>
          </c:tx>
          <c:invertIfNegative val="0"/>
          <c:dLbls>
            <c:spPr>
              <a:noFill/>
              <a:ln>
                <a:noFill/>
              </a:ln>
              <a:effectLst/>
            </c:spPr>
            <c:txPr>
              <a:bodyPr/>
              <a:lstStyle/>
              <a:p>
                <a:pPr>
                  <a:defRPr sz="1000" b="0" i="0" u="none" strike="noStrike" baseline="0">
                    <a:solidFill>
                      <a:srgbClr val="000000"/>
                    </a:solidFill>
                    <a:latin typeface="Calibri"/>
                    <a:ea typeface="Calibri"/>
                    <a:cs typeface="Calibri"/>
                  </a:defRPr>
                </a:pPr>
                <a:endParaRPr lang="ru-RU"/>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val>
            <c:numRef>
              <c:f>'Годовой отчет'!$K$130:$O$130</c:f>
              <c:numCache>
                <c:formatCode>0</c:formatCode>
                <c:ptCount val="5"/>
                <c:pt idx="0">
                  <c:v>2536.0560099999998</c:v>
                </c:pt>
                <c:pt idx="1">
                  <c:v>2689.1950281075447</c:v>
                </c:pt>
                <c:pt idx="2">
                  <c:v>2790.5886140000002</c:v>
                </c:pt>
                <c:pt idx="3">
                  <c:v>2869.4983349999993</c:v>
                </c:pt>
                <c:pt idx="4">
                  <c:v>3054.0266239999996</c:v>
                </c:pt>
              </c:numCache>
            </c:numRef>
          </c:val>
          <c:extLst xmlns:c16r2="http://schemas.microsoft.com/office/drawing/2015/06/chart">
            <c:ext xmlns:c16="http://schemas.microsoft.com/office/drawing/2014/chart" uri="{C3380CC4-5D6E-409C-BE32-E72D297353CC}">
              <c16:uniqueId val="{00000001-AFBF-4376-93A0-85786FBAAB8D}"/>
            </c:ext>
          </c:extLst>
        </c:ser>
        <c:ser>
          <c:idx val="2"/>
          <c:order val="2"/>
          <c:tx>
            <c:strRef>
              <c:f>'Годовой отчет'!$J$89</c:f>
              <c:strCache>
                <c:ptCount val="1"/>
                <c:pt idx="0">
                  <c:v>Потери э/э</c:v>
                </c:pt>
              </c:strCache>
            </c:strRef>
          </c:tx>
          <c:invertIfNegative val="0"/>
          <c:dLbls>
            <c:spPr>
              <a:noFill/>
              <a:ln>
                <a:noFill/>
              </a:ln>
              <a:effectLst/>
            </c:spPr>
            <c:txPr>
              <a:bodyPr/>
              <a:lstStyle/>
              <a:p>
                <a:pPr>
                  <a:defRPr sz="1000" b="0" i="0" u="none" strike="noStrike" baseline="0">
                    <a:solidFill>
                      <a:srgbClr val="000000"/>
                    </a:solidFill>
                    <a:latin typeface="Calibri"/>
                    <a:ea typeface="Calibri"/>
                    <a:cs typeface="Calibri"/>
                  </a:defRPr>
                </a:pPr>
                <a:endParaRPr lang="ru-RU"/>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val>
            <c:numRef>
              <c:f>'Годовой отчет'!$K$131:$O$131</c:f>
              <c:numCache>
                <c:formatCode>0</c:formatCode>
                <c:ptCount val="5"/>
                <c:pt idx="0">
                  <c:v>752.75433700000121</c:v>
                </c:pt>
                <c:pt idx="1">
                  <c:v>760.22432989245499</c:v>
                </c:pt>
                <c:pt idx="2">
                  <c:v>825.3100330000002</c:v>
                </c:pt>
                <c:pt idx="3">
                  <c:v>746.62679018600056</c:v>
                </c:pt>
                <c:pt idx="4">
                  <c:v>734.13678700000082</c:v>
                </c:pt>
              </c:numCache>
            </c:numRef>
          </c:val>
          <c:extLst xmlns:c16r2="http://schemas.microsoft.com/office/drawing/2015/06/chart">
            <c:ext xmlns:c16="http://schemas.microsoft.com/office/drawing/2014/chart" uri="{C3380CC4-5D6E-409C-BE32-E72D297353CC}">
              <c16:uniqueId val="{00000002-AFBF-4376-93A0-85786FBAAB8D}"/>
            </c:ext>
          </c:extLst>
        </c:ser>
        <c:dLbls>
          <c:showLegendKey val="0"/>
          <c:showVal val="0"/>
          <c:showCatName val="0"/>
          <c:showSerName val="0"/>
          <c:showPercent val="0"/>
          <c:showBubbleSize val="0"/>
        </c:dLbls>
        <c:gapWidth val="150"/>
        <c:axId val="297057648"/>
        <c:axId val="297058208"/>
      </c:barChart>
      <c:lineChart>
        <c:grouping val="standard"/>
        <c:varyColors val="0"/>
        <c:ser>
          <c:idx val="3"/>
          <c:order val="3"/>
          <c:tx>
            <c:strRef>
              <c:f>'Годовой отчет'!$J$90</c:f>
              <c:strCache>
                <c:ptCount val="1"/>
                <c:pt idx="0">
                  <c:v>Потери э/э, %</c:v>
                </c:pt>
              </c:strCache>
            </c:strRef>
          </c:tx>
          <c:dLbls>
            <c:dLbl>
              <c:idx val="0"/>
              <c:layout>
                <c:manualLayout>
                  <c:x val="-3.0617953393918429E-2"/>
                  <c:y val="-5.5435759993714383E-2"/>
                </c:manualLayout>
              </c:layout>
              <c:dLblPos val="r"/>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3-AFBF-4376-93A0-85786FBAAB8D}"/>
                </c:ext>
                <c:ext xmlns:c15="http://schemas.microsoft.com/office/drawing/2012/chart" uri="{CE6537A1-D6FC-4f65-9D91-7224C49458BB}"/>
              </c:extLst>
            </c:dLbl>
            <c:dLbl>
              <c:idx val="1"/>
              <c:layout>
                <c:manualLayout>
                  <c:x val="-2.1991493705899281E-2"/>
                  <c:y val="-6.1244238172976945E-2"/>
                </c:manualLayout>
              </c:layout>
              <c:dLblPos val="r"/>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4-AFBF-4376-93A0-85786FBAAB8D}"/>
                </c:ext>
                <c:ext xmlns:c15="http://schemas.microsoft.com/office/drawing/2012/chart" uri="{CE6537A1-D6FC-4f65-9D91-7224C49458BB}"/>
              </c:extLst>
            </c:dLbl>
            <c:dLbl>
              <c:idx val="2"/>
              <c:layout>
                <c:manualLayout>
                  <c:x val="-2.4167131123289192E-3"/>
                  <c:y val="-1.2970931146167375E-2"/>
                </c:manualLayout>
              </c:layout>
              <c:dLblPos val="r"/>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5-AFBF-4376-93A0-85786FBAAB8D}"/>
                </c:ext>
                <c:ext xmlns:c15="http://schemas.microsoft.com/office/drawing/2012/chart" uri="{CE6537A1-D6FC-4f65-9D91-7224C49458BB}"/>
              </c:extLst>
            </c:dLbl>
            <c:dLbl>
              <c:idx val="3"/>
              <c:layout>
                <c:manualLayout>
                  <c:x val="-1.8035261378020835E-3"/>
                  <c:y val="-2.0788682811422449E-2"/>
                </c:manualLayout>
              </c:layout>
              <c:dLblPos val="r"/>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6-AFBF-4376-93A0-85786FBAAB8D}"/>
                </c:ext>
                <c:ext xmlns:c15="http://schemas.microsoft.com/office/drawing/2012/chart" uri="{CE6537A1-D6FC-4f65-9D91-7224C49458BB}"/>
              </c:extLst>
            </c:dLbl>
            <c:dLbl>
              <c:idx val="4"/>
              <c:layout>
                <c:manualLayout>
                  <c:x val="-3.6946078708013897E-3"/>
                  <c:y val="-2.0250966852034592E-3"/>
                </c:manualLayout>
              </c:layout>
              <c:dLblPos val="r"/>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7-AFBF-4376-93A0-85786FBAAB8D}"/>
                </c:ext>
                <c:ext xmlns:c15="http://schemas.microsoft.com/office/drawing/2012/chart" uri="{CE6537A1-D6FC-4f65-9D91-7224C49458BB}"/>
              </c:extLst>
            </c:dLbl>
            <c:spPr>
              <a:noFill/>
              <a:ln>
                <a:noFill/>
              </a:ln>
              <a:effectLst/>
            </c:spPr>
            <c:txPr>
              <a:bodyPr/>
              <a:lstStyle/>
              <a:p>
                <a:pPr>
                  <a:defRPr sz="1000" b="0" i="0" u="none" strike="noStrike" baseline="0">
                    <a:solidFill>
                      <a:srgbClr val="FF0000"/>
                    </a:solidFill>
                    <a:latin typeface="Calibri"/>
                    <a:ea typeface="Calibri"/>
                    <a:cs typeface="Calibri"/>
                  </a:defRPr>
                </a:pPr>
                <a:endParaRPr lang="ru-RU"/>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val>
            <c:numRef>
              <c:f>'Годовой отчет'!$K$132:$O$132</c:f>
              <c:numCache>
                <c:formatCode>0.00%</c:formatCode>
                <c:ptCount val="5"/>
                <c:pt idx="0">
                  <c:v>0.228883473833221</c:v>
                </c:pt>
                <c:pt idx="1">
                  <c:v>0.22039197064552887</c:v>
                </c:pt>
                <c:pt idx="2">
                  <c:v>0.22824479156370561</c:v>
                </c:pt>
                <c:pt idx="3">
                  <c:v>0.20647150315286639</c:v>
                </c:pt>
                <c:pt idx="4">
                  <c:v>0.19379754972244009</c:v>
                </c:pt>
              </c:numCache>
            </c:numRef>
          </c:val>
          <c:smooth val="0"/>
          <c:extLst xmlns:c16r2="http://schemas.microsoft.com/office/drawing/2015/06/chart">
            <c:ext xmlns:c16="http://schemas.microsoft.com/office/drawing/2014/chart" uri="{C3380CC4-5D6E-409C-BE32-E72D297353CC}">
              <c16:uniqueId val="{00000008-AFBF-4376-93A0-85786FBAAB8D}"/>
            </c:ext>
          </c:extLst>
        </c:ser>
        <c:dLbls>
          <c:showLegendKey val="0"/>
          <c:showVal val="0"/>
          <c:showCatName val="0"/>
          <c:showSerName val="0"/>
          <c:showPercent val="0"/>
          <c:showBubbleSize val="0"/>
        </c:dLbls>
        <c:marker val="1"/>
        <c:smooth val="0"/>
        <c:axId val="297058768"/>
        <c:axId val="297059328"/>
      </c:lineChart>
      <c:catAx>
        <c:axId val="297057648"/>
        <c:scaling>
          <c:orientation val="minMax"/>
        </c:scaling>
        <c:delete val="0"/>
        <c:axPos val="b"/>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ru-RU"/>
          </a:p>
        </c:txPr>
        <c:crossAx val="297058208"/>
        <c:crosses val="autoZero"/>
        <c:auto val="1"/>
        <c:lblAlgn val="ctr"/>
        <c:lblOffset val="100"/>
        <c:noMultiLvlLbl val="0"/>
      </c:catAx>
      <c:valAx>
        <c:axId val="297058208"/>
        <c:scaling>
          <c:orientation val="minMax"/>
        </c:scaling>
        <c:delete val="0"/>
        <c:axPos val="l"/>
        <c:numFmt formatCode="0"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ru-RU"/>
          </a:p>
        </c:txPr>
        <c:crossAx val="297057648"/>
        <c:crosses val="autoZero"/>
        <c:crossBetween val="between"/>
      </c:valAx>
      <c:catAx>
        <c:axId val="297058768"/>
        <c:scaling>
          <c:orientation val="minMax"/>
        </c:scaling>
        <c:delete val="1"/>
        <c:axPos val="b"/>
        <c:majorTickMark val="out"/>
        <c:minorTickMark val="none"/>
        <c:tickLblPos val="none"/>
        <c:crossAx val="297059328"/>
        <c:crosses val="autoZero"/>
        <c:auto val="1"/>
        <c:lblAlgn val="ctr"/>
        <c:lblOffset val="100"/>
        <c:noMultiLvlLbl val="0"/>
      </c:catAx>
      <c:valAx>
        <c:axId val="297059328"/>
        <c:scaling>
          <c:orientation val="minMax"/>
        </c:scaling>
        <c:delete val="0"/>
        <c:axPos val="r"/>
        <c:numFmt formatCode="0.00%"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ru-RU"/>
          </a:p>
        </c:txPr>
        <c:crossAx val="297058768"/>
        <c:crosses val="max"/>
        <c:crossBetween val="between"/>
      </c:valAx>
    </c:plotArea>
    <c:legend>
      <c:legendPos val="r"/>
      <c:layout>
        <c:manualLayout>
          <c:xMode val="edge"/>
          <c:yMode val="edge"/>
          <c:x val="0.76932452750338642"/>
          <c:y val="0.33140266557590736"/>
          <c:w val="0.21633904672806994"/>
          <c:h val="0.36491229505403705"/>
        </c:manualLayout>
      </c:layout>
      <c:overlay val="0"/>
      <c:txPr>
        <a:bodyPr/>
        <a:lstStyle/>
        <a:p>
          <a:pPr>
            <a:defRPr sz="920" b="0" i="0" u="none" strike="noStrike" baseline="0">
              <a:solidFill>
                <a:srgbClr val="000000"/>
              </a:solidFill>
              <a:latin typeface="Calibri"/>
              <a:ea typeface="Calibri"/>
              <a:cs typeface="Calibri"/>
            </a:defRPr>
          </a:pPr>
          <a:endParaRPr lang="ru-RU"/>
        </a:p>
      </c:txPr>
    </c:legend>
    <c:plotVisOnly val="1"/>
    <c:dispBlanksAs val="gap"/>
    <c:showDLblsOverMax val="0"/>
  </c:chart>
  <c:spPr>
    <a:ln>
      <a:noFill/>
    </a:ln>
  </c:spPr>
  <c:txPr>
    <a:bodyPr/>
    <a:lstStyle/>
    <a:p>
      <a:pPr>
        <a:defRPr sz="1000" b="0" i="0" u="none" strike="noStrike" baseline="0">
          <a:solidFill>
            <a:srgbClr val="000000"/>
          </a:solidFill>
          <a:latin typeface="Calibri"/>
          <a:ea typeface="Calibri"/>
          <a:cs typeface="Calibri"/>
        </a:defRPr>
      </a:pPr>
      <a:endParaRPr lang="ru-RU"/>
    </a:p>
  </c:txPr>
  <c:printSettings>
    <c:headerFooter/>
    <c:pageMargins b="0.75000000000000999" l="0.70000000000000062" r="0.70000000000000062" t="0.75000000000000999" header="0.30000000000000032" footer="0.30000000000000032"/>
    <c:pageSetup/>
  </c:printSettings>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15</xdr:col>
      <xdr:colOff>390525</xdr:colOff>
      <xdr:row>85</xdr:row>
      <xdr:rowOff>47625</xdr:rowOff>
    </xdr:from>
    <xdr:to>
      <xdr:col>21</xdr:col>
      <xdr:colOff>790575</xdr:colOff>
      <xdr:row>104</xdr:row>
      <xdr:rowOff>95250</xdr:rowOff>
    </xdr:to>
    <xdr:graphicFrame macro="">
      <xdr:nvGraphicFramePr>
        <xdr:cNvPr id="2" name="Диаграмма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581025</xdr:colOff>
      <xdr:row>107</xdr:row>
      <xdr:rowOff>19050</xdr:rowOff>
    </xdr:from>
    <xdr:to>
      <xdr:col>22</xdr:col>
      <xdr:colOff>161925</xdr:colOff>
      <xdr:row>126</xdr:row>
      <xdr:rowOff>66675</xdr:rowOff>
    </xdr:to>
    <xdr:graphicFrame macro="">
      <xdr:nvGraphicFramePr>
        <xdr:cNvPr id="3" name="Диаграмма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771525</xdr:colOff>
      <xdr:row>128</xdr:row>
      <xdr:rowOff>38100</xdr:rowOff>
    </xdr:from>
    <xdr:to>
      <xdr:col>22</xdr:col>
      <xdr:colOff>352425</xdr:colOff>
      <xdr:row>147</xdr:row>
      <xdr:rowOff>76200</xdr:rowOff>
    </xdr:to>
    <xdr:graphicFrame macro="">
      <xdr:nvGraphicFramePr>
        <xdr:cNvPr id="4" name="Диаграмма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22</xdr:col>
      <xdr:colOff>495300</xdr:colOff>
      <xdr:row>85</xdr:row>
      <xdr:rowOff>9525</xdr:rowOff>
    </xdr:from>
    <xdr:to>
      <xdr:col>30</xdr:col>
      <xdr:colOff>552450</xdr:colOff>
      <xdr:row>104</xdr:row>
      <xdr:rowOff>57150</xdr:rowOff>
    </xdr:to>
    <xdr:graphicFrame macro="">
      <xdr:nvGraphicFramePr>
        <xdr:cNvPr id="5" name="Диаграмма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22</xdr:col>
      <xdr:colOff>495300</xdr:colOff>
      <xdr:row>107</xdr:row>
      <xdr:rowOff>9525</xdr:rowOff>
    </xdr:from>
    <xdr:to>
      <xdr:col>30</xdr:col>
      <xdr:colOff>552450</xdr:colOff>
      <xdr:row>126</xdr:row>
      <xdr:rowOff>57150</xdr:rowOff>
    </xdr:to>
    <xdr:graphicFrame macro="">
      <xdr:nvGraphicFramePr>
        <xdr:cNvPr id="6" name="Диаграмма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22</xdr:col>
      <xdr:colOff>495300</xdr:colOff>
      <xdr:row>128</xdr:row>
      <xdr:rowOff>9525</xdr:rowOff>
    </xdr:from>
    <xdr:to>
      <xdr:col>30</xdr:col>
      <xdr:colOff>552450</xdr:colOff>
      <xdr:row>147</xdr:row>
      <xdr:rowOff>57150</xdr:rowOff>
    </xdr:to>
    <xdr:graphicFrame macro="">
      <xdr:nvGraphicFramePr>
        <xdr:cNvPr id="7" name="Диаграмма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30</xdr:col>
      <xdr:colOff>495300</xdr:colOff>
      <xdr:row>85</xdr:row>
      <xdr:rowOff>9525</xdr:rowOff>
    </xdr:from>
    <xdr:to>
      <xdr:col>38</xdr:col>
      <xdr:colOff>552450</xdr:colOff>
      <xdr:row>104</xdr:row>
      <xdr:rowOff>57150</xdr:rowOff>
    </xdr:to>
    <xdr:graphicFrame macro="">
      <xdr:nvGraphicFramePr>
        <xdr:cNvPr id="8" name="Диаграмма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30</xdr:col>
      <xdr:colOff>495300</xdr:colOff>
      <xdr:row>128</xdr:row>
      <xdr:rowOff>9525</xdr:rowOff>
    </xdr:from>
    <xdr:to>
      <xdr:col>38</xdr:col>
      <xdr:colOff>552450</xdr:colOff>
      <xdr:row>147</xdr:row>
      <xdr:rowOff>57150</xdr:rowOff>
    </xdr:to>
    <xdr:graphicFrame macro="">
      <xdr:nvGraphicFramePr>
        <xdr:cNvPr id="9" name="Диаграмма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30</xdr:col>
      <xdr:colOff>504825</xdr:colOff>
      <xdr:row>107</xdr:row>
      <xdr:rowOff>9525</xdr:rowOff>
    </xdr:from>
    <xdr:to>
      <xdr:col>38</xdr:col>
      <xdr:colOff>561975</xdr:colOff>
      <xdr:row>126</xdr:row>
      <xdr:rowOff>57150</xdr:rowOff>
    </xdr:to>
    <xdr:graphicFrame macro="">
      <xdr:nvGraphicFramePr>
        <xdr:cNvPr id="10" name="Диаграмма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24</xdr:col>
      <xdr:colOff>542925</xdr:colOff>
      <xdr:row>63</xdr:row>
      <xdr:rowOff>19050</xdr:rowOff>
    </xdr:from>
    <xdr:to>
      <xdr:col>32</xdr:col>
      <xdr:colOff>504825</xdr:colOff>
      <xdr:row>81</xdr:row>
      <xdr:rowOff>180975</xdr:rowOff>
    </xdr:to>
    <xdr:graphicFrame macro="">
      <xdr:nvGraphicFramePr>
        <xdr:cNvPr id="11" name="Диаграмма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14</xdr:col>
      <xdr:colOff>161925</xdr:colOff>
      <xdr:row>62</xdr:row>
      <xdr:rowOff>133350</xdr:rowOff>
    </xdr:from>
    <xdr:to>
      <xdr:col>21</xdr:col>
      <xdr:colOff>704850</xdr:colOff>
      <xdr:row>81</xdr:row>
      <xdr:rowOff>114300</xdr:rowOff>
    </xdr:to>
    <xdr:graphicFrame macro="">
      <xdr:nvGraphicFramePr>
        <xdr:cNvPr id="12" name="Диаграмма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1044;%20&#1090;&#1088;&#1072;&#1085;&#1089;&#1087;&#1086;&#1088;&#1090;&#1072;/&#1044;&#1077;&#1087;.%20&#1091;&#1095;&#1077;&#1090;&#1072;%20&#1069;&#1069;%20&#1080;%20&#1101;&#1085;&#1077;&#1088;&#1075;/&#1057;&#1083;&#1091;&#1078;&#1073;&#1072;%20&#1073;&#1072;&#1083;&#1072;&#1085;&#1089;&#1086;&#1074;%20&#1080;%20&#1072;&#1085;&#1072;&#1083;&#1080;&#1079;&#1072;%20&#1087;&#1086;&#1090;&#1077;&#1088;&#1100;/!&#1054;&#1090;&#1095;&#1077;&#1090;&#1085;&#1086;&#1089;&#1090;&#1100;/&#1057;&#1077;&#1083;&#1077;&#1082;&#1090;&#1086;&#1088;%20-%20&#1073;&#1072;&#1083;&#1072;&#1085;&#1089;&#1099;/2012/C&#1077;&#1083;&#1077;&#1082;&#1090;&#1086;&#1088;_&#1044;&#1058;&#1069;&#1069;_12_2012.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1044;%20&#1090;&#1088;&#1072;&#1085;&#1089;&#1087;&#1086;&#1088;&#1090;&#1072;/&#1054;&#1090;&#1076;&#1077;&#1083;%20&#1073;&#1072;&#1083;&#1072;&#1085;&#1089;&#1086;&#1074;%20&#1101;&#1083;&#1077;&#1082;&#1090;&#1088;&#1086;&#1101;&#1085;&#1077;&#1088;&#1075;&#1080;&#1080;/!&#1054;&#1090;&#1095;&#1077;&#1090;&#1085;&#1086;&#1089;&#1090;&#1100;/&#1057;&#1077;&#1083;&#1077;&#1082;&#1090;&#1086;&#1088;%20-%20&#1073;&#1072;&#1083;&#1072;&#1085;&#1089;&#1099;/2012/C&#1077;&#1083;&#1077;&#1082;&#1090;&#1086;&#1088;_&#1044;&#1058;&#1069;&#1069;_12_2012.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январь"/>
      <sheetName val="февраль"/>
      <sheetName val="март"/>
      <sheetName val="апрель"/>
      <sheetName val="май"/>
      <sheetName val="Сравнение_квартал"/>
      <sheetName val="май_"/>
      <sheetName val="июнь"/>
      <sheetName val="июль"/>
      <sheetName val="август"/>
      <sheetName val="сентябрь"/>
      <sheetName val="октябрь_"/>
      <sheetName val="ноябрь_"/>
      <sheetName val="декабрь_"/>
      <sheetName val="октябрь"/>
      <sheetName val="ноябрь"/>
      <sheetName val="декабрь "/>
      <sheetName val="ожид.2011 (28.12.11)"/>
      <sheetName val="ожид.2011"/>
      <sheetName val="ФБ АЭ"/>
      <sheetName val="ФБ ГАЭС"/>
      <sheetName val="ФБ БЭ"/>
      <sheetName val="ФБ КЭ"/>
      <sheetName val="ФБ КбЭ"/>
      <sheetName val="ФБ ОЭ"/>
      <sheetName val="ФБ ТРК"/>
      <sheetName val="ФБ ХЭ"/>
      <sheetName val="ФБ ЧЭ"/>
      <sheetName val="ФБ ТЭ"/>
      <sheetName val="свод"/>
      <sheetName val="списки"/>
      <sheetName val="Лист1"/>
      <sheetName val="Годовой отчет"/>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ow r="67">
          <cell r="A67" t="str">
            <v>раскрыть</v>
          </cell>
        </row>
        <row r="68">
          <cell r="A68" t="str">
            <v>январь</v>
          </cell>
        </row>
        <row r="69">
          <cell r="A69" t="str">
            <v>февраль</v>
          </cell>
        </row>
        <row r="70">
          <cell r="A70" t="str">
            <v>март</v>
          </cell>
        </row>
        <row r="71">
          <cell r="A71" t="str">
            <v>апрель</v>
          </cell>
        </row>
        <row r="72">
          <cell r="A72" t="str">
            <v>май</v>
          </cell>
        </row>
        <row r="73">
          <cell r="A73" t="str">
            <v>июнь</v>
          </cell>
        </row>
        <row r="74">
          <cell r="A74" t="str">
            <v>июль</v>
          </cell>
        </row>
        <row r="75">
          <cell r="A75" t="str">
            <v>август</v>
          </cell>
        </row>
        <row r="76">
          <cell r="A76" t="str">
            <v>сентябрь</v>
          </cell>
        </row>
        <row r="77">
          <cell r="A77" t="str">
            <v>октябрь</v>
          </cell>
        </row>
        <row r="78">
          <cell r="A78" t="str">
            <v>ноябрь</v>
          </cell>
        </row>
        <row r="79">
          <cell r="A79" t="str">
            <v>декабрь</v>
          </cell>
        </row>
      </sheetData>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январь"/>
      <sheetName val="февраль"/>
      <sheetName val="март"/>
      <sheetName val="апрель"/>
      <sheetName val="май"/>
      <sheetName val="Сравнение_квартал"/>
      <sheetName val="май_"/>
      <sheetName val="июнь"/>
      <sheetName val="июль"/>
      <sheetName val="август"/>
      <sheetName val="сентябрь"/>
      <sheetName val="октябрь_"/>
      <sheetName val="ноябрь_"/>
      <sheetName val="декабрь_"/>
      <sheetName val="октябрь"/>
      <sheetName val="ноябрь"/>
      <sheetName val="декабрь "/>
      <sheetName val="ожид.2011 (28.12.11)"/>
      <sheetName val="ожид.2011"/>
      <sheetName val="ФБ АЭ"/>
      <sheetName val="ФБ ГАЭС"/>
      <sheetName val="ФБ БЭ"/>
      <sheetName val="ФБ КЭ"/>
      <sheetName val="ФБ КбЭ"/>
      <sheetName val="ФБ ОЭ"/>
      <sheetName val="ФБ ТРК"/>
      <sheetName val="ФБ ХЭ"/>
      <sheetName val="ФБ ЧЭ"/>
      <sheetName val="ФБ ТЭ"/>
      <sheetName val="свод"/>
      <sheetName val="списки"/>
      <sheetName val="Лист1"/>
      <sheetName val="Годовой отчет"/>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ow r="67">
          <cell r="A67" t="str">
            <v>раскрыть</v>
          </cell>
        </row>
        <row r="68">
          <cell r="A68" t="str">
            <v>январь</v>
          </cell>
        </row>
        <row r="69">
          <cell r="A69" t="str">
            <v>февраль</v>
          </cell>
        </row>
        <row r="70">
          <cell r="A70" t="str">
            <v>март</v>
          </cell>
        </row>
        <row r="71">
          <cell r="A71" t="str">
            <v>апрель</v>
          </cell>
        </row>
        <row r="72">
          <cell r="A72" t="str">
            <v>май</v>
          </cell>
        </row>
        <row r="73">
          <cell r="A73" t="str">
            <v>июнь</v>
          </cell>
        </row>
        <row r="74">
          <cell r="A74" t="str">
            <v>июль</v>
          </cell>
        </row>
        <row r="75">
          <cell r="A75" t="str">
            <v>август</v>
          </cell>
        </row>
        <row r="76">
          <cell r="A76" t="str">
            <v>сентябрь</v>
          </cell>
        </row>
        <row r="77">
          <cell r="A77" t="str">
            <v>октябрь</v>
          </cell>
        </row>
        <row r="78">
          <cell r="A78" t="str">
            <v>ноябрь</v>
          </cell>
        </row>
        <row r="79">
          <cell r="A79" t="str">
            <v>декабрь</v>
          </cell>
        </row>
      </sheetData>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Set>
  </externalBook>
</externalLink>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openxmlformats.org/officeDocument/2006/relationships/printerSettings" Target="../printerSettings/printerSettings6.bin"/><Relationship Id="rId5" Type="http://schemas.openxmlformats.org/officeDocument/2006/relationships/printerSettings" Target="../printerSettings/printerSettings5.bin"/><Relationship Id="rId4" Type="http://schemas.openxmlformats.org/officeDocument/2006/relationships/printerSettings" Target="../printerSettings/printerSettings4.bin"/></Relationships>
</file>

<file path=xl/worksheets/_rels/sheet10.xml.rels><?xml version="1.0" encoding="UTF-8" standalone="yes"?>
<Relationships xmlns="http://schemas.openxmlformats.org/package/2006/relationships"><Relationship Id="rId3" Type="http://schemas.openxmlformats.org/officeDocument/2006/relationships/printerSettings" Target="../printerSettings/printerSettings35.bin"/><Relationship Id="rId2" Type="http://schemas.openxmlformats.org/officeDocument/2006/relationships/printerSettings" Target="../printerSettings/printerSettings34.bin"/><Relationship Id="rId1" Type="http://schemas.openxmlformats.org/officeDocument/2006/relationships/printerSettings" Target="../printerSettings/printerSettings33.bin"/></Relationships>
</file>

<file path=xl/worksheets/_rels/sheet11.xml.rels><?xml version="1.0" encoding="UTF-8" standalone="yes"?>
<Relationships xmlns="http://schemas.openxmlformats.org/package/2006/relationships"><Relationship Id="rId3" Type="http://schemas.openxmlformats.org/officeDocument/2006/relationships/printerSettings" Target="../printerSettings/printerSettings38.bin"/><Relationship Id="rId2" Type="http://schemas.openxmlformats.org/officeDocument/2006/relationships/printerSettings" Target="../printerSettings/printerSettings37.bin"/><Relationship Id="rId1" Type="http://schemas.openxmlformats.org/officeDocument/2006/relationships/printerSettings" Target="../printerSettings/printerSettings36.bin"/></Relationships>
</file>

<file path=xl/worksheets/_rels/sheet12.xml.rels><?xml version="1.0" encoding="UTF-8" standalone="yes"?>
<Relationships xmlns="http://schemas.openxmlformats.org/package/2006/relationships"><Relationship Id="rId3" Type="http://schemas.openxmlformats.org/officeDocument/2006/relationships/printerSettings" Target="../printerSettings/printerSettings41.bin"/><Relationship Id="rId2" Type="http://schemas.openxmlformats.org/officeDocument/2006/relationships/printerSettings" Target="../printerSettings/printerSettings40.bin"/><Relationship Id="rId1" Type="http://schemas.openxmlformats.org/officeDocument/2006/relationships/printerSettings" Target="../printerSettings/printerSettings39.bin"/></Relationships>
</file>

<file path=xl/worksheets/_rels/sheet13.xml.rels><?xml version="1.0" encoding="UTF-8" standalone="yes"?>
<Relationships xmlns="http://schemas.openxmlformats.org/package/2006/relationships"><Relationship Id="rId3" Type="http://schemas.openxmlformats.org/officeDocument/2006/relationships/printerSettings" Target="../printerSettings/printerSettings44.bin"/><Relationship Id="rId2" Type="http://schemas.openxmlformats.org/officeDocument/2006/relationships/printerSettings" Target="../printerSettings/printerSettings43.bin"/><Relationship Id="rId1" Type="http://schemas.openxmlformats.org/officeDocument/2006/relationships/printerSettings" Target="../printerSettings/printerSettings42.bin"/></Relationships>
</file>

<file path=xl/worksheets/_rels/sheet14.xml.rels><?xml version="1.0" encoding="UTF-8" standalone="yes"?>
<Relationships xmlns="http://schemas.openxmlformats.org/package/2006/relationships"><Relationship Id="rId3" Type="http://schemas.openxmlformats.org/officeDocument/2006/relationships/printerSettings" Target="../printerSettings/printerSettings47.bin"/><Relationship Id="rId2" Type="http://schemas.openxmlformats.org/officeDocument/2006/relationships/printerSettings" Target="../printerSettings/printerSettings46.bin"/><Relationship Id="rId1" Type="http://schemas.openxmlformats.org/officeDocument/2006/relationships/printerSettings" Target="../printerSettings/printerSettings45.bin"/><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9.bin"/><Relationship Id="rId2" Type="http://schemas.openxmlformats.org/officeDocument/2006/relationships/printerSettings" Target="../printerSettings/printerSettings8.bin"/><Relationship Id="rId1" Type="http://schemas.openxmlformats.org/officeDocument/2006/relationships/printerSettings" Target="../printerSettings/printerSettings7.bin"/><Relationship Id="rId6" Type="http://schemas.openxmlformats.org/officeDocument/2006/relationships/printerSettings" Target="../printerSettings/printerSettings12.bin"/><Relationship Id="rId5" Type="http://schemas.openxmlformats.org/officeDocument/2006/relationships/printerSettings" Target="../printerSettings/printerSettings11.bin"/><Relationship Id="rId4" Type="http://schemas.openxmlformats.org/officeDocument/2006/relationships/printerSettings" Target="../printerSettings/printerSettings10.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15.bin"/><Relationship Id="rId2" Type="http://schemas.openxmlformats.org/officeDocument/2006/relationships/printerSettings" Target="../printerSettings/printerSettings14.bin"/><Relationship Id="rId1" Type="http://schemas.openxmlformats.org/officeDocument/2006/relationships/printerSettings" Target="../printerSettings/printerSettings13.bin"/><Relationship Id="rId6" Type="http://schemas.openxmlformats.org/officeDocument/2006/relationships/printerSettings" Target="../printerSettings/printerSettings18.bin"/><Relationship Id="rId5" Type="http://schemas.openxmlformats.org/officeDocument/2006/relationships/printerSettings" Target="../printerSettings/printerSettings17.bin"/><Relationship Id="rId4" Type="http://schemas.openxmlformats.org/officeDocument/2006/relationships/printerSettings" Target="../printerSettings/printerSettings16.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21.bin"/><Relationship Id="rId2" Type="http://schemas.openxmlformats.org/officeDocument/2006/relationships/printerSettings" Target="../printerSettings/printerSettings20.bin"/><Relationship Id="rId1" Type="http://schemas.openxmlformats.org/officeDocument/2006/relationships/printerSettings" Target="../printerSettings/printerSettings19.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24.bin"/><Relationship Id="rId2" Type="http://schemas.openxmlformats.org/officeDocument/2006/relationships/printerSettings" Target="../printerSettings/printerSettings23.bin"/><Relationship Id="rId1" Type="http://schemas.openxmlformats.org/officeDocument/2006/relationships/printerSettings" Target="../printerSettings/printerSettings22.bin"/></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27.bin"/><Relationship Id="rId2" Type="http://schemas.openxmlformats.org/officeDocument/2006/relationships/printerSettings" Target="../printerSettings/printerSettings26.bin"/><Relationship Id="rId1" Type="http://schemas.openxmlformats.org/officeDocument/2006/relationships/printerSettings" Target="../printerSettings/printerSettings2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9.xml.rels><?xml version="1.0" encoding="UTF-8" standalone="yes"?>
<Relationships xmlns="http://schemas.openxmlformats.org/package/2006/relationships"><Relationship Id="rId3" Type="http://schemas.openxmlformats.org/officeDocument/2006/relationships/printerSettings" Target="../printerSettings/printerSettings32.bin"/><Relationship Id="rId2" Type="http://schemas.openxmlformats.org/officeDocument/2006/relationships/printerSettings" Target="../printerSettings/printerSettings31.bin"/><Relationship Id="rId1" Type="http://schemas.openxmlformats.org/officeDocument/2006/relationships/printerSettings" Target="../printerSettings/printerSettings30.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1">
    <pageSetUpPr fitToPage="1"/>
  </sheetPr>
  <dimension ref="A1:AG118"/>
  <sheetViews>
    <sheetView view="pageBreakPreview" zoomScale="60" zoomScaleNormal="66" workbookViewId="0">
      <pane xSplit="1" ySplit="8" topLeftCell="B9" activePane="bottomRight" state="frozen"/>
      <selection activeCell="A27" sqref="A27:A30"/>
      <selection pane="topRight" activeCell="A27" sqref="A27:A30"/>
      <selection pane="bottomLeft" activeCell="A27" sqref="A27:A30"/>
      <selection pane="bottomRight" activeCell="E32" sqref="E32"/>
    </sheetView>
  </sheetViews>
  <sheetFormatPr defaultRowHeight="12.75" outlineLevelCol="2"/>
  <cols>
    <col min="1" max="1" width="35.140625" style="1" customWidth="1"/>
    <col min="2" max="2" width="21" style="1" customWidth="1"/>
    <col min="3" max="3" width="19.28515625" style="1" customWidth="1"/>
    <col min="4" max="4" width="19.28515625" style="1" customWidth="1" outlineLevel="1"/>
    <col min="5" max="5" width="20.5703125" style="135" customWidth="1"/>
    <col min="6" max="6" width="19.28515625" style="1" customWidth="1"/>
    <col min="7" max="7" width="18" style="1" customWidth="1"/>
    <col min="8" max="8" width="19.42578125" style="130" customWidth="1"/>
    <col min="9" max="9" width="18" style="1" customWidth="1"/>
    <col min="10" max="11" width="19" style="1" customWidth="1" outlineLevel="1"/>
    <col min="12" max="12" width="19" style="1" customWidth="1" outlineLevel="2"/>
    <col min="13" max="13" width="20.5703125" style="135" customWidth="1"/>
    <col min="14" max="14" width="19" style="1" customWidth="1" outlineLevel="1"/>
    <col min="15" max="15" width="18.5703125" style="99" customWidth="1" outlineLevel="1"/>
    <col min="16" max="16" width="19.85546875" style="140" customWidth="1" outlineLevel="1"/>
    <col min="17" max="17" width="18.5703125" style="99" customWidth="1" outlineLevel="1"/>
    <col min="18" max="19" width="17.28515625" style="1" customWidth="1"/>
    <col min="20" max="20" width="17.28515625" style="1" customWidth="1" outlineLevel="1"/>
    <col min="21" max="21" width="20.5703125" style="135" customWidth="1"/>
    <col min="22" max="22" width="17.28515625" style="1" customWidth="1"/>
    <col min="23" max="23" width="19.42578125" style="99" customWidth="1"/>
    <col min="24" max="24" width="20.28515625" style="140" customWidth="1"/>
    <col min="25" max="25" width="20.28515625" style="99" customWidth="1"/>
    <col min="26" max="26" width="16.7109375" style="1" customWidth="1"/>
    <col min="27" max="27" width="16.85546875" style="130" customWidth="1"/>
    <col min="28" max="28" width="16.42578125" style="130" customWidth="1"/>
    <col min="29" max="29" width="17.140625" style="1" customWidth="1"/>
    <col min="30" max="30" width="17.140625" style="130" customWidth="1"/>
    <col min="31" max="31" width="19" style="1" customWidth="1"/>
    <col min="32" max="32" width="20" style="1" customWidth="1"/>
    <col min="33" max="33" width="23.42578125" style="1" customWidth="1"/>
    <col min="34" max="41" width="13.42578125" style="1" bestFit="1" customWidth="1"/>
    <col min="42" max="42" width="11.42578125" style="1" bestFit="1" customWidth="1"/>
    <col min="43" max="16384" width="9.140625" style="1"/>
  </cols>
  <sheetData>
    <row r="1" spans="1:33" ht="18">
      <c r="A1" s="154"/>
      <c r="B1" s="154"/>
      <c r="C1" s="154"/>
      <c r="D1" s="154"/>
      <c r="E1" s="154"/>
      <c r="F1" s="155"/>
      <c r="G1" s="155"/>
      <c r="H1" s="155"/>
      <c r="I1" s="155"/>
      <c r="J1" s="155"/>
      <c r="K1" s="155"/>
      <c r="L1" s="155"/>
      <c r="M1" s="154"/>
      <c r="N1" s="155"/>
      <c r="O1" s="155"/>
      <c r="P1" s="155"/>
      <c r="Q1" s="155"/>
      <c r="R1" s="155"/>
      <c r="S1" s="155"/>
      <c r="T1" s="155"/>
      <c r="U1" s="154"/>
      <c r="V1" s="155"/>
      <c r="W1" s="113"/>
      <c r="X1" s="113"/>
      <c r="Y1" s="113"/>
    </row>
    <row r="2" spans="1:33" ht="18">
      <c r="A2" s="338" t="s">
        <v>171</v>
      </c>
      <c r="B2" s="338"/>
      <c r="C2" s="338"/>
      <c r="D2" s="338"/>
      <c r="E2" s="338"/>
      <c r="F2" s="338"/>
      <c r="G2" s="338"/>
      <c r="H2" s="338"/>
      <c r="I2" s="338"/>
      <c r="J2" s="338"/>
      <c r="K2" s="338"/>
      <c r="L2" s="338"/>
      <c r="M2" s="338"/>
      <c r="N2" s="338"/>
      <c r="O2" s="338"/>
      <c r="P2" s="338"/>
      <c r="Q2" s="338"/>
      <c r="R2" s="338"/>
      <c r="S2" s="338"/>
      <c r="T2" s="338"/>
      <c r="U2" s="338"/>
      <c r="V2" s="338"/>
      <c r="W2" s="338"/>
      <c r="X2" s="338"/>
      <c r="Y2" s="338"/>
    </row>
    <row r="3" spans="1:33" s="3" customFormat="1" ht="21" thickBot="1">
      <c r="A3" s="1"/>
      <c r="B3" s="1"/>
      <c r="C3" s="1"/>
      <c r="D3" s="1"/>
      <c r="E3" s="135"/>
      <c r="F3" s="1"/>
      <c r="G3" s="1"/>
      <c r="H3" s="130"/>
      <c r="I3" s="1"/>
      <c r="J3" s="1"/>
      <c r="K3" s="1"/>
      <c r="L3" s="1"/>
      <c r="M3" s="135"/>
      <c r="N3" s="1"/>
      <c r="O3" s="99"/>
      <c r="P3" s="140"/>
      <c r="Q3" s="99"/>
      <c r="R3" s="1"/>
      <c r="S3" s="1"/>
      <c r="T3" s="1"/>
      <c r="U3" s="135"/>
      <c r="V3" s="1"/>
      <c r="W3" s="99"/>
      <c r="X3" s="140"/>
      <c r="Y3" s="99"/>
    </row>
    <row r="4" spans="1:33" s="3" customFormat="1" ht="21" customHeight="1" thickBot="1">
      <c r="A4" s="339" t="s">
        <v>0</v>
      </c>
      <c r="B4" s="326" t="s">
        <v>1</v>
      </c>
      <c r="C4" s="327"/>
      <c r="D4" s="327"/>
      <c r="E4" s="327"/>
      <c r="F4" s="327"/>
      <c r="G4" s="327"/>
      <c r="H4" s="327"/>
      <c r="I4" s="327"/>
      <c r="J4" s="326" t="s">
        <v>2</v>
      </c>
      <c r="K4" s="327"/>
      <c r="L4" s="327"/>
      <c r="M4" s="327"/>
      <c r="N4" s="327"/>
      <c r="O4" s="327"/>
      <c r="P4" s="327"/>
      <c r="Q4" s="327"/>
      <c r="R4" s="326" t="s">
        <v>3</v>
      </c>
      <c r="S4" s="327"/>
      <c r="T4" s="327"/>
      <c r="U4" s="327"/>
      <c r="V4" s="327"/>
      <c r="W4" s="327"/>
      <c r="X4" s="327"/>
      <c r="Y4" s="328"/>
      <c r="Z4" s="316" t="s">
        <v>125</v>
      </c>
      <c r="AA4" s="316" t="s">
        <v>172</v>
      </c>
      <c r="AB4" s="335" t="s">
        <v>177</v>
      </c>
      <c r="AC4" s="332" t="s">
        <v>3</v>
      </c>
      <c r="AD4" s="333"/>
      <c r="AE4" s="333"/>
      <c r="AF4" s="333"/>
      <c r="AG4" s="334"/>
    </row>
    <row r="5" spans="1:33" s="130" customFormat="1" ht="54" customHeight="1" thickBot="1">
      <c r="A5" s="340"/>
      <c r="B5" s="316" t="s">
        <v>178</v>
      </c>
      <c r="C5" s="316" t="s">
        <v>179</v>
      </c>
      <c r="D5" s="316" t="s">
        <v>112</v>
      </c>
      <c r="E5" s="316" t="s">
        <v>183</v>
      </c>
      <c r="F5" s="316" t="s">
        <v>173</v>
      </c>
      <c r="G5" s="329" t="s">
        <v>4</v>
      </c>
      <c r="H5" s="330"/>
      <c r="I5" s="330"/>
      <c r="J5" s="316" t="s">
        <v>178</v>
      </c>
      <c r="K5" s="316" t="s">
        <v>179</v>
      </c>
      <c r="L5" s="316" t="s">
        <v>112</v>
      </c>
      <c r="M5" s="316" t="s">
        <v>183</v>
      </c>
      <c r="N5" s="316" t="s">
        <v>173</v>
      </c>
      <c r="O5" s="329" t="s">
        <v>4</v>
      </c>
      <c r="P5" s="330"/>
      <c r="Q5" s="330"/>
      <c r="R5" s="316" t="s">
        <v>178</v>
      </c>
      <c r="S5" s="316" t="s">
        <v>179</v>
      </c>
      <c r="T5" s="316" t="s">
        <v>112</v>
      </c>
      <c r="U5" s="316" t="s">
        <v>183</v>
      </c>
      <c r="V5" s="316" t="s">
        <v>173</v>
      </c>
      <c r="W5" s="329" t="s">
        <v>5</v>
      </c>
      <c r="X5" s="330"/>
      <c r="Y5" s="331"/>
      <c r="Z5" s="317"/>
      <c r="AA5" s="317"/>
      <c r="AB5" s="336"/>
      <c r="AC5" s="316" t="s">
        <v>133</v>
      </c>
      <c r="AD5" s="316" t="s">
        <v>174</v>
      </c>
      <c r="AE5" s="329" t="s">
        <v>5</v>
      </c>
      <c r="AF5" s="330"/>
      <c r="AG5" s="331"/>
    </row>
    <row r="6" spans="1:33" s="130" customFormat="1" ht="57.75" customHeight="1" thickBot="1">
      <c r="A6" s="340"/>
      <c r="B6" s="317"/>
      <c r="C6" s="317"/>
      <c r="D6" s="317"/>
      <c r="E6" s="317" t="s">
        <v>6</v>
      </c>
      <c r="F6" s="317"/>
      <c r="G6" s="203" t="s">
        <v>175</v>
      </c>
      <c r="H6" s="203" t="s">
        <v>184</v>
      </c>
      <c r="I6" s="203" t="s">
        <v>180</v>
      </c>
      <c r="J6" s="317"/>
      <c r="K6" s="317"/>
      <c r="L6" s="317"/>
      <c r="M6" s="317" t="s">
        <v>6</v>
      </c>
      <c r="N6" s="317"/>
      <c r="O6" s="203" t="s">
        <v>175</v>
      </c>
      <c r="P6" s="256" t="s">
        <v>184</v>
      </c>
      <c r="Q6" s="203" t="s">
        <v>180</v>
      </c>
      <c r="R6" s="317"/>
      <c r="S6" s="317"/>
      <c r="T6" s="317"/>
      <c r="U6" s="317" t="s">
        <v>6</v>
      </c>
      <c r="V6" s="317"/>
      <c r="W6" s="203" t="s">
        <v>175</v>
      </c>
      <c r="X6" s="256" t="s">
        <v>184</v>
      </c>
      <c r="Y6" s="203" t="s">
        <v>180</v>
      </c>
      <c r="Z6" s="321"/>
      <c r="AA6" s="321"/>
      <c r="AB6" s="337"/>
      <c r="AC6" s="317" t="s">
        <v>6</v>
      </c>
      <c r="AD6" s="317" t="s">
        <v>6</v>
      </c>
      <c r="AE6" s="225" t="s">
        <v>176</v>
      </c>
      <c r="AF6" s="225" t="s">
        <v>181</v>
      </c>
      <c r="AG6" s="225" t="s">
        <v>182</v>
      </c>
    </row>
    <row r="7" spans="1:33" s="130" customFormat="1" ht="20.25" customHeight="1" thickBot="1">
      <c r="A7" s="340"/>
      <c r="B7" s="211" t="s">
        <v>6</v>
      </c>
      <c r="C7" s="211" t="s">
        <v>6</v>
      </c>
      <c r="D7" s="210" t="s">
        <v>6</v>
      </c>
      <c r="E7" s="211" t="s">
        <v>6</v>
      </c>
      <c r="F7" s="210" t="s">
        <v>6</v>
      </c>
      <c r="G7" s="210" t="s">
        <v>7</v>
      </c>
      <c r="H7" s="210" t="s">
        <v>7</v>
      </c>
      <c r="I7" s="210" t="s">
        <v>7</v>
      </c>
      <c r="J7" s="211" t="s">
        <v>6</v>
      </c>
      <c r="K7" s="211" t="s">
        <v>6</v>
      </c>
      <c r="L7" s="210" t="s">
        <v>6</v>
      </c>
      <c r="M7" s="211" t="s">
        <v>6</v>
      </c>
      <c r="N7" s="210" t="s">
        <v>6</v>
      </c>
      <c r="O7" s="210" t="s">
        <v>7</v>
      </c>
      <c r="P7" s="210" t="s">
        <v>7</v>
      </c>
      <c r="Q7" s="210" t="s">
        <v>7</v>
      </c>
      <c r="R7" s="211" t="s">
        <v>7</v>
      </c>
      <c r="S7" s="211" t="s">
        <v>7</v>
      </c>
      <c r="T7" s="211" t="s">
        <v>7</v>
      </c>
      <c r="U7" s="211" t="s">
        <v>6</v>
      </c>
      <c r="V7" s="211" t="s">
        <v>7</v>
      </c>
      <c r="W7" s="210" t="s">
        <v>7</v>
      </c>
      <c r="X7" s="210" t="s">
        <v>7</v>
      </c>
      <c r="Y7" s="210" t="s">
        <v>7</v>
      </c>
      <c r="Z7" s="230" t="s">
        <v>7</v>
      </c>
      <c r="AA7" s="230" t="s">
        <v>7</v>
      </c>
      <c r="AB7" s="230" t="s">
        <v>7</v>
      </c>
      <c r="AC7" s="211" t="s">
        <v>7</v>
      </c>
      <c r="AD7" s="211" t="s">
        <v>7</v>
      </c>
      <c r="AE7" s="210" t="s">
        <v>7</v>
      </c>
      <c r="AF7" s="210" t="s">
        <v>7</v>
      </c>
      <c r="AG7" s="210" t="s">
        <v>7</v>
      </c>
    </row>
    <row r="8" spans="1:33" s="130" customFormat="1" ht="20.25" customHeight="1" thickBot="1">
      <c r="A8" s="206">
        <v>1</v>
      </c>
      <c r="B8" s="207">
        <v>2</v>
      </c>
      <c r="C8" s="207">
        <v>3</v>
      </c>
      <c r="D8" s="208">
        <v>4</v>
      </c>
      <c r="E8" s="207">
        <v>5</v>
      </c>
      <c r="F8" s="207">
        <v>6</v>
      </c>
      <c r="G8" s="208">
        <v>7</v>
      </c>
      <c r="H8" s="207">
        <v>8</v>
      </c>
      <c r="I8" s="207">
        <v>9</v>
      </c>
      <c r="J8" s="208">
        <v>10</v>
      </c>
      <c r="K8" s="206">
        <v>11</v>
      </c>
      <c r="L8" s="207">
        <v>12</v>
      </c>
      <c r="M8" s="208">
        <v>13</v>
      </c>
      <c r="N8" s="206">
        <v>14</v>
      </c>
      <c r="O8" s="207">
        <v>15</v>
      </c>
      <c r="P8" s="208">
        <v>16</v>
      </c>
      <c r="Q8" s="206">
        <v>17</v>
      </c>
      <c r="R8" s="207">
        <v>10</v>
      </c>
      <c r="S8" s="207">
        <v>11</v>
      </c>
      <c r="T8" s="208">
        <v>12</v>
      </c>
      <c r="U8" s="207">
        <v>13</v>
      </c>
      <c r="V8" s="207">
        <v>14</v>
      </c>
      <c r="W8" s="208">
        <v>15</v>
      </c>
      <c r="X8" s="207">
        <v>16</v>
      </c>
      <c r="Y8" s="207">
        <v>17</v>
      </c>
      <c r="Z8" s="202">
        <v>26</v>
      </c>
      <c r="AA8" s="204">
        <v>27</v>
      </c>
      <c r="AB8" s="201">
        <v>28</v>
      </c>
      <c r="AC8" s="206">
        <v>29</v>
      </c>
      <c r="AD8" s="207">
        <v>30</v>
      </c>
      <c r="AE8" s="208">
        <v>31</v>
      </c>
      <c r="AF8" s="207">
        <v>33</v>
      </c>
      <c r="AG8" s="207">
        <v>34</v>
      </c>
    </row>
    <row r="9" spans="1:33" s="12" customFormat="1" ht="20.25" customHeight="1">
      <c r="A9" s="345" t="s">
        <v>9</v>
      </c>
      <c r="B9" s="205">
        <v>739402.93299999996</v>
      </c>
      <c r="C9" s="205">
        <f>B9</f>
        <v>739402.93299999996</v>
      </c>
      <c r="D9" s="205">
        <v>741474.97144646954</v>
      </c>
      <c r="E9" s="205">
        <v>698118.29702500009</v>
      </c>
      <c r="F9" s="205">
        <v>698118.29700000002</v>
      </c>
      <c r="G9" s="163">
        <f>F9-D9</f>
        <v>-43356.674446469522</v>
      </c>
      <c r="H9" s="163">
        <f>F9-E9</f>
        <v>-2.5000073947012424E-5</v>
      </c>
      <c r="I9" s="163">
        <f>F9-C9</f>
        <v>-41284.63599999994</v>
      </c>
      <c r="J9" s="205">
        <v>688569.91500000004</v>
      </c>
      <c r="K9" s="205">
        <f>J9</f>
        <v>688569.91500000004</v>
      </c>
      <c r="L9" s="205">
        <v>688538.01719132671</v>
      </c>
      <c r="M9" s="205">
        <v>652078.98297728854</v>
      </c>
      <c r="N9" s="205">
        <v>652078.98300000001</v>
      </c>
      <c r="O9" s="163">
        <f>N9-L9</f>
        <v>-36459.034191326704</v>
      </c>
      <c r="P9" s="163">
        <f>N9-M9</f>
        <v>2.2711465135216713E-5</v>
      </c>
      <c r="Q9" s="163">
        <f>N9-K9</f>
        <v>-36490.93200000003</v>
      </c>
      <c r="R9" s="162">
        <f>B9-J9</f>
        <v>50833.017999999924</v>
      </c>
      <c r="S9" s="162">
        <f>C9-K9</f>
        <v>50833.017999999924</v>
      </c>
      <c r="T9" s="162">
        <f>D9-L9</f>
        <v>52936.954255142831</v>
      </c>
      <c r="U9" s="162">
        <f>E9-M9</f>
        <v>46039.314047711552</v>
      </c>
      <c r="V9" s="162">
        <f>F9-N9</f>
        <v>46039.314000000013</v>
      </c>
      <c r="W9" s="163">
        <f>W10*F9</f>
        <v>-3802.2285686897189</v>
      </c>
      <c r="X9" s="163">
        <f>X10*F9</f>
        <v>-4.606284260563075E-5</v>
      </c>
      <c r="Y9" s="163">
        <f>Y10*F9</f>
        <v>-1955.4374050911695</v>
      </c>
      <c r="Z9" s="160">
        <v>97.46200000000681</v>
      </c>
      <c r="AA9" s="160">
        <v>992.55200000000332</v>
      </c>
      <c r="AB9" s="160">
        <f>AA9-Z9</f>
        <v>895.08999999999651</v>
      </c>
      <c r="AC9" s="162">
        <f>S9+Z9</f>
        <v>50930.47999999993</v>
      </c>
      <c r="AD9" s="162">
        <f>V9+AA9</f>
        <v>47031.866000000016</v>
      </c>
      <c r="AE9" s="163">
        <f>AE10*F9</f>
        <v>-2809.6765686897161</v>
      </c>
      <c r="AF9" s="163">
        <f>AF10*F9</f>
        <v>-962.8854050911666</v>
      </c>
      <c r="AG9" s="163">
        <f>AG10*F9</f>
        <v>-1054.9056046678236</v>
      </c>
    </row>
    <row r="10" spans="1:33" s="12" customFormat="1" ht="20.25" customHeight="1" thickBot="1">
      <c r="A10" s="344"/>
      <c r="B10" s="164"/>
      <c r="C10" s="164"/>
      <c r="D10" s="164"/>
      <c r="E10" s="165"/>
      <c r="F10" s="164"/>
      <c r="G10" s="166">
        <f>G9/D9</f>
        <v>-5.8473550849449864E-2</v>
      </c>
      <c r="H10" s="166">
        <f>H9/E9</f>
        <v>-3.5810655663301076E-11</v>
      </c>
      <c r="I10" s="166">
        <f>I9/C9</f>
        <v>-5.5835099047409298E-2</v>
      </c>
      <c r="J10" s="164"/>
      <c r="K10" s="164"/>
      <c r="L10" s="164"/>
      <c r="M10" s="192"/>
      <c r="N10" s="164"/>
      <c r="O10" s="166">
        <f>O9/L9</f>
        <v>-5.2951374188530381E-2</v>
      </c>
      <c r="P10" s="166">
        <f>P9/M9</f>
        <v>3.4829316276258114E-11</v>
      </c>
      <c r="Q10" s="166">
        <f>Q9/K9</f>
        <v>-5.2995245951168266E-2</v>
      </c>
      <c r="R10" s="167">
        <f>R9/B9</f>
        <v>6.8748737300450932E-2</v>
      </c>
      <c r="S10" s="167">
        <f>S9/C9</f>
        <v>6.8748737300450932E-2</v>
      </c>
      <c r="T10" s="167">
        <f>T9/D9</f>
        <v>7.1394121573481309E-2</v>
      </c>
      <c r="U10" s="167">
        <f>U9/E9</f>
        <v>6.5947725827995102E-2</v>
      </c>
      <c r="V10" s="167">
        <f>V9/F9</f>
        <v>6.5947725762013673E-2</v>
      </c>
      <c r="W10" s="166">
        <f>V10-T10</f>
        <v>-5.4463958114676359E-3</v>
      </c>
      <c r="X10" s="166">
        <f>V10-U10</f>
        <v>-6.5981428654104946E-11</v>
      </c>
      <c r="Y10" s="166">
        <f>V10-S10</f>
        <v>-2.8010115384372591E-3</v>
      </c>
      <c r="Z10" s="194">
        <f>Z9/S9</f>
        <v>1.9172971394302608E-3</v>
      </c>
      <c r="AA10" s="194">
        <f>AA9/V9</f>
        <v>2.1558792122749765E-2</v>
      </c>
      <c r="AB10" s="194">
        <f>AA10-Z10</f>
        <v>1.9641494983319505E-2</v>
      </c>
      <c r="AC10" s="167">
        <f>AC9/C9</f>
        <v>6.8880549057816542E-2</v>
      </c>
      <c r="AD10" s="167">
        <f>AD9/F9</f>
        <v>6.7369479072685035E-2</v>
      </c>
      <c r="AE10" s="166">
        <f>AD10-T10</f>
        <v>-4.0246425007962744E-3</v>
      </c>
      <c r="AF10" s="166">
        <f>AD10-S10</f>
        <v>-1.3792582277658977E-3</v>
      </c>
      <c r="AG10" s="166">
        <f>AD10-AC10</f>
        <v>-1.5110699851315079E-3</v>
      </c>
    </row>
    <row r="11" spans="1:33" s="12" customFormat="1" ht="20.25" customHeight="1">
      <c r="A11" s="343" t="s">
        <v>11</v>
      </c>
      <c r="B11" s="191">
        <v>481518.47100000002</v>
      </c>
      <c r="C11" s="191">
        <f>B11+C40</f>
        <v>482323.93400000001</v>
      </c>
      <c r="D11" s="191">
        <v>481518.47100000002</v>
      </c>
      <c r="E11" s="191">
        <v>481518.47100000002</v>
      </c>
      <c r="F11" s="191">
        <v>487219.288</v>
      </c>
      <c r="G11" s="161">
        <f>F11-D11</f>
        <v>5700.8169999999809</v>
      </c>
      <c r="H11" s="161">
        <f t="shared" ref="H11" si="0">F11-E11</f>
        <v>5700.8169999999809</v>
      </c>
      <c r="I11" s="161">
        <f>F11-C11</f>
        <v>4895.3539999999921</v>
      </c>
      <c r="J11" s="191">
        <v>408252.36300000001</v>
      </c>
      <c r="K11" s="191">
        <f>J11+B40+D40</f>
        <v>401416.34203825501</v>
      </c>
      <c r="L11" s="191">
        <v>403240.60482110671</v>
      </c>
      <c r="M11" s="191">
        <v>403240.60482110671</v>
      </c>
      <c r="N11" s="191">
        <v>414979.66265000001</v>
      </c>
      <c r="O11" s="161">
        <f>N11-L11</f>
        <v>11739.057828893303</v>
      </c>
      <c r="P11" s="161">
        <f t="shared" ref="P11" si="1">N11-M11</f>
        <v>11739.057828893303</v>
      </c>
      <c r="Q11" s="161">
        <f>N11-K11</f>
        <v>13563.320611745003</v>
      </c>
      <c r="R11" s="168">
        <f>B11-J11</f>
        <v>73266.108000000007</v>
      </c>
      <c r="S11" s="168">
        <f>C11-K11</f>
        <v>80907.591961744998</v>
      </c>
      <c r="T11" s="168">
        <f>D11-L11</f>
        <v>78277.86617889331</v>
      </c>
      <c r="U11" s="168">
        <f>E11-M11</f>
        <v>78277.86617889331</v>
      </c>
      <c r="V11" s="168">
        <f>F11-N11</f>
        <v>72239.625349999988</v>
      </c>
      <c r="W11" s="161">
        <f>W12*F11</f>
        <v>-6964.9919653753877</v>
      </c>
      <c r="X11" s="163">
        <f>X12*F11</f>
        <v>-6964.9919653753877</v>
      </c>
      <c r="Y11" s="163">
        <f>Y12*F11</f>
        <v>-9489.1394294727234</v>
      </c>
      <c r="Z11" s="160">
        <v>21989.091</v>
      </c>
      <c r="AA11" s="160">
        <v>14872.311000000005</v>
      </c>
      <c r="AB11" s="160">
        <f t="shared" ref="AB11" si="2">AA11-Z11</f>
        <v>-7116.7799999999952</v>
      </c>
      <c r="AC11" s="168">
        <f>S11+Z11</f>
        <v>102896.682961745</v>
      </c>
      <c r="AD11" s="168">
        <f>V11+AA11</f>
        <v>87111.936349999989</v>
      </c>
      <c r="AE11" s="161">
        <f>AE12*F11</f>
        <v>7907.3190346246129</v>
      </c>
      <c r="AF11" s="163">
        <f>AF12*F11</f>
        <v>5383.1715705272773</v>
      </c>
      <c r="AG11" s="163">
        <f>AG12*F11</f>
        <v>-16829.098038277181</v>
      </c>
    </row>
    <row r="12" spans="1:33" s="12" customFormat="1" ht="20.25" customHeight="1" thickBot="1">
      <c r="A12" s="346"/>
      <c r="B12" s="164"/>
      <c r="C12" s="164"/>
      <c r="D12" s="169"/>
      <c r="E12" s="165"/>
      <c r="F12" s="169"/>
      <c r="G12" s="166">
        <f>G11/D11</f>
        <v>1.1839248841608779E-2</v>
      </c>
      <c r="H12" s="166">
        <f t="shared" ref="H12" si="3">H11/E11</f>
        <v>1.1839248841608779E-2</v>
      </c>
      <c r="I12" s="166">
        <f>I11/C11</f>
        <v>1.0149514993796663E-2</v>
      </c>
      <c r="J12" s="164"/>
      <c r="K12" s="164"/>
      <c r="L12" s="169"/>
      <c r="M12" s="192"/>
      <c r="N12" s="169"/>
      <c r="O12" s="166">
        <f>O11/L11</f>
        <v>2.9111795014049261E-2</v>
      </c>
      <c r="P12" s="166">
        <f t="shared" ref="P12" si="4">P11/M11</f>
        <v>2.9111795014049261E-2</v>
      </c>
      <c r="Q12" s="166">
        <f>Q11/K11</f>
        <v>3.3788660777673118E-2</v>
      </c>
      <c r="R12" s="167">
        <f>R11/B11</f>
        <v>0.15215638114119198</v>
      </c>
      <c r="S12" s="167">
        <f>S11/C11</f>
        <v>0.16774533930083801</v>
      </c>
      <c r="T12" s="167">
        <f>T11/D11</f>
        <v>0.16256461775252087</v>
      </c>
      <c r="U12" s="167">
        <f>U11/E11</f>
        <v>0.16256461775252087</v>
      </c>
      <c r="V12" s="167">
        <f>V11/F11</f>
        <v>0.14826922317985078</v>
      </c>
      <c r="W12" s="166">
        <f>V12-T12</f>
        <v>-1.4295394572670095E-2</v>
      </c>
      <c r="X12" s="166">
        <f>V12-U12</f>
        <v>-1.4295394572670095E-2</v>
      </c>
      <c r="Y12" s="166">
        <f>V12-S12</f>
        <v>-1.9476116120987236E-2</v>
      </c>
      <c r="Z12" s="194">
        <f>Z11/S11</f>
        <v>0.27178031711037642</v>
      </c>
      <c r="AA12" s="194">
        <f>AA11/V11</f>
        <v>0.20587469727236074</v>
      </c>
      <c r="AB12" s="194">
        <f>AA12-Z12</f>
        <v>-6.5905619838015683E-2</v>
      </c>
      <c r="AC12" s="167">
        <f>AC11/C11</f>
        <v>0.21333522080980746</v>
      </c>
      <c r="AD12" s="167">
        <f>AD11/F11</f>
        <v>0.17879410461681064</v>
      </c>
      <c r="AE12" s="166">
        <f>AD12-T12</f>
        <v>1.6229486864289766E-2</v>
      </c>
      <c r="AF12" s="166">
        <f>AD12-S12</f>
        <v>1.1048765315972625E-2</v>
      </c>
      <c r="AG12" s="166">
        <f t="shared" ref="AG12" si="5">AD12-AC12</f>
        <v>-3.4541116192996824E-2</v>
      </c>
    </row>
    <row r="13" spans="1:33" s="12" customFormat="1" ht="20.25" customHeight="1">
      <c r="A13" s="343" t="s">
        <v>10</v>
      </c>
      <c r="B13" s="191">
        <v>57053.321000000004</v>
      </c>
      <c r="C13" s="191">
        <f>B13</f>
        <v>57053.321000000004</v>
      </c>
      <c r="D13" s="191">
        <v>59151.616000000002</v>
      </c>
      <c r="E13" s="191">
        <v>59151.616000000002</v>
      </c>
      <c r="F13" s="191">
        <v>54322.118000000002</v>
      </c>
      <c r="G13" s="161">
        <f>F13-D13</f>
        <v>-4829.4979999999996</v>
      </c>
      <c r="H13" s="161">
        <f t="shared" ref="H13" si="6">F13-E13</f>
        <v>-4829.4979999999996</v>
      </c>
      <c r="I13" s="161">
        <f>F13-C13</f>
        <v>-2731.2030000000013</v>
      </c>
      <c r="J13" s="191">
        <v>46394.650600000001</v>
      </c>
      <c r="K13" s="191">
        <f>J13</f>
        <v>46394.650600000001</v>
      </c>
      <c r="L13" s="191">
        <v>48894.680800000002</v>
      </c>
      <c r="M13" s="191">
        <v>48894.680800000002</v>
      </c>
      <c r="N13" s="191">
        <v>46384.93</v>
      </c>
      <c r="O13" s="161">
        <f>N13-L13</f>
        <v>-2509.7508000000016</v>
      </c>
      <c r="P13" s="161">
        <f t="shared" ref="P13" si="7">N13-M13</f>
        <v>-2509.7508000000016</v>
      </c>
      <c r="Q13" s="161">
        <f>N13-K13</f>
        <v>-9.7206000000005588</v>
      </c>
      <c r="R13" s="168">
        <f>B13-J13</f>
        <v>10658.670400000003</v>
      </c>
      <c r="S13" s="168">
        <f>C13-K13</f>
        <v>10658.670400000003</v>
      </c>
      <c r="T13" s="168">
        <f>D13-L13</f>
        <v>10256.9352</v>
      </c>
      <c r="U13" s="168">
        <f>E13-M13</f>
        <v>10256.9352</v>
      </c>
      <c r="V13" s="168">
        <f>F13-N13</f>
        <v>7937.1880000000019</v>
      </c>
      <c r="W13" s="161">
        <f>W14*F13</f>
        <v>-1482.3085739017761</v>
      </c>
      <c r="X13" s="163">
        <f>X14*F13</f>
        <v>-1482.3085739017761</v>
      </c>
      <c r="Y13" s="163">
        <f>Y14*F13</f>
        <v>-2211.2405409416774</v>
      </c>
      <c r="Z13" s="160">
        <v>0</v>
      </c>
      <c r="AA13" s="160">
        <v>148.57499999999982</v>
      </c>
      <c r="AB13" s="160">
        <f t="shared" ref="AB13" si="8">AA13-Z13</f>
        <v>148.57499999999982</v>
      </c>
      <c r="AC13" s="168">
        <f>S13+Z13</f>
        <v>10658.670400000003</v>
      </c>
      <c r="AD13" s="168">
        <f>V13+AA13</f>
        <v>8085.7630000000017</v>
      </c>
      <c r="AE13" s="161">
        <f>AE14*F13</f>
        <v>-1333.7335739017765</v>
      </c>
      <c r="AF13" s="163">
        <f>AF14*F13</f>
        <v>-2062.665540941678</v>
      </c>
      <c r="AG13" s="163">
        <f>AG14*F13</f>
        <v>-2062.665540941678</v>
      </c>
    </row>
    <row r="14" spans="1:33" s="12" customFormat="1" ht="20.25" customHeight="1" thickBot="1">
      <c r="A14" s="346"/>
      <c r="B14" s="164"/>
      <c r="C14" s="164"/>
      <c r="D14" s="164"/>
      <c r="E14" s="192"/>
      <c r="F14" s="164"/>
      <c r="G14" s="166">
        <f>G13/D13</f>
        <v>-8.1646087234539783E-2</v>
      </c>
      <c r="H14" s="166">
        <f t="shared" ref="H14" si="9">H13/E13</f>
        <v>-8.1646087234539783E-2</v>
      </c>
      <c r="I14" s="166">
        <f>I13/C13</f>
        <v>-4.7871060827467012E-2</v>
      </c>
      <c r="J14" s="164"/>
      <c r="K14" s="164"/>
      <c r="L14" s="164"/>
      <c r="M14" s="192"/>
      <c r="N14" s="164"/>
      <c r="O14" s="166">
        <f>O13/L13</f>
        <v>-5.132973073831789E-2</v>
      </c>
      <c r="P14" s="166">
        <f t="shared" ref="P14" si="10">P13/M13</f>
        <v>-5.132973073831789E-2</v>
      </c>
      <c r="Q14" s="166">
        <f>Q13/K13</f>
        <v>-2.0951984494523942E-4</v>
      </c>
      <c r="R14" s="167">
        <f>R13/B13</f>
        <v>0.18681945613647979</v>
      </c>
      <c r="S14" s="167">
        <f>S13/C13</f>
        <v>0.18681945613647979</v>
      </c>
      <c r="T14" s="167">
        <f>T13/D13</f>
        <v>0.17340076051345749</v>
      </c>
      <c r="U14" s="167">
        <f>U13/E13</f>
        <v>0.17340076051345749</v>
      </c>
      <c r="V14" s="167">
        <f>V13/F13</f>
        <v>0.14611337503445654</v>
      </c>
      <c r="W14" s="166">
        <f>V14-T14</f>
        <v>-2.7287385479000947E-2</v>
      </c>
      <c r="X14" s="166">
        <f>V14-U14</f>
        <v>-2.7287385479000947E-2</v>
      </c>
      <c r="Y14" s="166">
        <f>V14-S14</f>
        <v>-4.0706081102023256E-2</v>
      </c>
      <c r="Z14" s="194">
        <f>Z13/S13</f>
        <v>0</v>
      </c>
      <c r="AA14" s="194">
        <f>AA13/V13</f>
        <v>1.8718846019522253E-2</v>
      </c>
      <c r="AB14" s="194">
        <f>AA14-Z14</f>
        <v>1.8718846019522253E-2</v>
      </c>
      <c r="AC14" s="167">
        <f>AC13/C13</f>
        <v>0.18681945613647979</v>
      </c>
      <c r="AD14" s="167">
        <f>AD13/F13</f>
        <v>0.14884844880311923</v>
      </c>
      <c r="AE14" s="166">
        <f>AD14-T14</f>
        <v>-2.4552311710338254E-2</v>
      </c>
      <c r="AF14" s="166">
        <f>AD14-S14</f>
        <v>-3.7971007333360562E-2</v>
      </c>
      <c r="AG14" s="166">
        <f t="shared" ref="AG14" si="11">AD14-AC14</f>
        <v>-3.7971007333360562E-2</v>
      </c>
    </row>
    <row r="15" spans="1:33" s="12" customFormat="1" ht="20.25" customHeight="1">
      <c r="A15" s="343" t="s">
        <v>12</v>
      </c>
      <c r="B15" s="191">
        <v>1454597.1740000001</v>
      </c>
      <c r="C15" s="191">
        <f>B15+B56+C56+D56</f>
        <v>1437582.2120000003</v>
      </c>
      <c r="D15" s="191">
        <v>1459760.379</v>
      </c>
      <c r="E15" s="191">
        <v>1361659.3149999999</v>
      </c>
      <c r="F15" s="191">
        <v>1361659.3149999999</v>
      </c>
      <c r="G15" s="161">
        <f>F15-D15</f>
        <v>-98101.064000000013</v>
      </c>
      <c r="H15" s="161">
        <f t="shared" ref="H15" si="12">F15-E15</f>
        <v>0</v>
      </c>
      <c r="I15" s="161">
        <f>F15-C15</f>
        <v>-75922.897000000346</v>
      </c>
      <c r="J15" s="191">
        <v>1278165.8959999999</v>
      </c>
      <c r="K15" s="191">
        <f>J15+B56+C56</f>
        <v>1260723.7490000001</v>
      </c>
      <c r="L15" s="191">
        <v>1287832.3689999999</v>
      </c>
      <c r="M15" s="191">
        <v>1219527.7050000001</v>
      </c>
      <c r="N15" s="191">
        <v>1219527.7050000001</v>
      </c>
      <c r="O15" s="161">
        <f>N15-L15</f>
        <v>-68304.663999999873</v>
      </c>
      <c r="P15" s="161">
        <f t="shared" ref="P15" si="13">N15-M15</f>
        <v>0</v>
      </c>
      <c r="Q15" s="161">
        <f>N15-K15</f>
        <v>-41196.043999999994</v>
      </c>
      <c r="R15" s="168">
        <f>B15-J15</f>
        <v>176431.27800000017</v>
      </c>
      <c r="S15" s="168">
        <f>C15-K15</f>
        <v>176858.46300000022</v>
      </c>
      <c r="T15" s="168">
        <f>D15-L15</f>
        <v>171928.01</v>
      </c>
      <c r="U15" s="168">
        <f>E15-M15</f>
        <v>142131.60999999987</v>
      </c>
      <c r="V15" s="168">
        <f>F15-N15</f>
        <v>142131.60999999987</v>
      </c>
      <c r="W15" s="161">
        <f>W16*F15</f>
        <v>-18242.229223042348</v>
      </c>
      <c r="X15" s="163">
        <f>X16*F15</f>
        <v>0</v>
      </c>
      <c r="Y15" s="163">
        <f>Y16*F15</f>
        <v>-25386.443277451992</v>
      </c>
      <c r="Z15" s="160">
        <v>4079.335000000021</v>
      </c>
      <c r="AA15" s="160">
        <v>7770.7710000000079</v>
      </c>
      <c r="AB15" s="160">
        <f t="shared" ref="AB15" si="14">AA15-Z15</f>
        <v>3691.435999999987</v>
      </c>
      <c r="AC15" s="168">
        <f>S15+Z15</f>
        <v>180937.79800000024</v>
      </c>
      <c r="AD15" s="168">
        <f>V15+AA15</f>
        <v>149902.38099999988</v>
      </c>
      <c r="AE15" s="161">
        <f>AE16*F15</f>
        <v>-10471.458223042338</v>
      </c>
      <c r="AF15" s="163">
        <f>AF16*F15</f>
        <v>-17615.672277451984</v>
      </c>
      <c r="AG15" s="163">
        <f>AG16*F15</f>
        <v>-21479.565733693191</v>
      </c>
    </row>
    <row r="16" spans="1:33" s="12" customFormat="1" ht="20.25" customHeight="1" thickBot="1">
      <c r="A16" s="344"/>
      <c r="B16" s="164"/>
      <c r="C16" s="164"/>
      <c r="D16" s="164"/>
      <c r="E16" s="165"/>
      <c r="F16" s="164"/>
      <c r="G16" s="166">
        <f>G15/D15</f>
        <v>-6.720353930088413E-2</v>
      </c>
      <c r="H16" s="166">
        <f t="shared" ref="H16" si="15">H15/E15</f>
        <v>0</v>
      </c>
      <c r="I16" s="166">
        <f>I15/C15</f>
        <v>-5.2812907927105274E-2</v>
      </c>
      <c r="J16" s="164"/>
      <c r="K16" s="164"/>
      <c r="L16" s="164"/>
      <c r="M16" s="165"/>
      <c r="N16" s="164"/>
      <c r="O16" s="166">
        <f>O15/L15</f>
        <v>-5.3038474295407215E-2</v>
      </c>
      <c r="P16" s="166">
        <f t="shared" ref="P16" si="16">P15/M15</f>
        <v>0</v>
      </c>
      <c r="Q16" s="166">
        <f>Q15/K15</f>
        <v>-3.2676503502592456E-2</v>
      </c>
      <c r="R16" s="167">
        <f>R15/B15</f>
        <v>0.12129219082340947</v>
      </c>
      <c r="S16" s="167">
        <f>S15/C15</f>
        <v>0.12302493834696961</v>
      </c>
      <c r="T16" s="167">
        <f>T15/D15</f>
        <v>0.11777824119173468</v>
      </c>
      <c r="U16" s="167">
        <f>U15/E15</f>
        <v>0.10438118289522359</v>
      </c>
      <c r="V16" s="167">
        <f>V15/F15</f>
        <v>0.10438118289522359</v>
      </c>
      <c r="W16" s="166">
        <f>V16-T16</f>
        <v>-1.3397058296511083E-2</v>
      </c>
      <c r="X16" s="166">
        <f>V16-U16</f>
        <v>0</v>
      </c>
      <c r="Y16" s="166">
        <f>V16-S16</f>
        <v>-1.8643755451746014E-2</v>
      </c>
      <c r="Z16" s="194">
        <f>Z15/S15</f>
        <v>2.3065534613404482E-2</v>
      </c>
      <c r="AA16" s="194">
        <f>AA15/V15</f>
        <v>5.467306674426621E-2</v>
      </c>
      <c r="AB16" s="194">
        <f>AA16-Z16</f>
        <v>3.1607532130861732E-2</v>
      </c>
      <c r="AC16" s="167">
        <f>AC15/C15</f>
        <v>0.12586257432072359</v>
      </c>
      <c r="AD16" s="167">
        <f>AD15/F15</f>
        <v>0.11008802227449961</v>
      </c>
      <c r="AE16" s="166">
        <f>AD16-T16</f>
        <v>-7.6902189172350643E-3</v>
      </c>
      <c r="AF16" s="166">
        <f>AD16-S16</f>
        <v>-1.2936916072469995E-2</v>
      </c>
      <c r="AG16" s="166">
        <f t="shared" ref="AG16" si="17">AD16-AC16</f>
        <v>-1.577455204622398E-2</v>
      </c>
    </row>
    <row r="17" spans="1:33" s="104" customFormat="1" ht="20.25" customHeight="1">
      <c r="A17" s="343" t="s">
        <v>13</v>
      </c>
      <c r="B17" s="191">
        <v>1500038.567</v>
      </c>
      <c r="C17" s="191">
        <f>B17-E74</f>
        <v>1493869.798</v>
      </c>
      <c r="D17" s="191">
        <v>1500038.567</v>
      </c>
      <c r="E17" s="191">
        <v>1500038.567</v>
      </c>
      <c r="F17" s="191">
        <v>1420352.7560000001</v>
      </c>
      <c r="G17" s="161">
        <f>F17-D17</f>
        <v>-79685.810999999987</v>
      </c>
      <c r="H17" s="161">
        <f t="shared" ref="H17" si="18">F17-E17</f>
        <v>-79685.810999999987</v>
      </c>
      <c r="I17" s="161">
        <f>F17-C17</f>
        <v>-73517.041999999899</v>
      </c>
      <c r="J17" s="191">
        <v>1456582.4280000001</v>
      </c>
      <c r="K17" s="191">
        <f>J17-B74-E74</f>
        <v>1428413.659</v>
      </c>
      <c r="L17" s="191">
        <v>1434754.952</v>
      </c>
      <c r="M17" s="191">
        <v>1434754.952</v>
      </c>
      <c r="N17" s="191">
        <v>1375008.0490000001</v>
      </c>
      <c r="O17" s="161">
        <f>N17-L17</f>
        <v>-59746.902999999933</v>
      </c>
      <c r="P17" s="161">
        <f t="shared" ref="P17" si="19">N17-M17</f>
        <v>-59746.902999999933</v>
      </c>
      <c r="Q17" s="161">
        <f>N17-K17</f>
        <v>-53405.60999999987</v>
      </c>
      <c r="R17" s="168">
        <f>B17-J17</f>
        <v>43456.138999999966</v>
      </c>
      <c r="S17" s="168">
        <f>C17-K17</f>
        <v>65456.138999999966</v>
      </c>
      <c r="T17" s="168">
        <f>D17-L17</f>
        <v>65283.614999999991</v>
      </c>
      <c r="U17" s="168">
        <f>E17-M17</f>
        <v>65283.614999999991</v>
      </c>
      <c r="V17" s="168">
        <f>F17-N17</f>
        <v>45344.706999999937</v>
      </c>
      <c r="W17" s="161">
        <f>W18*F17</f>
        <v>-16470.878630134681</v>
      </c>
      <c r="X17" s="163">
        <f>X18*F17</f>
        <v>-16470.878630134681</v>
      </c>
      <c r="Y17" s="163">
        <f>Y18*F17</f>
        <v>-16890.172873894564</v>
      </c>
      <c r="Z17" s="160">
        <v>0</v>
      </c>
      <c r="AA17" s="160">
        <v>0</v>
      </c>
      <c r="AB17" s="160">
        <f t="shared" ref="AB17" si="20">AA17-Z17</f>
        <v>0</v>
      </c>
      <c r="AC17" s="168">
        <f>S17+Z17</f>
        <v>65456.138999999966</v>
      </c>
      <c r="AD17" s="168">
        <f>V17+AA17</f>
        <v>45344.706999999937</v>
      </c>
      <c r="AE17" s="161">
        <f>AE18*F17</f>
        <v>-16470.878630134681</v>
      </c>
      <c r="AF17" s="163">
        <f>AF18*F17</f>
        <v>-16890.172873894564</v>
      </c>
      <c r="AG17" s="163">
        <f>AG18*F17</f>
        <v>-16890.172873894564</v>
      </c>
    </row>
    <row r="18" spans="1:33" s="104" customFormat="1" ht="20.25" customHeight="1" thickBot="1">
      <c r="A18" s="344"/>
      <c r="B18" s="164"/>
      <c r="C18" s="164"/>
      <c r="D18" s="164"/>
      <c r="E18" s="170"/>
      <c r="F18" s="164"/>
      <c r="G18" s="166">
        <f>G17/D17</f>
        <v>-5.3122508149485458E-2</v>
      </c>
      <c r="H18" s="166">
        <f t="shared" ref="H18" si="21">H17/E17</f>
        <v>-5.3122508149485458E-2</v>
      </c>
      <c r="I18" s="166">
        <f>I17/C17</f>
        <v>-4.9212482974369566E-2</v>
      </c>
      <c r="J18" s="164"/>
      <c r="K18" s="164"/>
      <c r="L18" s="164"/>
      <c r="M18" s="170"/>
      <c r="N18" s="164"/>
      <c r="O18" s="166">
        <f>O17/L17</f>
        <v>-4.1642583576181259E-2</v>
      </c>
      <c r="P18" s="166">
        <f t="shared" ref="P18" si="22">P17/M17</f>
        <v>-4.1642583576181259E-2</v>
      </c>
      <c r="Q18" s="166">
        <f>Q17/K17</f>
        <v>-3.7388056088309828E-2</v>
      </c>
      <c r="R18" s="167">
        <f>R17/B17</f>
        <v>2.8970014475634454E-2</v>
      </c>
      <c r="S18" s="167">
        <f>S17/C17</f>
        <v>4.3816495311460854E-2</v>
      </c>
      <c r="T18" s="167">
        <f>T17/D17</f>
        <v>4.352129100957975E-2</v>
      </c>
      <c r="U18" s="167">
        <f>U17/E17</f>
        <v>4.352129100957975E-2</v>
      </c>
      <c r="V18" s="167">
        <f>V17/F17</f>
        <v>3.1924961463587247E-2</v>
      </c>
      <c r="W18" s="166">
        <f>V18-T18</f>
        <v>-1.1596329545992504E-2</v>
      </c>
      <c r="X18" s="166">
        <f>V18-U18</f>
        <v>-1.1596329545992504E-2</v>
      </c>
      <c r="Y18" s="166">
        <f>V18-S18</f>
        <v>-1.1891533847873607E-2</v>
      </c>
      <c r="Z18" s="194">
        <f>Z17/S17</f>
        <v>0</v>
      </c>
      <c r="AA18" s="194">
        <f>AA17/V17</f>
        <v>0</v>
      </c>
      <c r="AB18" s="194">
        <f>AA18-Z18</f>
        <v>0</v>
      </c>
      <c r="AC18" s="167">
        <f>AC17/C17</f>
        <v>4.3816495311460854E-2</v>
      </c>
      <c r="AD18" s="167">
        <f>AD17/F17</f>
        <v>3.1924961463587247E-2</v>
      </c>
      <c r="AE18" s="166">
        <f>AD18-T18</f>
        <v>-1.1596329545992504E-2</v>
      </c>
      <c r="AF18" s="166">
        <f>AD18-S18</f>
        <v>-1.1891533847873607E-2</v>
      </c>
      <c r="AG18" s="166">
        <f t="shared" ref="AG18" si="23">AD18-AC18</f>
        <v>-1.1891533847873607E-2</v>
      </c>
    </row>
    <row r="19" spans="1:33" s="12" customFormat="1" ht="20.25" customHeight="1">
      <c r="A19" s="343" t="s">
        <v>14</v>
      </c>
      <c r="B19" s="191">
        <v>862845.98400000005</v>
      </c>
      <c r="C19" s="191">
        <f>B19</f>
        <v>862845.98400000005</v>
      </c>
      <c r="D19" s="191">
        <v>869718.31280000007</v>
      </c>
      <c r="E19" s="191">
        <v>869718.31280000007</v>
      </c>
      <c r="F19" s="191">
        <v>807754.82799999998</v>
      </c>
      <c r="G19" s="161">
        <f>F19-D19</f>
        <v>-61963.484800000093</v>
      </c>
      <c r="H19" s="161">
        <f t="shared" ref="H19" si="24">F19-E19</f>
        <v>-61963.484800000093</v>
      </c>
      <c r="I19" s="161">
        <f>F19-C19</f>
        <v>-55091.156000000075</v>
      </c>
      <c r="J19" s="191">
        <v>783338.16700000002</v>
      </c>
      <c r="K19" s="191">
        <f>J19-B90</f>
        <v>782825.83</v>
      </c>
      <c r="L19" s="191">
        <v>789625.83</v>
      </c>
      <c r="M19" s="191">
        <v>789625.83</v>
      </c>
      <c r="N19" s="191">
        <v>741560.95700000005</v>
      </c>
      <c r="O19" s="161">
        <f>N19-L19</f>
        <v>-48064.872999999905</v>
      </c>
      <c r="P19" s="161">
        <f t="shared" ref="P19" si="25">N19-M19</f>
        <v>-48064.872999999905</v>
      </c>
      <c r="Q19" s="161">
        <f>N19-K19</f>
        <v>-41264.872999999905</v>
      </c>
      <c r="R19" s="168">
        <f>B19-J19</f>
        <v>79507.817000000039</v>
      </c>
      <c r="S19" s="168">
        <f>C19-K19</f>
        <v>80020.154000000097</v>
      </c>
      <c r="T19" s="168">
        <f>D19-L19</f>
        <v>80092.482800000114</v>
      </c>
      <c r="U19" s="168">
        <f>E19-M19</f>
        <v>80092.482800000114</v>
      </c>
      <c r="V19" s="168">
        <f>F19-N19</f>
        <v>66193.870999999926</v>
      </c>
      <c r="W19" s="161">
        <f>W20*F19</f>
        <v>-8192.3856949126148</v>
      </c>
      <c r="X19" s="163">
        <f>X20*F19</f>
        <v>-8192.3856949126148</v>
      </c>
      <c r="Y19" s="163">
        <f>Y20*F19</f>
        <v>-8717.140848440893</v>
      </c>
      <c r="Z19" s="160">
        <v>5291.5389999999898</v>
      </c>
      <c r="AA19" s="160">
        <v>0</v>
      </c>
      <c r="AB19" s="160">
        <f t="shared" ref="AB19" si="26">AA19-Z19</f>
        <v>-5291.5389999999898</v>
      </c>
      <c r="AC19" s="168">
        <f>S19+Z19</f>
        <v>85311.693000000087</v>
      </c>
      <c r="AD19" s="168">
        <f>V19+AA19</f>
        <v>66193.870999999926</v>
      </c>
      <c r="AE19" s="161">
        <f>AE20*F19</f>
        <v>-8192.3856949126148</v>
      </c>
      <c r="AF19" s="163">
        <f>AF20*F19</f>
        <v>-8717.140848440893</v>
      </c>
      <c r="AG19" s="163">
        <f>AG20*F19</f>
        <v>-13670.824650717574</v>
      </c>
    </row>
    <row r="20" spans="1:33" s="12" customFormat="1" ht="20.25" customHeight="1" thickBot="1">
      <c r="A20" s="344"/>
      <c r="B20" s="164"/>
      <c r="C20" s="164"/>
      <c r="D20" s="164"/>
      <c r="E20" s="192"/>
      <c r="F20" s="164"/>
      <c r="G20" s="166">
        <f>G19/D19</f>
        <v>-7.1245464063545802E-2</v>
      </c>
      <c r="H20" s="166">
        <f t="shared" ref="H20" si="27">H19/E19</f>
        <v>-7.1245464063545802E-2</v>
      </c>
      <c r="I20" s="166">
        <f>I19/C19</f>
        <v>-6.3848191938736629E-2</v>
      </c>
      <c r="J20" s="164"/>
      <c r="K20" s="164"/>
      <c r="L20" s="164"/>
      <c r="M20" s="165"/>
      <c r="N20" s="164"/>
      <c r="O20" s="166">
        <f>O19/L19</f>
        <v>-6.0870441636895173E-2</v>
      </c>
      <c r="P20" s="166">
        <f t="shared" ref="P20" si="28">P19/M19</f>
        <v>-6.0870441636895173E-2</v>
      </c>
      <c r="Q20" s="166">
        <f>Q19/K19</f>
        <v>-5.2712712609393468E-2</v>
      </c>
      <c r="R20" s="167">
        <f>R19/B19</f>
        <v>9.214601270022256E-2</v>
      </c>
      <c r="S20" s="167">
        <f>S19/C19</f>
        <v>9.2739788425555317E-2</v>
      </c>
      <c r="T20" s="167">
        <f>T19/D19</f>
        <v>9.2090141855410299E-2</v>
      </c>
      <c r="U20" s="167">
        <f>U19/E19</f>
        <v>9.2090141855410299E-2</v>
      </c>
      <c r="V20" s="167">
        <f>V19/F19</f>
        <v>8.1947973203572028E-2</v>
      </c>
      <c r="W20" s="166">
        <f>V20-T20</f>
        <v>-1.0142168651838271E-2</v>
      </c>
      <c r="X20" s="166">
        <f>V20-U20</f>
        <v>-1.0142168651838271E-2</v>
      </c>
      <c r="Y20" s="166">
        <f>V20-S20</f>
        <v>-1.0791815221983289E-2</v>
      </c>
      <c r="Z20" s="194">
        <f>Z19/S19</f>
        <v>6.6127578309834081E-2</v>
      </c>
      <c r="AA20" s="194">
        <f>AA19/V19</f>
        <v>0</v>
      </c>
      <c r="AB20" s="194">
        <f>AA20-Z20</f>
        <v>-6.6127578309834081E-2</v>
      </c>
      <c r="AC20" s="167">
        <f>AC19/C19</f>
        <v>9.8872446047103671E-2</v>
      </c>
      <c r="AD20" s="167">
        <f>AD19/F19</f>
        <v>8.1947973203572028E-2</v>
      </c>
      <c r="AE20" s="166">
        <f>AD20-T20</f>
        <v>-1.0142168651838271E-2</v>
      </c>
      <c r="AF20" s="166">
        <f>AD20-S20</f>
        <v>-1.0791815221983289E-2</v>
      </c>
      <c r="AG20" s="166">
        <f t="shared" ref="AG20" si="29">AD20-AC20</f>
        <v>-1.6924472843531643E-2</v>
      </c>
    </row>
    <row r="21" spans="1:33" s="12" customFormat="1" ht="20.25" customHeight="1">
      <c r="A21" s="343" t="s">
        <v>15</v>
      </c>
      <c r="B21" s="191">
        <v>321782.50599999999</v>
      </c>
      <c r="C21" s="191">
        <f>B21</f>
        <v>321782.50599999999</v>
      </c>
      <c r="D21" s="191">
        <v>326539.67953684996</v>
      </c>
      <c r="E21" s="191">
        <v>326451.67953684996</v>
      </c>
      <c r="F21" s="191">
        <v>303437.24900000001</v>
      </c>
      <c r="G21" s="161">
        <f>F21-D21</f>
        <v>-23102.430536849948</v>
      </c>
      <c r="H21" s="161">
        <f t="shared" ref="H21" si="30">F21-E21</f>
        <v>-23014.430536849948</v>
      </c>
      <c r="I21" s="161">
        <f>F21-C21</f>
        <v>-18345.256999999983</v>
      </c>
      <c r="J21" s="191">
        <v>290101.58199999999</v>
      </c>
      <c r="K21" s="191">
        <f>J21-B106</f>
        <v>287372.76699999999</v>
      </c>
      <c r="L21" s="191">
        <v>293324.74170684989</v>
      </c>
      <c r="M21" s="191">
        <v>293236.74170684989</v>
      </c>
      <c r="N21" s="191">
        <v>275802.40035900002</v>
      </c>
      <c r="O21" s="161">
        <f>N21-L21</f>
        <v>-17522.34134784987</v>
      </c>
      <c r="P21" s="161">
        <f t="shared" ref="P21" si="31">N21-M21</f>
        <v>-17434.34134784987</v>
      </c>
      <c r="Q21" s="161">
        <f>N21-K21</f>
        <v>-11570.366640999971</v>
      </c>
      <c r="R21" s="168">
        <f>B21-J21</f>
        <v>31680.923999999999</v>
      </c>
      <c r="S21" s="168">
        <f>C21-K21</f>
        <v>34409.739000000001</v>
      </c>
      <c r="T21" s="168">
        <f>D21-L21</f>
        <v>33214.937830000068</v>
      </c>
      <c r="U21" s="168">
        <f>E21-M21</f>
        <v>33214.937830000068</v>
      </c>
      <c r="V21" s="168">
        <f>F21-N21</f>
        <v>27634.84864099999</v>
      </c>
      <c r="W21" s="161">
        <f>W22*F21</f>
        <v>-3230.1579491221669</v>
      </c>
      <c r="X21" s="163">
        <f>X22*F21</f>
        <v>-3238.4780796351561</v>
      </c>
      <c r="Y21" s="163">
        <f>Y22*F21</f>
        <v>-4813.1444794464396</v>
      </c>
      <c r="Z21" s="160">
        <v>0</v>
      </c>
      <c r="AA21" s="160">
        <v>0</v>
      </c>
      <c r="AB21" s="160">
        <f t="shared" ref="AB21" si="32">AA21-Z21</f>
        <v>0</v>
      </c>
      <c r="AC21" s="168">
        <f>S21+Z21</f>
        <v>34409.739000000001</v>
      </c>
      <c r="AD21" s="168">
        <f>V21+AA21</f>
        <v>27634.84864099999</v>
      </c>
      <c r="AE21" s="161">
        <f>AE22*F21</f>
        <v>-3230.1579491221669</v>
      </c>
      <c r="AF21" s="163">
        <f>AF22*F21</f>
        <v>-4813.1444794464396</v>
      </c>
      <c r="AG21" s="163">
        <f>AG22*F21</f>
        <v>-4813.1444794464396</v>
      </c>
    </row>
    <row r="22" spans="1:33" s="12" customFormat="1" ht="20.25" customHeight="1" thickBot="1">
      <c r="A22" s="344"/>
      <c r="B22" s="164"/>
      <c r="C22" s="164"/>
      <c r="D22" s="164"/>
      <c r="E22" s="165"/>
      <c r="F22" s="164"/>
      <c r="G22" s="166">
        <f>G21/D21</f>
        <v>-7.0749228913366533E-2</v>
      </c>
      <c r="H22" s="166">
        <f t="shared" ref="H22" si="33">H21/E21</f>
        <v>-7.0498735278377009E-2</v>
      </c>
      <c r="I22" s="166">
        <f>I21/C21</f>
        <v>-5.7011355987139911E-2</v>
      </c>
      <c r="J22" s="164"/>
      <c r="K22" s="164"/>
      <c r="L22" s="164"/>
      <c r="M22" s="165"/>
      <c r="N22" s="164"/>
      <c r="O22" s="166">
        <f>O21/L21</f>
        <v>-5.9737004270037947E-2</v>
      </c>
      <c r="P22" s="166">
        <f t="shared" ref="P22" si="34">P21/M21</f>
        <v>-5.9454832455064791E-2</v>
      </c>
      <c r="Q22" s="166">
        <f>Q21/K21</f>
        <v>-4.0262571717521067E-2</v>
      </c>
      <c r="R22" s="167">
        <f>R21/B21</f>
        <v>9.845446352512402E-2</v>
      </c>
      <c r="S22" s="167">
        <f>S21/C21</f>
        <v>0.10693477227130552</v>
      </c>
      <c r="T22" s="167">
        <f>T21/D21</f>
        <v>0.10171792254194262</v>
      </c>
      <c r="U22" s="167">
        <f>U21/E21</f>
        <v>0.10174534215024848</v>
      </c>
      <c r="V22" s="167">
        <f>V21/F21</f>
        <v>9.1072697014202064E-2</v>
      </c>
      <c r="W22" s="166">
        <f>V22-T22</f>
        <v>-1.0645225527740554E-2</v>
      </c>
      <c r="X22" s="166">
        <f>V22-U22</f>
        <v>-1.0672645136046419E-2</v>
      </c>
      <c r="Y22" s="166">
        <f>V22-S22</f>
        <v>-1.5862075257103453E-2</v>
      </c>
      <c r="Z22" s="194">
        <f>Z21/S21</f>
        <v>0</v>
      </c>
      <c r="AA22" s="194">
        <f>AA21/V21</f>
        <v>0</v>
      </c>
      <c r="AB22" s="194">
        <f>AA22-Z22</f>
        <v>0</v>
      </c>
      <c r="AC22" s="167">
        <f>AC21/C21</f>
        <v>0.10693477227130552</v>
      </c>
      <c r="AD22" s="167">
        <f>AD21/F21</f>
        <v>9.1072697014202064E-2</v>
      </c>
      <c r="AE22" s="166">
        <f>AD22-T22</f>
        <v>-1.0645225527740554E-2</v>
      </c>
      <c r="AF22" s="166">
        <f>AD22-S22</f>
        <v>-1.5862075257103453E-2</v>
      </c>
      <c r="AG22" s="166">
        <f t="shared" ref="AG22" si="35">AD22-AC22</f>
        <v>-1.5862075257103453E-2</v>
      </c>
    </row>
    <row r="23" spans="1:33" s="104" customFormat="1" ht="20.25" customHeight="1">
      <c r="A23" s="343" t="s">
        <v>16</v>
      </c>
      <c r="B23" s="191">
        <v>624949.42070100002</v>
      </c>
      <c r="C23" s="191">
        <f>B23</f>
        <v>624949.42070100002</v>
      </c>
      <c r="D23" s="191">
        <v>625451.80500000005</v>
      </c>
      <c r="E23" s="191">
        <v>625451.80500000005</v>
      </c>
      <c r="F23" s="191">
        <v>636385.53099999996</v>
      </c>
      <c r="G23" s="161">
        <f>F23-D23</f>
        <v>10933.725999999908</v>
      </c>
      <c r="H23" s="161">
        <f t="shared" ref="H23" si="36">F23-E23</f>
        <v>10933.725999999908</v>
      </c>
      <c r="I23" s="161">
        <f>F23-C23</f>
        <v>11436.110298999934</v>
      </c>
      <c r="J23" s="191">
        <v>553961.17570100003</v>
      </c>
      <c r="K23" s="191">
        <f>J23</f>
        <v>553961.17570100003</v>
      </c>
      <c r="L23" s="191">
        <v>555383.15600000008</v>
      </c>
      <c r="M23" s="191">
        <v>555383.15600000008</v>
      </c>
      <c r="N23" s="191">
        <v>567004.48100000003</v>
      </c>
      <c r="O23" s="161">
        <f>N23-L23</f>
        <v>11621.324999999953</v>
      </c>
      <c r="P23" s="161">
        <f t="shared" ref="P23" si="37">N23-M23</f>
        <v>11621.324999999953</v>
      </c>
      <c r="Q23" s="161">
        <f>N23-K23</f>
        <v>13043.305299</v>
      </c>
      <c r="R23" s="168">
        <f>B23-J23</f>
        <v>70988.244999999995</v>
      </c>
      <c r="S23" s="168">
        <f>C23-K23</f>
        <v>70988.244999999995</v>
      </c>
      <c r="T23" s="168">
        <f>D23-L23</f>
        <v>70068.648999999976</v>
      </c>
      <c r="U23" s="168">
        <f>E23-M23</f>
        <v>70068.648999999976</v>
      </c>
      <c r="V23" s="168">
        <f>F23-N23</f>
        <v>69381.04999999993</v>
      </c>
      <c r="W23" s="161">
        <f>W24*F23</f>
        <v>-1912.4917946673595</v>
      </c>
      <c r="X23" s="163">
        <f>X24*F23</f>
        <v>-1912.4917946673595</v>
      </c>
      <c r="Y23" s="163">
        <f>Y24*F23</f>
        <v>-2906.2271662221065</v>
      </c>
      <c r="Z23" s="160">
        <v>19652.040999999997</v>
      </c>
      <c r="AA23" s="160">
        <v>74.993000000002212</v>
      </c>
      <c r="AB23" s="160">
        <f t="shared" ref="AB23" si="38">AA23-Z23</f>
        <v>-19577.047999999995</v>
      </c>
      <c r="AC23" s="168">
        <f>S23+Z23</f>
        <v>90640.285999999993</v>
      </c>
      <c r="AD23" s="168">
        <f>V23+AA23</f>
        <v>69456.042999999932</v>
      </c>
      <c r="AE23" s="161">
        <f>AE24*F23</f>
        <v>-1837.4987946673577</v>
      </c>
      <c r="AF23" s="163">
        <f>AF24*F23</f>
        <v>-2831.2341662221047</v>
      </c>
      <c r="AG23" s="163">
        <f>AG24*F23</f>
        <v>-22842.892922526888</v>
      </c>
    </row>
    <row r="24" spans="1:33" s="104" customFormat="1" ht="20.25" customHeight="1" thickBot="1">
      <c r="A24" s="344"/>
      <c r="B24" s="164"/>
      <c r="C24" s="164"/>
      <c r="D24" s="169"/>
      <c r="E24" s="170"/>
      <c r="F24" s="169"/>
      <c r="G24" s="166">
        <f>G23/D23</f>
        <v>1.748132456025114E-2</v>
      </c>
      <c r="H24" s="166">
        <f t="shared" ref="H24" si="39">H23/E23</f>
        <v>1.748132456025114E-2</v>
      </c>
      <c r="I24" s="166">
        <f>I23/C23</f>
        <v>1.8299257380176709E-2</v>
      </c>
      <c r="J24" s="164"/>
      <c r="K24" s="164"/>
      <c r="L24" s="169"/>
      <c r="M24" s="170"/>
      <c r="N24" s="169"/>
      <c r="O24" s="166">
        <f>O23/L23</f>
        <v>2.0924878391522468E-2</v>
      </c>
      <c r="P24" s="166">
        <f t="shared" ref="P24" si="40">P23/M23</f>
        <v>2.0924878391522468E-2</v>
      </c>
      <c r="Q24" s="166">
        <f>Q23/K23</f>
        <v>2.3545522450187213E-2</v>
      </c>
      <c r="R24" s="167">
        <f>R23/B23</f>
        <v>0.11359038451523507</v>
      </c>
      <c r="S24" s="167">
        <f>S23/C23</f>
        <v>0.11359038451523507</v>
      </c>
      <c r="T24" s="167">
        <f>T23/D23</f>
        <v>0.11202885408572763</v>
      </c>
      <c r="U24" s="167">
        <f>U23/E23</f>
        <v>0.11202885408572763</v>
      </c>
      <c r="V24" s="167">
        <f>V23/F23</f>
        <v>0.10902361323485203</v>
      </c>
      <c r="W24" s="166">
        <f>V24-T24</f>
        <v>-3.0052408508755984E-3</v>
      </c>
      <c r="X24" s="166">
        <f>V24-U24</f>
        <v>-3.0052408508755984E-3</v>
      </c>
      <c r="Y24" s="166">
        <f>V24-S24</f>
        <v>-4.5667712803830335E-3</v>
      </c>
      <c r="Z24" s="194">
        <f>Z23/S23</f>
        <v>0.27683514362131362</v>
      </c>
      <c r="AA24" s="194">
        <f>AA23/V23</f>
        <v>1.0808859191378955E-3</v>
      </c>
      <c r="AB24" s="194">
        <f>AA24-Z24</f>
        <v>-0.27575425770217571</v>
      </c>
      <c r="AC24" s="167">
        <f>AC23/C23</f>
        <v>0.1450361949265104</v>
      </c>
      <c r="AD24" s="167">
        <f>AD23/F23</f>
        <v>0.10914145532325112</v>
      </c>
      <c r="AE24" s="166">
        <f>AD24-T24</f>
        <v>-2.8873987624765118E-3</v>
      </c>
      <c r="AF24" s="166">
        <f>AD24-S24</f>
        <v>-4.4489291919839469E-3</v>
      </c>
      <c r="AG24" s="166">
        <f t="shared" ref="AG24" si="41">AD24-AC24</f>
        <v>-3.5894739603259285E-2</v>
      </c>
    </row>
    <row r="25" spans="1:33" s="12" customFormat="1" ht="20.25" customHeight="1">
      <c r="A25" s="349" t="s">
        <v>119</v>
      </c>
      <c r="B25" s="191">
        <v>88374.532000000007</v>
      </c>
      <c r="C25" s="191">
        <f>B25</f>
        <v>88374.532000000007</v>
      </c>
      <c r="D25" s="191">
        <v>88374.532000000007</v>
      </c>
      <c r="E25" s="249">
        <v>88374.532000000007</v>
      </c>
      <c r="F25" s="301">
        <v>84671.645000000004</v>
      </c>
      <c r="G25" s="161">
        <f>F25-D25</f>
        <v>-3702.8870000000024</v>
      </c>
      <c r="H25" s="161">
        <f t="shared" ref="H25" si="42">F25-E25</f>
        <v>-3702.8870000000024</v>
      </c>
      <c r="I25" s="161">
        <f>F25-C25</f>
        <v>-3702.8870000000024</v>
      </c>
      <c r="J25" s="191">
        <v>46499.732000000004</v>
      </c>
      <c r="K25" s="191">
        <f>J25</f>
        <v>46499.732000000004</v>
      </c>
      <c r="L25" s="191">
        <v>51251.770052556909</v>
      </c>
      <c r="M25" s="249">
        <v>51251.770052556909</v>
      </c>
      <c r="N25" s="301">
        <v>49499.387999999999</v>
      </c>
      <c r="O25" s="161">
        <f>N25-L25</f>
        <v>-1752.3820525569099</v>
      </c>
      <c r="P25" s="161">
        <f t="shared" ref="P25" si="43">N25-M25</f>
        <v>-1752.3820525569099</v>
      </c>
      <c r="Q25" s="161">
        <f>N25-K25</f>
        <v>2999.6559999999954</v>
      </c>
      <c r="R25" s="168">
        <f>B25-J25</f>
        <v>41874.800000000003</v>
      </c>
      <c r="S25" s="168">
        <f>C25-K25</f>
        <v>41874.800000000003</v>
      </c>
      <c r="T25" s="168">
        <f>D25-L25</f>
        <v>37122.761947443098</v>
      </c>
      <c r="U25" s="168">
        <f>E25-M25</f>
        <v>37122.761947443098</v>
      </c>
      <c r="V25" s="168">
        <f>F25-N25</f>
        <v>35172.257000000005</v>
      </c>
      <c r="W25" s="161">
        <f>W26*F25</f>
        <v>-395.06369634507877</v>
      </c>
      <c r="X25" s="163">
        <f>X26*F25</f>
        <v>-395.06369634507877</v>
      </c>
      <c r="Y25" s="163">
        <f>Y26*F25</f>
        <v>-4947.9916712574577</v>
      </c>
      <c r="Z25" s="160">
        <v>213.87099999999919</v>
      </c>
      <c r="AA25" s="160">
        <v>5013.8029999999999</v>
      </c>
      <c r="AB25" s="160">
        <f t="shared" ref="AB25" si="44">AA25-Z25</f>
        <v>4799.9320000000007</v>
      </c>
      <c r="AC25" s="168">
        <f>S25+Z25</f>
        <v>42088.671000000002</v>
      </c>
      <c r="AD25" s="168">
        <f>V25+AA25</f>
        <v>40186.060000000005</v>
      </c>
      <c r="AE25" s="161">
        <f>AE26*F25</f>
        <v>4618.7393036549229</v>
      </c>
      <c r="AF25" s="163">
        <f>AF26*F25</f>
        <v>65.811328742543878</v>
      </c>
      <c r="AG25" s="163">
        <f>AG26*F25</f>
        <v>-139.09849061350027</v>
      </c>
    </row>
    <row r="26" spans="1:33" s="12" customFormat="1" ht="20.25" customHeight="1" thickBot="1">
      <c r="A26" s="350"/>
      <c r="B26" s="164"/>
      <c r="C26" s="164"/>
      <c r="D26" s="169"/>
      <c r="E26" s="171"/>
      <c r="F26" s="169"/>
      <c r="G26" s="166">
        <f>G25/D25</f>
        <v>-4.1899933342787063E-2</v>
      </c>
      <c r="H26" s="166">
        <f t="shared" ref="H26" si="45">H25/E25</f>
        <v>-4.1899933342787063E-2</v>
      </c>
      <c r="I26" s="166">
        <f>I25/C25</f>
        <v>-4.1899933342787063E-2</v>
      </c>
      <c r="J26" s="164"/>
      <c r="K26" s="164"/>
      <c r="L26" s="169"/>
      <c r="M26" s="171"/>
      <c r="N26" s="169"/>
      <c r="O26" s="166">
        <f>O25/L25</f>
        <v>-3.4191639640151025E-2</v>
      </c>
      <c r="P26" s="166">
        <f t="shared" ref="P26" si="46">P25/M25</f>
        <v>-3.4191639640151025E-2</v>
      </c>
      <c r="Q26" s="166">
        <f>Q25/K25</f>
        <v>6.4509102977195545E-2</v>
      </c>
      <c r="R26" s="167">
        <f>R25/B25</f>
        <v>0.47383334375111597</v>
      </c>
      <c r="S26" s="167">
        <f>S25/C25</f>
        <v>0.47383334375111597</v>
      </c>
      <c r="T26" s="167">
        <f>T25/D25</f>
        <v>0.42006176561640063</v>
      </c>
      <c r="U26" s="167">
        <f>U25/E25</f>
        <v>0.42006176561640063</v>
      </c>
      <c r="V26" s="167">
        <f>V25/F25</f>
        <v>0.41539593331392111</v>
      </c>
      <c r="W26" s="166">
        <f>V26-T26</f>
        <v>-4.6658323024795223E-3</v>
      </c>
      <c r="X26" s="166">
        <f>V26-U26</f>
        <v>-4.6658323024795223E-3</v>
      </c>
      <c r="Y26" s="166">
        <f>V26-S26</f>
        <v>-5.8437410437194859E-2</v>
      </c>
      <c r="Z26" s="194">
        <f>Z25/S25</f>
        <v>5.1073915576910021E-3</v>
      </c>
      <c r="AA26" s="194">
        <f>AA25/V25</f>
        <v>0.14254993644564803</v>
      </c>
      <c r="AB26" s="194">
        <f>AA26-Z26</f>
        <v>0.13744254488795704</v>
      </c>
      <c r="AC26" s="167">
        <f>AC25/C25</f>
        <v>0.47625339617074292</v>
      </c>
      <c r="AD26" s="167">
        <f>AD25/F25</f>
        <v>0.47461059720760124</v>
      </c>
      <c r="AE26" s="166">
        <f>AD26-T26</f>
        <v>5.4548831591200608E-2</v>
      </c>
      <c r="AF26" s="166">
        <f>AD26-S26</f>
        <v>7.7725345648527178E-4</v>
      </c>
      <c r="AG26" s="166">
        <f t="shared" ref="AG26" si="47">AD26-AC26</f>
        <v>-1.6427989631416784E-3</v>
      </c>
    </row>
    <row r="27" spans="1:33" s="12" customFormat="1" ht="20.25" customHeight="1">
      <c r="A27" s="341" t="s">
        <v>236</v>
      </c>
      <c r="B27" s="322">
        <f t="shared" ref="B27:F27" si="48">B9+B11+B13+B15+B17+B19+B21+B23</f>
        <v>6042188.3767010001</v>
      </c>
      <c r="C27" s="322">
        <f t="shared" si="48"/>
        <v>6019810.1087010009</v>
      </c>
      <c r="D27" s="322">
        <f t="shared" si="48"/>
        <v>6063653.8017833196</v>
      </c>
      <c r="E27" s="322">
        <f t="shared" si="48"/>
        <v>5922108.0633618506</v>
      </c>
      <c r="F27" s="322">
        <f t="shared" si="48"/>
        <v>5769249.3819999993</v>
      </c>
      <c r="G27" s="173">
        <f>F27-D27</f>
        <v>-294404.41978332028</v>
      </c>
      <c r="H27" s="173">
        <f t="shared" ref="H27" si="49">F27-E27</f>
        <v>-152858.68136185128</v>
      </c>
      <c r="I27" s="173">
        <f>F27-C27</f>
        <v>-250560.72670100164</v>
      </c>
      <c r="J27" s="324">
        <f t="shared" ref="J27:N27" si="50">J9+J11+J13+J15+J17+J19+J21+J23</f>
        <v>5505366.1773010008</v>
      </c>
      <c r="K27" s="324">
        <f t="shared" si="50"/>
        <v>5449678.0883392552</v>
      </c>
      <c r="L27" s="324">
        <f t="shared" si="50"/>
        <v>5501594.3515192838</v>
      </c>
      <c r="M27" s="324">
        <f t="shared" si="50"/>
        <v>5396742.6533052456</v>
      </c>
      <c r="N27" s="324">
        <f t="shared" si="50"/>
        <v>5292347.1680089999</v>
      </c>
      <c r="O27" s="173">
        <f>N27-L27</f>
        <v>-209247.18351028394</v>
      </c>
      <c r="P27" s="173">
        <f t="shared" ref="P27" si="51">N27-M27</f>
        <v>-104395.48529624566</v>
      </c>
      <c r="Q27" s="173">
        <f>N27-K27</f>
        <v>-157330.92033025529</v>
      </c>
      <c r="R27" s="174">
        <f t="shared" ref="R27:V27" si="52">R9+R11+R13+R15+R17+R19+R21+R23</f>
        <v>536822.19940000004</v>
      </c>
      <c r="S27" s="175">
        <f t="shared" si="52"/>
        <v>570132.02036174526</v>
      </c>
      <c r="T27" s="175">
        <f t="shared" si="52"/>
        <v>562059.45026403631</v>
      </c>
      <c r="U27" s="175">
        <f t="shared" si="52"/>
        <v>525365.41005660489</v>
      </c>
      <c r="V27" s="176">
        <f t="shared" si="52"/>
        <v>476902.21399099962</v>
      </c>
      <c r="W27" s="172">
        <f>W28*F27</f>
        <v>-57867.949689747547</v>
      </c>
      <c r="X27" s="172">
        <f>X28*F27</f>
        <v>-34902.71000976779</v>
      </c>
      <c r="Y27" s="172">
        <f>Y28*F27</f>
        <v>-69499.37455349107</v>
      </c>
      <c r="Z27" s="160">
        <f t="shared" ref="Z27:AA27" si="53">Z9+Z11+Z13+Z15+Z17+Z19+Z21+Z23</f>
        <v>51109.468000000015</v>
      </c>
      <c r="AA27" s="160">
        <f t="shared" si="53"/>
        <v>23859.202000000019</v>
      </c>
      <c r="AB27" s="160">
        <f>AB9+AB13+AB11+AB15+AB17+AB19+AB21+AB23</f>
        <v>-27250.265999999996</v>
      </c>
      <c r="AC27" s="175">
        <f>AC9+AC11+AC13+AC15+AC17+AC19+AC21+AC23</f>
        <v>621241.48836174526</v>
      </c>
      <c r="AD27" s="175">
        <f>AD9+AD11+AD13+AD15+AD17+AD19+AD21+AD23</f>
        <v>500761.41599099967</v>
      </c>
      <c r="AE27" s="172">
        <f>AE28*F27</f>
        <v>-34008.74768974747</v>
      </c>
      <c r="AF27" s="172">
        <f>AF28*F27</f>
        <v>-45640.172553490986</v>
      </c>
      <c r="AG27" s="172">
        <f>AG28*F27</f>
        <v>-94622.326699375859</v>
      </c>
    </row>
    <row r="28" spans="1:33" s="12" customFormat="1" ht="20.25" customHeight="1" thickBot="1">
      <c r="A28" s="342"/>
      <c r="B28" s="323"/>
      <c r="C28" s="323"/>
      <c r="D28" s="323"/>
      <c r="E28" s="323"/>
      <c r="F28" s="323"/>
      <c r="G28" s="178">
        <f>G27/D27</f>
        <v>-4.8552313408251634E-2</v>
      </c>
      <c r="H28" s="178">
        <f t="shared" ref="H28" si="54">H27/E27</f>
        <v>-2.5811531928560717E-2</v>
      </c>
      <c r="I28" s="178">
        <f>I27/C27</f>
        <v>-4.1622696094490173E-2</v>
      </c>
      <c r="J28" s="325"/>
      <c r="K28" s="325"/>
      <c r="L28" s="325"/>
      <c r="M28" s="325"/>
      <c r="N28" s="325"/>
      <c r="O28" s="178">
        <f>O27/L27</f>
        <v>-3.8033917104866088E-2</v>
      </c>
      <c r="P28" s="178">
        <f t="shared" ref="P28" si="55">P27/M27</f>
        <v>-1.9344165916881075E-2</v>
      </c>
      <c r="Q28" s="178">
        <f>Q27/K27</f>
        <v>-2.8869764008060999E-2</v>
      </c>
      <c r="R28" s="179">
        <f>R27/B27</f>
        <v>8.8845657555135987E-2</v>
      </c>
      <c r="S28" s="180">
        <f>S27/C27</f>
        <v>9.4709303128628519E-2</v>
      </c>
      <c r="T28" s="180">
        <f>T27/D27</f>
        <v>9.2693195989971375E-2</v>
      </c>
      <c r="U28" s="180">
        <f>U27/E27</f>
        <v>8.8712567287798944E-2</v>
      </c>
      <c r="V28" s="181">
        <f>V27/F27</f>
        <v>8.2662783737331547E-2</v>
      </c>
      <c r="W28" s="177">
        <f>V28-T28</f>
        <v>-1.0030412252639828E-2</v>
      </c>
      <c r="X28" s="177">
        <f>V28-U28</f>
        <v>-6.0497835504673969E-3</v>
      </c>
      <c r="Y28" s="177">
        <f>V28-S28</f>
        <v>-1.2046519391296973E-2</v>
      </c>
      <c r="Z28" s="194">
        <f>Z27/S27</f>
        <v>8.9644970243157665E-2</v>
      </c>
      <c r="AA28" s="194">
        <f>AA27/V27</f>
        <v>5.0029547567691318E-2</v>
      </c>
      <c r="AB28" s="194">
        <f>AA28-Z28</f>
        <v>-3.9615422675466347E-2</v>
      </c>
      <c r="AC28" s="180">
        <f>AC27/C27</f>
        <v>0.10319951578934461</v>
      </c>
      <c r="AD28" s="180">
        <f>AD27/F27</f>
        <v>8.6798365408396166E-2</v>
      </c>
      <c r="AE28" s="177">
        <f>AD28-T28</f>
        <v>-5.8948305815752083E-3</v>
      </c>
      <c r="AF28" s="177">
        <f>AD28-S28</f>
        <v>-7.9109377202323528E-3</v>
      </c>
      <c r="AG28" s="177">
        <f t="shared" ref="AG28" si="56">AD28-AC28</f>
        <v>-1.6401150380948443E-2</v>
      </c>
    </row>
    <row r="29" spans="1:33" s="12" customFormat="1" ht="20.25" customHeight="1">
      <c r="A29" s="347" t="s">
        <v>237</v>
      </c>
      <c r="B29" s="318">
        <f t="shared" ref="B29:F29" si="57">B11+B13+B15+B17+B19+B23+B25+B9+B21</f>
        <v>6130562.9087009998</v>
      </c>
      <c r="C29" s="318">
        <f t="shared" si="57"/>
        <v>6108184.6407009996</v>
      </c>
      <c r="D29" s="318">
        <f t="shared" si="57"/>
        <v>6152028.3337833192</v>
      </c>
      <c r="E29" s="318">
        <f t="shared" si="57"/>
        <v>6010482.5953618493</v>
      </c>
      <c r="F29" s="318">
        <f t="shared" si="57"/>
        <v>5853921.0269999988</v>
      </c>
      <c r="G29" s="182">
        <f>F29-D29</f>
        <v>-298107.30678332038</v>
      </c>
      <c r="H29" s="182">
        <f t="shared" ref="H29" si="58">F29-E29</f>
        <v>-156561.56836185046</v>
      </c>
      <c r="I29" s="182">
        <f>F29-C29</f>
        <v>-254263.61370100081</v>
      </c>
      <c r="J29" s="318">
        <f t="shared" ref="J29:N29" si="59">J11+J13+J15+J17+J19+J23+J25+J9+J21</f>
        <v>5551865.9093010006</v>
      </c>
      <c r="K29" s="318">
        <f t="shared" si="59"/>
        <v>5496177.820339255</v>
      </c>
      <c r="L29" s="318">
        <f t="shared" si="59"/>
        <v>5552846.1215718407</v>
      </c>
      <c r="M29" s="318">
        <f t="shared" si="59"/>
        <v>5447994.4233578024</v>
      </c>
      <c r="N29" s="318">
        <f t="shared" si="59"/>
        <v>5341846.5560090002</v>
      </c>
      <c r="O29" s="182">
        <f>N29-L29</f>
        <v>-210999.56556284055</v>
      </c>
      <c r="P29" s="182">
        <f t="shared" ref="P29" si="60">N29-M29</f>
        <v>-106147.86734880228</v>
      </c>
      <c r="Q29" s="182">
        <f>N29-K29</f>
        <v>-154331.26433025487</v>
      </c>
      <c r="R29" s="183">
        <f t="shared" ref="R29:V29" si="61">R11+R13+R15+R17+R19+R23+R25+R9+R21</f>
        <v>578696.99940000009</v>
      </c>
      <c r="S29" s="184">
        <f t="shared" si="61"/>
        <v>612006.82036174531</v>
      </c>
      <c r="T29" s="184">
        <f t="shared" si="61"/>
        <v>599182.21221147943</v>
      </c>
      <c r="U29" s="184">
        <f t="shared" si="61"/>
        <v>562488.17200404801</v>
      </c>
      <c r="V29" s="185">
        <f t="shared" si="61"/>
        <v>512074.4709909996</v>
      </c>
      <c r="W29" s="182">
        <f>W30*F29</f>
        <v>-58073.317797239593</v>
      </c>
      <c r="X29" s="182">
        <f>X30*F29</f>
        <v>-35761.96065830539</v>
      </c>
      <c r="Y29" s="182">
        <f>Y30*F29</f>
        <v>-74456.520641217008</v>
      </c>
      <c r="Z29" s="160">
        <f>Z27+Z25</f>
        <v>51323.339000000014</v>
      </c>
      <c r="AA29" s="160">
        <f>AA27+AA25</f>
        <v>28873.005000000019</v>
      </c>
      <c r="AB29" s="160">
        <f>AB13+AB11+AB15+AB17+AB19+AB23+AB25+AB9+AB21</f>
        <v>-22450.333999999995</v>
      </c>
      <c r="AC29" s="184">
        <f>AC11+AC13+AC15+AC17+AC19+AC23+AC25+AC9+AC21</f>
        <v>663330.15936174523</v>
      </c>
      <c r="AD29" s="184">
        <f>AD11+AD13+AD15+AD17+AD19+AD23+AD25+AD9+AD21</f>
        <v>540947.47599099972</v>
      </c>
      <c r="AE29" s="182">
        <f>AE30*F29</f>
        <v>-29200.312797239454</v>
      </c>
      <c r="AF29" s="182">
        <f>AF30*F29</f>
        <v>-45583.515641216873</v>
      </c>
      <c r="AG29" s="182">
        <f>AG30*F29</f>
        <v>-94770.433034969479</v>
      </c>
    </row>
    <row r="30" spans="1:33" s="12" customFormat="1" ht="20.25" customHeight="1" thickBot="1">
      <c r="A30" s="348"/>
      <c r="B30" s="319"/>
      <c r="C30" s="319"/>
      <c r="D30" s="319"/>
      <c r="E30" s="319"/>
      <c r="F30" s="319"/>
      <c r="G30" s="186">
        <f>G29/D29</f>
        <v>-4.8456751271168649E-2</v>
      </c>
      <c r="H30" s="186">
        <f t="shared" ref="H30" si="62">H29/E29</f>
        <v>-2.6048086135823004E-2</v>
      </c>
      <c r="I30" s="186">
        <f>I29/C29</f>
        <v>-4.162670722275686E-2</v>
      </c>
      <c r="J30" s="319"/>
      <c r="K30" s="319"/>
      <c r="L30" s="319"/>
      <c r="M30" s="319"/>
      <c r="N30" s="319"/>
      <c r="O30" s="186">
        <f>O29/L29</f>
        <v>-3.7998453575571627E-2</v>
      </c>
      <c r="P30" s="186">
        <f t="shared" ref="P30" si="63">P29/M29</f>
        <v>-1.9483842878711938E-2</v>
      </c>
      <c r="Q30" s="186">
        <f>Q29/K29</f>
        <v>-2.8079743664612487E-2</v>
      </c>
      <c r="R30" s="187">
        <f>R29/B29</f>
        <v>9.4395410016699391E-2</v>
      </c>
      <c r="S30" s="188">
        <f>S29/C29</f>
        <v>0.10019455146848819</v>
      </c>
      <c r="T30" s="188">
        <f>T29/D29</f>
        <v>9.7395879814324543E-2</v>
      </c>
      <c r="U30" s="188">
        <f>U29/E29</f>
        <v>9.3584527212192112E-2</v>
      </c>
      <c r="V30" s="189">
        <f>V29/F29</f>
        <v>8.747546620959902E-2</v>
      </c>
      <c r="W30" s="186">
        <f>V30-T30</f>
        <v>-9.9204136047255226E-3</v>
      </c>
      <c r="X30" s="186">
        <f>V30-U30</f>
        <v>-6.1090610025930914E-3</v>
      </c>
      <c r="Y30" s="186">
        <f>V30-S30</f>
        <v>-1.2719085258889165E-2</v>
      </c>
      <c r="Z30" s="194">
        <f>Z29/S29</f>
        <v>8.3860730456670057E-2</v>
      </c>
      <c r="AA30" s="194">
        <f>AA29/V29</f>
        <v>5.6384386716492846E-2</v>
      </c>
      <c r="AB30" s="194">
        <f>AA30-Z30</f>
        <v>-2.7476343740177211E-2</v>
      </c>
      <c r="AC30" s="188">
        <f>AC29/C29</f>
        <v>0.10859693974241401</v>
      </c>
      <c r="AD30" s="188">
        <f>AD29/F29</f>
        <v>9.2407716724566574E-2</v>
      </c>
      <c r="AE30" s="186">
        <f>AD30-T30</f>
        <v>-4.9881630897579687E-3</v>
      </c>
      <c r="AF30" s="186">
        <f>AD30-S30</f>
        <v>-7.7868347439216112E-3</v>
      </c>
      <c r="AG30" s="186">
        <f t="shared" ref="AG30" si="64">AD30-AC30</f>
        <v>-1.6189223017847434E-2</v>
      </c>
    </row>
    <row r="31" spans="1:33" ht="18">
      <c r="A31" s="105"/>
      <c r="B31" s="105"/>
      <c r="C31" s="105"/>
      <c r="D31" s="105"/>
      <c r="E31" s="105"/>
      <c r="F31" s="105"/>
      <c r="G31" s="105"/>
      <c r="H31" s="105"/>
      <c r="I31" s="105"/>
      <c r="J31" s="105"/>
      <c r="K31" s="105"/>
      <c r="L31" s="105"/>
      <c r="M31" s="105"/>
      <c r="N31" s="105"/>
      <c r="O31" s="105"/>
      <c r="P31" s="105"/>
      <c r="Q31" s="105"/>
      <c r="R31" s="105"/>
      <c r="S31" s="105"/>
      <c r="T31" s="105"/>
      <c r="U31" s="105"/>
      <c r="V31" s="156"/>
      <c r="W31" s="113"/>
      <c r="X31" s="113"/>
      <c r="Y31" s="199">
        <f>Y32*F29</f>
        <v>-40508.804558043281</v>
      </c>
      <c r="AC31" s="130"/>
      <c r="AE31" s="130"/>
      <c r="AF31" s="130"/>
      <c r="AG31" s="130"/>
    </row>
    <row r="32" spans="1:33" ht="18">
      <c r="C32" s="10"/>
      <c r="J32" s="10"/>
      <c r="O32" s="140"/>
      <c r="S32" s="10"/>
      <c r="V32" s="157"/>
      <c r="Y32" s="200">
        <f>V30-R30</f>
        <v>-6.9199438071003705E-3</v>
      </c>
    </row>
    <row r="33" spans="1:32" ht="18">
      <c r="C33" s="10"/>
      <c r="D33" s="10"/>
      <c r="J33" s="10"/>
      <c r="S33" s="10"/>
      <c r="V33" s="157"/>
    </row>
    <row r="34" spans="1:32" ht="20.25">
      <c r="K34" s="10"/>
      <c r="Z34" s="3"/>
      <c r="AA34" s="3"/>
      <c r="AB34" s="3"/>
      <c r="AC34" s="3"/>
      <c r="AD34" s="3"/>
      <c r="AE34" s="3"/>
      <c r="AF34" s="3"/>
    </row>
    <row r="35" spans="1:32" ht="24" customHeight="1">
      <c r="A35" s="118" t="s">
        <v>113</v>
      </c>
      <c r="C35" s="10"/>
      <c r="E35" s="130"/>
      <c r="M35" s="130"/>
      <c r="O35" s="1"/>
      <c r="P35" s="130"/>
      <c r="Q35" s="1"/>
      <c r="S35" s="10"/>
      <c r="U35" s="130"/>
      <c r="W35" s="1"/>
      <c r="X35" s="130"/>
      <c r="Y35" s="1"/>
      <c r="Z35" s="302"/>
      <c r="AA35" s="153"/>
      <c r="AB35" s="153"/>
      <c r="AC35" s="320"/>
      <c r="AD35" s="320"/>
      <c r="AE35" s="320"/>
      <c r="AF35" s="320"/>
    </row>
    <row r="36" spans="1:32">
      <c r="I36" s="132"/>
      <c r="J36" s="132"/>
      <c r="K36" s="132"/>
      <c r="L36" s="132"/>
    </row>
    <row r="37" spans="1:32">
      <c r="I37" s="132"/>
      <c r="J37" s="132"/>
      <c r="K37" s="132"/>
      <c r="L37" s="132"/>
    </row>
    <row r="38" spans="1:32" ht="15.75">
      <c r="A38" s="146" t="s">
        <v>68</v>
      </c>
      <c r="B38" s="218"/>
      <c r="C38" s="146"/>
      <c r="D38" s="218"/>
      <c r="E38" s="146"/>
    </row>
    <row r="39" spans="1:32" ht="126">
      <c r="A39" s="222"/>
      <c r="B39" s="223" t="s">
        <v>185</v>
      </c>
      <c r="C39" s="219" t="s">
        <v>186</v>
      </c>
      <c r="D39" s="226" t="s">
        <v>187</v>
      </c>
      <c r="E39" s="220" t="s">
        <v>131</v>
      </c>
    </row>
    <row r="40" spans="1:32" ht="15.75">
      <c r="A40" s="222" t="s">
        <v>21</v>
      </c>
      <c r="B40" s="224">
        <v>-6836.02096174503</v>
      </c>
      <c r="C40" s="216">
        <v>805.46300000000338</v>
      </c>
      <c r="D40" s="216"/>
      <c r="E40" s="216">
        <f t="shared" ref="E40:E51" si="65">B40+C40+D40</f>
        <v>-6030.5579617450267</v>
      </c>
    </row>
    <row r="41" spans="1:32" ht="15.75">
      <c r="A41" s="222" t="s">
        <v>22</v>
      </c>
      <c r="B41" s="224">
        <v>-1917.7503314830205</v>
      </c>
      <c r="C41" s="216">
        <v>591.45699999999488</v>
      </c>
      <c r="D41" s="216"/>
      <c r="E41" s="216">
        <f t="shared" si="65"/>
        <v>-1326.2933314830257</v>
      </c>
    </row>
    <row r="42" spans="1:32" ht="15.75">
      <c r="A42" s="222" t="s">
        <v>23</v>
      </c>
      <c r="B42" s="224">
        <v>2288.6079999999679</v>
      </c>
      <c r="C42" s="216">
        <v>463.64500000000407</v>
      </c>
      <c r="D42" s="216">
        <v>0.57599999999999996</v>
      </c>
      <c r="E42" s="216">
        <f t="shared" si="65"/>
        <v>2752.828999999972</v>
      </c>
    </row>
    <row r="43" spans="1:32" ht="15.75">
      <c r="A43" s="222" t="s">
        <v>24</v>
      </c>
      <c r="B43" s="224">
        <v>-903.77700000001937</v>
      </c>
      <c r="C43" s="216">
        <v>423.58100000000559</v>
      </c>
      <c r="D43" s="216">
        <v>-53.438000000000002</v>
      </c>
      <c r="E43" s="216">
        <f t="shared" si="65"/>
        <v>-533.63400000001377</v>
      </c>
    </row>
    <row r="44" spans="1:32" ht="15.75">
      <c r="A44" s="222" t="s">
        <v>25</v>
      </c>
      <c r="B44" s="224">
        <v>-1322.0090000000048</v>
      </c>
      <c r="C44" s="216">
        <v>325.53699999999662</v>
      </c>
      <c r="D44" s="216">
        <v>-7.5359999999999996</v>
      </c>
      <c r="E44" s="216">
        <f t="shared" si="65"/>
        <v>-1004.0080000000081</v>
      </c>
    </row>
    <row r="45" spans="1:32" ht="15.75">
      <c r="A45" s="222" t="s">
        <v>26</v>
      </c>
      <c r="B45" s="224">
        <v>67.023999999999887</v>
      </c>
      <c r="C45" s="216">
        <v>251.07299999999668</v>
      </c>
      <c r="D45" s="216">
        <v>-649.47699999999998</v>
      </c>
      <c r="E45" s="216">
        <f t="shared" si="65"/>
        <v>-331.38000000000341</v>
      </c>
    </row>
    <row r="46" spans="1:32" ht="15.75">
      <c r="A46" s="222" t="s">
        <v>27</v>
      </c>
      <c r="B46" s="224">
        <v>789.20103000000802</v>
      </c>
      <c r="C46" s="216"/>
      <c r="D46" s="216">
        <v>-1257.2550000000001</v>
      </c>
      <c r="E46" s="216">
        <f t="shared" si="65"/>
        <v>-468.05396999999209</v>
      </c>
    </row>
    <row r="47" spans="1:32" ht="15.75">
      <c r="A47" s="222" t="s">
        <v>28</v>
      </c>
      <c r="B47" s="224">
        <v>-186.9298680000071</v>
      </c>
      <c r="C47" s="216"/>
      <c r="D47" s="216">
        <v>-771.63099999999997</v>
      </c>
      <c r="E47" s="216">
        <f t="shared" si="65"/>
        <v>-958.56086800000708</v>
      </c>
    </row>
    <row r="48" spans="1:32" ht="15.75">
      <c r="A48" s="222" t="s">
        <v>29</v>
      </c>
      <c r="B48" s="224">
        <v>5607.4953710000091</v>
      </c>
      <c r="C48" s="216"/>
      <c r="D48" s="216"/>
      <c r="E48" s="216">
        <f t="shared" si="65"/>
        <v>5607.4953710000091</v>
      </c>
    </row>
    <row r="49" spans="1:25" ht="15.75">
      <c r="A49" s="222" t="s">
        <v>30</v>
      </c>
      <c r="B49" s="224">
        <v>1001.0567599999973</v>
      </c>
      <c r="C49" s="216"/>
      <c r="D49" s="216"/>
      <c r="E49" s="216">
        <f t="shared" si="65"/>
        <v>1001.0567599999973</v>
      </c>
    </row>
    <row r="50" spans="1:25" ht="15.75">
      <c r="A50" s="222" t="s">
        <v>31</v>
      </c>
      <c r="B50" s="224">
        <v>1413.1020000000001</v>
      </c>
      <c r="C50" s="216"/>
      <c r="D50" s="216"/>
      <c r="E50" s="216">
        <f t="shared" si="65"/>
        <v>1413.1020000000001</v>
      </c>
    </row>
    <row r="51" spans="1:25" ht="15.75">
      <c r="A51" s="222" t="s">
        <v>32</v>
      </c>
      <c r="B51" s="224"/>
      <c r="C51" s="216"/>
      <c r="D51" s="216">
        <v>2738.761</v>
      </c>
      <c r="E51" s="216">
        <f t="shared" si="65"/>
        <v>2738.761</v>
      </c>
    </row>
    <row r="52" spans="1:25" ht="15.75">
      <c r="A52" s="222" t="s">
        <v>120</v>
      </c>
      <c r="B52" s="224">
        <f>SUM(B40:B51)</f>
        <v>-2.280996795889223E-7</v>
      </c>
      <c r="C52" s="216">
        <f t="shared" ref="C52:D52" si="66">SUM(C40:C51)</f>
        <v>2860.7560000000012</v>
      </c>
      <c r="D52" s="216">
        <f t="shared" si="66"/>
        <v>0</v>
      </c>
      <c r="E52" s="216">
        <f t="shared" ref="E52" si="67">SUM(E40:E51)</f>
        <v>2860.7559997719027</v>
      </c>
    </row>
    <row r="54" spans="1:25" ht="15.75">
      <c r="A54" s="146" t="s">
        <v>90</v>
      </c>
      <c r="B54" s="218"/>
    </row>
    <row r="55" spans="1:25" s="130" customFormat="1" ht="78.75">
      <c r="A55" s="222"/>
      <c r="B55" s="223" t="s">
        <v>194</v>
      </c>
      <c r="C55" s="223" t="s">
        <v>195</v>
      </c>
      <c r="D55" s="223" t="s">
        <v>196</v>
      </c>
      <c r="E55" s="220" t="s">
        <v>131</v>
      </c>
      <c r="M55" s="135"/>
      <c r="O55" s="140"/>
      <c r="P55" s="140"/>
      <c r="Q55" s="140"/>
      <c r="U55" s="135"/>
      <c r="W55" s="140"/>
      <c r="X55" s="140"/>
      <c r="Y55" s="140"/>
    </row>
    <row r="56" spans="1:25" s="130" customFormat="1" ht="15.75">
      <c r="A56" s="222" t="s">
        <v>21</v>
      </c>
      <c r="B56" s="224">
        <v>-3864.2310000000002</v>
      </c>
      <c r="C56" s="224">
        <v>-13577.915999999997</v>
      </c>
      <c r="D56" s="224">
        <v>427.185</v>
      </c>
      <c r="E56" s="224">
        <f>B56+C56+D56</f>
        <v>-17014.961999999996</v>
      </c>
      <c r="M56" s="135"/>
      <c r="O56" s="140"/>
      <c r="P56" s="140"/>
      <c r="Q56" s="140"/>
      <c r="U56" s="135"/>
      <c r="W56" s="140"/>
      <c r="X56" s="140"/>
      <c r="Y56" s="140"/>
    </row>
    <row r="57" spans="1:25" s="130" customFormat="1" ht="15.75">
      <c r="A57" s="222" t="s">
        <v>22</v>
      </c>
      <c r="B57" s="224"/>
      <c r="C57" s="224"/>
      <c r="D57" s="224"/>
      <c r="E57" s="224">
        <f t="shared" ref="E57:E67" si="68">B57+C57+D57</f>
        <v>0</v>
      </c>
      <c r="M57" s="135"/>
      <c r="O57" s="140"/>
      <c r="P57" s="140"/>
      <c r="Q57" s="140"/>
      <c r="U57" s="135"/>
      <c r="W57" s="140"/>
      <c r="X57" s="140"/>
      <c r="Y57" s="140"/>
    </row>
    <row r="58" spans="1:25" s="130" customFormat="1" ht="15.75">
      <c r="A58" s="222" t="s">
        <v>23</v>
      </c>
      <c r="B58" s="224"/>
      <c r="C58" s="224"/>
      <c r="D58" s="224"/>
      <c r="E58" s="224">
        <f t="shared" si="68"/>
        <v>0</v>
      </c>
      <c r="M58" s="135"/>
      <c r="O58" s="140"/>
      <c r="P58" s="140"/>
      <c r="Q58" s="140"/>
      <c r="U58" s="135"/>
      <c r="W58" s="140"/>
      <c r="X58" s="140"/>
      <c r="Y58" s="140"/>
    </row>
    <row r="59" spans="1:25" s="130" customFormat="1" ht="15.75">
      <c r="A59" s="222" t="s">
        <v>24</v>
      </c>
      <c r="B59" s="224"/>
      <c r="C59" s="224"/>
      <c r="D59" s="224"/>
      <c r="E59" s="224">
        <f t="shared" si="68"/>
        <v>0</v>
      </c>
      <c r="M59" s="135"/>
      <c r="O59" s="140"/>
      <c r="P59" s="140"/>
      <c r="Q59" s="140"/>
      <c r="U59" s="135"/>
      <c r="W59" s="140"/>
      <c r="X59" s="140"/>
      <c r="Y59" s="140"/>
    </row>
    <row r="60" spans="1:25" s="130" customFormat="1" ht="15.75">
      <c r="A60" s="222" t="s">
        <v>25</v>
      </c>
      <c r="B60" s="224"/>
      <c r="C60" s="224"/>
      <c r="D60" s="224"/>
      <c r="E60" s="224">
        <f t="shared" si="68"/>
        <v>0</v>
      </c>
      <c r="M60" s="135"/>
      <c r="O60" s="140"/>
      <c r="P60" s="140"/>
      <c r="Q60" s="140"/>
      <c r="U60" s="135"/>
      <c r="W60" s="140"/>
      <c r="X60" s="140"/>
      <c r="Y60" s="140"/>
    </row>
    <row r="61" spans="1:25" s="130" customFormat="1" ht="15.75">
      <c r="A61" s="222" t="s">
        <v>26</v>
      </c>
      <c r="B61" s="224"/>
      <c r="C61" s="224"/>
      <c r="D61" s="224"/>
      <c r="E61" s="224">
        <f t="shared" si="68"/>
        <v>0</v>
      </c>
      <c r="M61" s="135"/>
      <c r="O61" s="140"/>
      <c r="P61" s="140"/>
      <c r="Q61" s="140"/>
      <c r="U61" s="135"/>
      <c r="W61" s="140"/>
      <c r="X61" s="140"/>
      <c r="Y61" s="140"/>
    </row>
    <row r="62" spans="1:25" s="130" customFormat="1" ht="15.75">
      <c r="A62" s="222" t="s">
        <v>27</v>
      </c>
      <c r="B62" s="224"/>
      <c r="C62" s="224"/>
      <c r="D62" s="224"/>
      <c r="E62" s="224">
        <f t="shared" si="68"/>
        <v>0</v>
      </c>
      <c r="M62" s="135"/>
      <c r="O62" s="140"/>
      <c r="P62" s="140"/>
      <c r="Q62" s="140"/>
      <c r="U62" s="135"/>
      <c r="W62" s="140"/>
      <c r="X62" s="140"/>
      <c r="Y62" s="140"/>
    </row>
    <row r="63" spans="1:25" s="130" customFormat="1" ht="15.75">
      <c r="A63" s="222" t="s">
        <v>28</v>
      </c>
      <c r="B63" s="224"/>
      <c r="C63" s="224"/>
      <c r="D63" s="224"/>
      <c r="E63" s="224">
        <f t="shared" si="68"/>
        <v>0</v>
      </c>
      <c r="M63" s="135"/>
      <c r="O63" s="140"/>
      <c r="P63" s="140"/>
      <c r="Q63" s="140"/>
      <c r="U63" s="135"/>
      <c r="W63" s="140"/>
      <c r="X63" s="140"/>
      <c r="Y63" s="140"/>
    </row>
    <row r="64" spans="1:25" s="130" customFormat="1" ht="15.75">
      <c r="A64" s="222" t="s">
        <v>29</v>
      </c>
      <c r="B64" s="224"/>
      <c r="C64" s="224"/>
      <c r="D64" s="224"/>
      <c r="E64" s="224">
        <f t="shared" si="68"/>
        <v>0</v>
      </c>
      <c r="M64" s="135"/>
      <c r="O64" s="140"/>
      <c r="P64" s="140"/>
      <c r="Q64" s="140"/>
      <c r="U64" s="135"/>
      <c r="W64" s="140"/>
      <c r="X64" s="140"/>
      <c r="Y64" s="140"/>
    </row>
    <row r="65" spans="1:25" s="130" customFormat="1" ht="15.75">
      <c r="A65" s="222" t="s">
        <v>30</v>
      </c>
      <c r="B65" s="224"/>
      <c r="C65" s="224"/>
      <c r="D65" s="224"/>
      <c r="E65" s="224">
        <f t="shared" si="68"/>
        <v>0</v>
      </c>
      <c r="M65" s="135"/>
      <c r="O65" s="140"/>
      <c r="P65" s="140"/>
      <c r="Q65" s="140"/>
      <c r="U65" s="135"/>
      <c r="W65" s="140"/>
      <c r="X65" s="140"/>
      <c r="Y65" s="140"/>
    </row>
    <row r="66" spans="1:25" s="130" customFormat="1" ht="15.75">
      <c r="A66" s="222" t="s">
        <v>31</v>
      </c>
      <c r="B66" s="224"/>
      <c r="C66" s="224"/>
      <c r="D66" s="224"/>
      <c r="E66" s="224">
        <f t="shared" si="68"/>
        <v>0</v>
      </c>
      <c r="M66" s="135"/>
      <c r="O66" s="140"/>
      <c r="P66" s="140"/>
      <c r="Q66" s="140"/>
      <c r="U66" s="135"/>
      <c r="W66" s="140"/>
      <c r="X66" s="140"/>
      <c r="Y66" s="140"/>
    </row>
    <row r="67" spans="1:25" s="130" customFormat="1" ht="15.75">
      <c r="A67" s="222" t="s">
        <v>32</v>
      </c>
      <c r="B67" s="224"/>
      <c r="C67" s="224"/>
      <c r="D67" s="224"/>
      <c r="E67" s="224">
        <f t="shared" si="68"/>
        <v>0</v>
      </c>
      <c r="M67" s="135"/>
      <c r="O67" s="140"/>
      <c r="P67" s="140"/>
      <c r="Q67" s="140"/>
      <c r="U67" s="135"/>
      <c r="W67" s="140"/>
      <c r="X67" s="140"/>
      <c r="Y67" s="140"/>
    </row>
    <row r="68" spans="1:25" s="130" customFormat="1" ht="15.75">
      <c r="A68" s="222" t="s">
        <v>120</v>
      </c>
      <c r="B68" s="224">
        <f>SUM(B56:B67)</f>
        <v>-3864.2310000000002</v>
      </c>
      <c r="C68" s="224">
        <f>SUM(C56:C67)</f>
        <v>-13577.915999999997</v>
      </c>
      <c r="D68" s="224">
        <f>SUM(D56:D67)</f>
        <v>427.185</v>
      </c>
      <c r="E68" s="224">
        <f>SUM(E56:E67)</f>
        <v>-17014.961999999996</v>
      </c>
      <c r="M68" s="135"/>
      <c r="O68" s="140"/>
      <c r="P68" s="140"/>
      <c r="Q68" s="140"/>
      <c r="U68" s="135"/>
      <c r="W68" s="140"/>
      <c r="X68" s="140"/>
      <c r="Y68" s="140"/>
    </row>
    <row r="69" spans="1:25" s="130" customFormat="1">
      <c r="E69" s="135"/>
      <c r="M69" s="135"/>
      <c r="O69" s="140"/>
      <c r="P69" s="140"/>
      <c r="Q69" s="140"/>
      <c r="U69" s="135"/>
      <c r="W69" s="140"/>
      <c r="X69" s="140"/>
      <c r="Y69" s="140"/>
    </row>
    <row r="70" spans="1:25" s="130" customFormat="1">
      <c r="E70" s="135"/>
      <c r="M70" s="135"/>
      <c r="O70" s="140"/>
      <c r="P70" s="140"/>
      <c r="Q70" s="140"/>
      <c r="U70" s="135"/>
      <c r="W70" s="140"/>
      <c r="X70" s="140"/>
      <c r="Y70" s="140"/>
    </row>
    <row r="71" spans="1:25" s="130" customFormat="1">
      <c r="E71" s="135"/>
      <c r="M71" s="135"/>
      <c r="O71" s="140"/>
      <c r="P71" s="140"/>
      <c r="Q71" s="140"/>
      <c r="U71" s="135"/>
      <c r="W71" s="140"/>
      <c r="X71" s="140"/>
      <c r="Y71" s="140"/>
    </row>
    <row r="72" spans="1:25" ht="15.75">
      <c r="A72" s="146" t="s">
        <v>188</v>
      </c>
      <c r="B72" s="218"/>
      <c r="C72" s="146"/>
      <c r="D72" s="218"/>
      <c r="E72" s="146"/>
    </row>
    <row r="73" spans="1:25" ht="157.5">
      <c r="A73" s="222"/>
      <c r="B73" s="223" t="s">
        <v>189</v>
      </c>
      <c r="C73" s="219" t="s">
        <v>190</v>
      </c>
      <c r="D73" s="226" t="s">
        <v>191</v>
      </c>
      <c r="E73" s="220" t="s">
        <v>193</v>
      </c>
      <c r="F73" s="220" t="s">
        <v>131</v>
      </c>
    </row>
    <row r="74" spans="1:25" ht="15.75">
      <c r="A74" s="222" t="s">
        <v>21</v>
      </c>
      <c r="B74" s="224">
        <v>22000</v>
      </c>
      <c r="C74" s="216"/>
      <c r="D74" s="216"/>
      <c r="E74" s="216">
        <v>6168.7690000000002</v>
      </c>
      <c r="F74" s="216">
        <f>B74+C74+D74+E74</f>
        <v>28168.769</v>
      </c>
      <c r="H74" s="280"/>
    </row>
    <row r="75" spans="1:25" ht="15.75">
      <c r="A75" s="222" t="s">
        <v>22</v>
      </c>
      <c r="B75" s="224"/>
      <c r="C75" s="216"/>
      <c r="D75" s="216"/>
      <c r="E75" s="216">
        <v>5573.4629999999997</v>
      </c>
      <c r="F75" s="216">
        <f t="shared" ref="F75:F86" si="69">B75+C75+D75+E75</f>
        <v>5573.4629999999997</v>
      </c>
    </row>
    <row r="76" spans="1:25" ht="15.75">
      <c r="A76" s="222" t="s">
        <v>23</v>
      </c>
      <c r="B76" s="224"/>
      <c r="C76" s="216"/>
      <c r="D76" s="216"/>
      <c r="E76" s="216">
        <v>5129.5879999999997</v>
      </c>
      <c r="F76" s="216">
        <f t="shared" si="69"/>
        <v>5129.5879999999997</v>
      </c>
    </row>
    <row r="77" spans="1:25" ht="15.75">
      <c r="A77" s="222" t="s">
        <v>24</v>
      </c>
      <c r="B77" s="224"/>
      <c r="C77" s="216"/>
      <c r="D77" s="216"/>
      <c r="E77" s="216">
        <v>4505.4610000000002</v>
      </c>
      <c r="F77" s="216">
        <f t="shared" si="69"/>
        <v>4505.4610000000002</v>
      </c>
    </row>
    <row r="78" spans="1:25" ht="15.75">
      <c r="A78" s="222" t="s">
        <v>25</v>
      </c>
      <c r="B78" s="224"/>
      <c r="C78" s="216"/>
      <c r="D78" s="216"/>
      <c r="E78" s="216">
        <v>5136.5969999999998</v>
      </c>
      <c r="F78" s="216">
        <f t="shared" si="69"/>
        <v>5136.5969999999998</v>
      </c>
    </row>
    <row r="79" spans="1:25" ht="15.75">
      <c r="A79" s="222" t="s">
        <v>26</v>
      </c>
      <c r="B79" s="224"/>
      <c r="C79" s="216"/>
      <c r="D79" s="216"/>
      <c r="E79" s="216">
        <v>4458.3990000000003</v>
      </c>
      <c r="F79" s="216">
        <f t="shared" si="69"/>
        <v>4458.3990000000003</v>
      </c>
    </row>
    <row r="80" spans="1:25" ht="15.75">
      <c r="A80" s="222" t="s">
        <v>27</v>
      </c>
      <c r="B80" s="224"/>
      <c r="C80" s="216"/>
      <c r="D80" s="216"/>
      <c r="E80" s="216">
        <v>4670.2020000000002</v>
      </c>
      <c r="F80" s="216">
        <f t="shared" si="69"/>
        <v>4670.2020000000002</v>
      </c>
    </row>
    <row r="81" spans="1:25" ht="15.75">
      <c r="A81" s="222" t="s">
        <v>28</v>
      </c>
      <c r="B81" s="224"/>
      <c r="C81" s="216">
        <v>-2000</v>
      </c>
      <c r="D81" s="216"/>
      <c r="E81" s="216">
        <v>5459.8860000000004</v>
      </c>
      <c r="F81" s="216">
        <f t="shared" si="69"/>
        <v>3459.8860000000004</v>
      </c>
    </row>
    <row r="82" spans="1:25" ht="15.75">
      <c r="A82" s="222" t="s">
        <v>29</v>
      </c>
      <c r="B82" s="224"/>
      <c r="C82" s="216">
        <v>2000</v>
      </c>
      <c r="D82" s="216">
        <v>948.6</v>
      </c>
      <c r="E82" s="216">
        <v>4491.0959999999995</v>
      </c>
      <c r="F82" s="216">
        <f t="shared" si="69"/>
        <v>7439.6959999999999</v>
      </c>
    </row>
    <row r="83" spans="1:25" ht="15.75">
      <c r="A83" s="222" t="s">
        <v>30</v>
      </c>
      <c r="B83" s="224"/>
      <c r="C83" s="216"/>
      <c r="D83" s="216"/>
      <c r="E83" s="216">
        <v>4847.942</v>
      </c>
      <c r="F83" s="216">
        <f t="shared" si="69"/>
        <v>4847.942</v>
      </c>
    </row>
    <row r="84" spans="1:25" ht="15.75">
      <c r="A84" s="222" t="s">
        <v>31</v>
      </c>
      <c r="B84" s="224"/>
      <c r="C84" s="216"/>
      <c r="D84" s="216"/>
      <c r="E84" s="216">
        <v>5921.7250000000004</v>
      </c>
      <c r="F84" s="216">
        <f t="shared" si="69"/>
        <v>5921.7250000000004</v>
      </c>
    </row>
    <row r="85" spans="1:25" ht="15.75">
      <c r="A85" s="222" t="s">
        <v>32</v>
      </c>
      <c r="B85" s="224"/>
      <c r="C85" s="216"/>
      <c r="D85" s="216"/>
      <c r="E85" s="216">
        <v>6463.2179999999998</v>
      </c>
      <c r="F85" s="216">
        <f t="shared" si="69"/>
        <v>6463.2179999999998</v>
      </c>
    </row>
    <row r="86" spans="1:25" ht="15.75">
      <c r="A86" s="222" t="s">
        <v>120</v>
      </c>
      <c r="B86" s="224">
        <f>SUM(B74:B85)</f>
        <v>22000</v>
      </c>
      <c r="C86" s="216">
        <f t="shared" ref="C86" si="70">SUM(C74:C85)</f>
        <v>0</v>
      </c>
      <c r="D86" s="216">
        <f t="shared" ref="D86:E86" si="71">SUM(D74:D85)</f>
        <v>948.6</v>
      </c>
      <c r="E86" s="216">
        <f t="shared" si="71"/>
        <v>62826.345999999998</v>
      </c>
      <c r="F86" s="216">
        <f t="shared" si="69"/>
        <v>85774.945999999996</v>
      </c>
    </row>
    <row r="88" spans="1:25" s="130" customFormat="1" ht="15.75">
      <c r="A88" s="146" t="s">
        <v>18</v>
      </c>
      <c r="B88" s="218"/>
      <c r="C88" s="146"/>
      <c r="D88" s="218"/>
      <c r="E88" s="146"/>
      <c r="M88" s="135"/>
      <c r="O88" s="140"/>
      <c r="P88" s="140"/>
      <c r="Q88" s="140"/>
      <c r="U88" s="135"/>
      <c r="W88" s="140"/>
      <c r="X88" s="140"/>
      <c r="Y88" s="140"/>
    </row>
    <row r="89" spans="1:25" s="130" customFormat="1" ht="15.75">
      <c r="A89" s="222"/>
      <c r="B89" s="223" t="s">
        <v>197</v>
      </c>
      <c r="I89" s="135"/>
      <c r="K89" s="140"/>
      <c r="L89" s="140"/>
      <c r="M89" s="140"/>
      <c r="Q89" s="135"/>
      <c r="S89" s="140"/>
      <c r="T89" s="140"/>
      <c r="U89" s="140"/>
    </row>
    <row r="90" spans="1:25" s="130" customFormat="1" ht="15.75">
      <c r="A90" s="222" t="s">
        <v>21</v>
      </c>
      <c r="B90" s="224">
        <v>512.33699999999999</v>
      </c>
      <c r="D90" s="280"/>
      <c r="I90" s="135"/>
      <c r="K90" s="140"/>
      <c r="L90" s="140"/>
      <c r="M90" s="140"/>
      <c r="Q90" s="135"/>
      <c r="S90" s="140"/>
      <c r="T90" s="140"/>
      <c r="U90" s="140"/>
    </row>
    <row r="91" spans="1:25" s="130" customFormat="1" ht="15.75">
      <c r="A91" s="222" t="s">
        <v>22</v>
      </c>
      <c r="B91" s="224">
        <v>687.01200000000017</v>
      </c>
      <c r="I91" s="135"/>
      <c r="K91" s="140"/>
      <c r="L91" s="140"/>
      <c r="M91" s="140"/>
      <c r="Q91" s="135"/>
      <c r="S91" s="140"/>
      <c r="T91" s="140"/>
      <c r="U91" s="140"/>
    </row>
    <row r="92" spans="1:25" s="130" customFormat="1" ht="15.75">
      <c r="A92" s="222" t="s">
        <v>23</v>
      </c>
      <c r="B92" s="224">
        <v>510.93499999999995</v>
      </c>
      <c r="I92" s="135"/>
      <c r="K92" s="140"/>
      <c r="L92" s="140"/>
      <c r="M92" s="140"/>
      <c r="Q92" s="135"/>
      <c r="S92" s="140"/>
      <c r="T92" s="140"/>
      <c r="U92" s="140"/>
    </row>
    <row r="93" spans="1:25" s="130" customFormat="1" ht="15.75">
      <c r="A93" s="222" t="s">
        <v>24</v>
      </c>
      <c r="B93" s="224">
        <v>591.07499999999993</v>
      </c>
      <c r="I93" s="135"/>
      <c r="K93" s="140"/>
      <c r="L93" s="140"/>
      <c r="M93" s="140"/>
      <c r="Q93" s="135"/>
      <c r="S93" s="140"/>
      <c r="T93" s="140"/>
      <c r="U93" s="140"/>
    </row>
    <row r="94" spans="1:25" s="130" customFormat="1" ht="15.75">
      <c r="A94" s="222" t="s">
        <v>25</v>
      </c>
      <c r="B94" s="224">
        <v>514.90500000000009</v>
      </c>
      <c r="I94" s="135"/>
      <c r="K94" s="140"/>
      <c r="L94" s="140"/>
      <c r="M94" s="140"/>
      <c r="Q94" s="135"/>
      <c r="S94" s="140"/>
      <c r="T94" s="140"/>
      <c r="U94" s="140"/>
    </row>
    <row r="95" spans="1:25" s="130" customFormat="1" ht="15.75">
      <c r="A95" s="222" t="s">
        <v>26</v>
      </c>
      <c r="B95" s="224">
        <v>530.79799999999989</v>
      </c>
      <c r="I95" s="135"/>
      <c r="K95" s="140"/>
      <c r="L95" s="140"/>
      <c r="M95" s="140"/>
      <c r="Q95" s="135"/>
      <c r="S95" s="140"/>
      <c r="T95" s="140"/>
      <c r="U95" s="140"/>
    </row>
    <row r="96" spans="1:25" s="130" customFormat="1" ht="15.75">
      <c r="A96" s="222" t="s">
        <v>27</v>
      </c>
      <c r="B96" s="224"/>
      <c r="I96" s="135"/>
      <c r="K96" s="140"/>
      <c r="L96" s="140"/>
      <c r="M96" s="140"/>
      <c r="Q96" s="135"/>
      <c r="S96" s="140"/>
      <c r="T96" s="140"/>
      <c r="U96" s="140"/>
    </row>
    <row r="97" spans="1:21" s="130" customFormat="1" ht="15.75">
      <c r="A97" s="222" t="s">
        <v>28</v>
      </c>
      <c r="B97" s="224"/>
      <c r="I97" s="135"/>
      <c r="K97" s="140"/>
      <c r="L97" s="140"/>
      <c r="M97" s="140"/>
      <c r="Q97" s="135"/>
      <c r="S97" s="140"/>
      <c r="T97" s="140"/>
      <c r="U97" s="140"/>
    </row>
    <row r="98" spans="1:21" s="130" customFormat="1" ht="15.75">
      <c r="A98" s="222" t="s">
        <v>29</v>
      </c>
      <c r="B98" s="224"/>
      <c r="I98" s="135"/>
      <c r="K98" s="140"/>
      <c r="L98" s="140"/>
      <c r="M98" s="140"/>
      <c r="Q98" s="135"/>
      <c r="S98" s="140"/>
      <c r="T98" s="140"/>
      <c r="U98" s="140"/>
    </row>
    <row r="99" spans="1:21" s="130" customFormat="1" ht="15.75">
      <c r="A99" s="222" t="s">
        <v>30</v>
      </c>
      <c r="B99" s="224"/>
      <c r="I99" s="135"/>
      <c r="K99" s="140"/>
      <c r="L99" s="140"/>
      <c r="M99" s="140"/>
      <c r="Q99" s="135"/>
      <c r="S99" s="140"/>
      <c r="T99" s="140"/>
      <c r="U99" s="140"/>
    </row>
    <row r="100" spans="1:21" s="130" customFormat="1" ht="15.75">
      <c r="A100" s="222" t="s">
        <v>31</v>
      </c>
      <c r="B100" s="224"/>
      <c r="I100" s="135"/>
      <c r="K100" s="140"/>
      <c r="L100" s="140"/>
      <c r="M100" s="140"/>
      <c r="Q100" s="135"/>
      <c r="S100" s="140"/>
      <c r="T100" s="140"/>
      <c r="U100" s="140"/>
    </row>
    <row r="101" spans="1:21" s="130" customFormat="1" ht="15.75">
      <c r="A101" s="222" t="s">
        <v>32</v>
      </c>
      <c r="B101" s="224"/>
      <c r="I101" s="135"/>
      <c r="K101" s="140"/>
      <c r="L101" s="140"/>
      <c r="M101" s="140"/>
      <c r="Q101" s="135"/>
      <c r="S101" s="140"/>
      <c r="T101" s="140"/>
      <c r="U101" s="140"/>
    </row>
    <row r="102" spans="1:21" s="130" customFormat="1" ht="15.75">
      <c r="A102" s="222" t="s">
        <v>120</v>
      </c>
      <c r="B102" s="224">
        <f>SUM(B90:B101)</f>
        <v>3347.0619999999999</v>
      </c>
      <c r="I102" s="135"/>
      <c r="K102" s="140"/>
      <c r="L102" s="140"/>
      <c r="M102" s="140"/>
      <c r="Q102" s="135"/>
      <c r="S102" s="140"/>
      <c r="T102" s="140"/>
      <c r="U102" s="140"/>
    </row>
    <row r="104" spans="1:21" ht="15.75">
      <c r="A104" s="146" t="s">
        <v>33</v>
      </c>
      <c r="B104" s="218"/>
    </row>
    <row r="105" spans="1:21" ht="15.75">
      <c r="A105" s="222"/>
      <c r="B105" s="223" t="s">
        <v>192</v>
      </c>
    </row>
    <row r="106" spans="1:21" ht="15.75">
      <c r="A106" s="222" t="s">
        <v>21</v>
      </c>
      <c r="B106" s="224">
        <v>2728.8149999999996</v>
      </c>
    </row>
    <row r="107" spans="1:21" ht="15.75">
      <c r="A107" s="222" t="s">
        <v>22</v>
      </c>
      <c r="B107" s="224">
        <v>1412.7090000000001</v>
      </c>
    </row>
    <row r="108" spans="1:21" ht="15.75">
      <c r="A108" s="222" t="s">
        <v>23</v>
      </c>
      <c r="B108" s="224">
        <v>7629.222999999999</v>
      </c>
    </row>
    <row r="109" spans="1:21" ht="15.75">
      <c r="A109" s="222" t="s">
        <v>24</v>
      </c>
      <c r="B109" s="224">
        <v>3142.9799999999996</v>
      </c>
    </row>
    <row r="110" spans="1:21" ht="15.75">
      <c r="A110" s="222" t="s">
        <v>25</v>
      </c>
      <c r="B110" s="224">
        <v>13178.61479</v>
      </c>
    </row>
    <row r="111" spans="1:21" ht="15.75">
      <c r="A111" s="222" t="s">
        <v>26</v>
      </c>
      <c r="B111" s="224">
        <v>820.75495999999998</v>
      </c>
    </row>
    <row r="112" spans="1:21" ht="15.75">
      <c r="A112" s="222" t="s">
        <v>27</v>
      </c>
      <c r="B112" s="224">
        <v>2722.2350000000001</v>
      </c>
    </row>
    <row r="113" spans="1:2" ht="15.75">
      <c r="A113" s="222" t="s">
        <v>28</v>
      </c>
      <c r="B113" s="224">
        <v>2834.9319999999998</v>
      </c>
    </row>
    <row r="114" spans="1:2" ht="15.75">
      <c r="A114" s="222" t="s">
        <v>29</v>
      </c>
      <c r="B114" s="224">
        <v>3148.326</v>
      </c>
    </row>
    <row r="115" spans="1:2" ht="15.75">
      <c r="A115" s="222" t="s">
        <v>30</v>
      </c>
      <c r="B115" s="224">
        <v>2871.6419999999998</v>
      </c>
    </row>
    <row r="116" spans="1:2" ht="15.75">
      <c r="A116" s="222" t="s">
        <v>31</v>
      </c>
      <c r="B116" s="224">
        <v>5564.97</v>
      </c>
    </row>
    <row r="117" spans="1:2" ht="15.75">
      <c r="A117" s="222" t="s">
        <v>32</v>
      </c>
      <c r="B117" s="224">
        <v>1960.86358</v>
      </c>
    </row>
    <row r="118" spans="1:2" ht="15.75">
      <c r="A118" s="222" t="s">
        <v>120</v>
      </c>
      <c r="B118" s="224">
        <f>SUM(B106:B117)</f>
        <v>48016.065329999998</v>
      </c>
    </row>
  </sheetData>
  <customSheetViews>
    <customSheetView guid="{7DB8E09D-5E58-46A0-BF52-434A53BC4FE1}" scale="70" showPageBreaks="1" fitToPage="1" printArea="1" view="pageBreakPreview" topLeftCell="A13">
      <selection activeCell="AN28" sqref="AN28"/>
      <pageMargins left="0" right="0" top="0" bottom="0" header="0.27559055118110237" footer="0.19685039370078741"/>
      <printOptions horizontalCentered="1" verticalCentered="1"/>
      <pageSetup paperSize="9" scale="14" orientation="portrait" r:id="rId1"/>
      <headerFooter alignWithMargins="0">
        <oddFooter>&amp;R&amp;D&amp;T</oddFooter>
      </headerFooter>
    </customSheetView>
    <customSheetView guid="{E44A9F72-7068-401B-9182-AE57DBB84D5E}" scale="70" showPageBreaks="1" fitToPage="1" printArea="1" view="pageBreakPreview" topLeftCell="A13">
      <selection activeCell="AN28" sqref="AN28"/>
      <pageMargins left="0" right="0" top="0" bottom="0" header="0.27559055118110237" footer="0.19685039370078741"/>
      <printOptions horizontalCentered="1" verticalCentered="1"/>
      <pageSetup paperSize="9" scale="14" orientation="portrait" r:id="rId2"/>
      <headerFooter alignWithMargins="0">
        <oddFooter>&amp;R&amp;D&amp;T</oddFooter>
      </headerFooter>
    </customSheetView>
    <customSheetView guid="{DB602BF7-A59C-42DB-BBA0-088F068B7047}" scale="70" showPageBreaks="1" fitToPage="1" printArea="1" view="pageBreakPreview" topLeftCell="A13">
      <selection activeCell="AN28" sqref="AN28"/>
      <pageMargins left="0" right="0" top="0" bottom="0" header="0.27559055118110237" footer="0.19685039370078741"/>
      <printOptions horizontalCentered="1" verticalCentered="1"/>
      <pageSetup paperSize="9" scale="14" orientation="portrait" r:id="rId3"/>
      <headerFooter alignWithMargins="0">
        <oddFooter>&amp;R&amp;D&amp;T</oddFooter>
      </headerFooter>
    </customSheetView>
    <customSheetView guid="{6DD62C20-8B83-42F5-90C1-C13665C095D0}" scale="60" showPageBreaks="1" fitToPage="1" printArea="1" hiddenRows="1" hiddenColumns="1" view="pageBreakPreview">
      <pane xSplit="1" ySplit="8" topLeftCell="B36" activePane="bottomRight" state="frozen"/>
      <selection pane="bottomRight" activeCell="K80" sqref="K80:K83"/>
      <pageMargins left="0" right="0" top="0.78740157480314965" bottom="0" header="0.27559055118110237" footer="0.19685039370078741"/>
      <printOptions horizontalCentered="1"/>
      <pageSetup paperSize="8" scale="37" orientation="landscape" r:id="rId4"/>
      <headerFooter alignWithMargins="0">
        <oddFooter>&amp;R&amp;D&amp;T</oddFooter>
      </headerFooter>
    </customSheetView>
    <customSheetView guid="{DC8F80D5-9919-409C-A428-E95E40E09DB9}" scale="60" showPageBreaks="1" fitToPage="1" printArea="1" hiddenRows="1" hiddenColumns="1" view="pageBreakPreview">
      <pane xSplit="1" ySplit="8" topLeftCell="B36" activePane="bottomRight" state="frozen"/>
      <selection pane="bottomRight" activeCell="K80" sqref="K80:K83"/>
      <pageMargins left="0" right="0" top="0.78740157480314965" bottom="0" header="0.27559055118110237" footer="0.19685039370078741"/>
      <printOptions horizontalCentered="1"/>
      <pageSetup paperSize="8" scale="37" orientation="landscape" r:id="rId5"/>
      <headerFooter alignWithMargins="0">
        <oddFooter>&amp;R&amp;D&amp;T</oddFooter>
      </headerFooter>
    </customSheetView>
  </customSheetViews>
  <mergeCells count="62">
    <mergeCell ref="U5:U6"/>
    <mergeCell ref="V5:V6"/>
    <mergeCell ref="AD5:AD6"/>
    <mergeCell ref="AE5:AG5"/>
    <mergeCell ref="O5:Q5"/>
    <mergeCell ref="N5:N6"/>
    <mergeCell ref="R5:R6"/>
    <mergeCell ref="S5:S6"/>
    <mergeCell ref="T5:T6"/>
    <mergeCell ref="A29:A30"/>
    <mergeCell ref="B29:B30"/>
    <mergeCell ref="E29:E30"/>
    <mergeCell ref="A13:A14"/>
    <mergeCell ref="A15:A16"/>
    <mergeCell ref="A17:A18"/>
    <mergeCell ref="A19:A20"/>
    <mergeCell ref="A23:A24"/>
    <mergeCell ref="A25:A26"/>
    <mergeCell ref="F5:F6"/>
    <mergeCell ref="M5:M6"/>
    <mergeCell ref="G5:I5"/>
    <mergeCell ref="A2:Y2"/>
    <mergeCell ref="J29:J30"/>
    <mergeCell ref="L29:L30"/>
    <mergeCell ref="N29:N30"/>
    <mergeCell ref="K29:K30"/>
    <mergeCell ref="B4:I4"/>
    <mergeCell ref="J4:Q4"/>
    <mergeCell ref="A4:A7"/>
    <mergeCell ref="B5:B6"/>
    <mergeCell ref="C5:C6"/>
    <mergeCell ref="A27:A28"/>
    <mergeCell ref="B27:B28"/>
    <mergeCell ref="C27:C28"/>
    <mergeCell ref="A21:A22"/>
    <mergeCell ref="A9:A10"/>
    <mergeCell ref="A11:A12"/>
    <mergeCell ref="AC35:AF35"/>
    <mergeCell ref="Z4:Z6"/>
    <mergeCell ref="D27:D28"/>
    <mergeCell ref="N27:N28"/>
    <mergeCell ref="F27:F28"/>
    <mergeCell ref="J27:J28"/>
    <mergeCell ref="L27:L28"/>
    <mergeCell ref="R4:Y4"/>
    <mergeCell ref="W5:Y5"/>
    <mergeCell ref="AC4:AG4"/>
    <mergeCell ref="AC5:AC6"/>
    <mergeCell ref="AA4:AA6"/>
    <mergeCell ref="AB4:AB6"/>
    <mergeCell ref="K27:K28"/>
    <mergeCell ref="E27:E28"/>
    <mergeCell ref="M27:M28"/>
    <mergeCell ref="E5:E6"/>
    <mergeCell ref="M29:M30"/>
    <mergeCell ref="F29:F30"/>
    <mergeCell ref="C29:C30"/>
    <mergeCell ref="D29:D30"/>
    <mergeCell ref="D5:D6"/>
    <mergeCell ref="J5:J6"/>
    <mergeCell ref="K5:K6"/>
    <mergeCell ref="L5:L6"/>
  </mergeCells>
  <conditionalFormatting sqref="W9:W30 Y9:Y30">
    <cfRule type="cellIs" dxfId="205" priority="13" operator="greaterThan">
      <formula>0</formula>
    </cfRule>
  </conditionalFormatting>
  <conditionalFormatting sqref="X9:X30">
    <cfRule type="cellIs" dxfId="204" priority="12" operator="greaterThan">
      <formula>0</formula>
    </cfRule>
  </conditionalFormatting>
  <conditionalFormatting sqref="AB9">
    <cfRule type="cellIs" dxfId="203" priority="11" operator="greaterThan">
      <formula>0</formula>
    </cfRule>
  </conditionalFormatting>
  <conditionalFormatting sqref="AB9:AB10">
    <cfRule type="cellIs" dxfId="202" priority="10" operator="greaterThan">
      <formula>0</formula>
    </cfRule>
  </conditionalFormatting>
  <conditionalFormatting sqref="AB11 AB13 AB15 AB17 AB19 AB21 AB23 AB25 AB27 AB29">
    <cfRule type="cellIs" dxfId="201" priority="5" operator="greaterThan">
      <formula>0</formula>
    </cfRule>
  </conditionalFormatting>
  <conditionalFormatting sqref="AB11:AB30">
    <cfRule type="cellIs" dxfId="200" priority="4" operator="greaterThan">
      <formula>0</formula>
    </cfRule>
  </conditionalFormatting>
  <conditionalFormatting sqref="AE9:AE30">
    <cfRule type="cellIs" dxfId="199" priority="3" operator="greaterThan">
      <formula>0</formula>
    </cfRule>
  </conditionalFormatting>
  <conditionalFormatting sqref="AF9:AF30">
    <cfRule type="cellIs" dxfId="198" priority="2" operator="greaterThan">
      <formula>0</formula>
    </cfRule>
  </conditionalFormatting>
  <conditionalFormatting sqref="AG9:AG30">
    <cfRule type="cellIs" dxfId="197" priority="1" operator="greaterThan">
      <formula>0</formula>
    </cfRule>
  </conditionalFormatting>
  <printOptions horizontalCentered="1"/>
  <pageMargins left="0" right="0" top="0.78740157480314965" bottom="0" header="0.27559055118110237" footer="0.19685039370078741"/>
  <pageSetup paperSize="9" scale="28" fitToHeight="0" orientation="landscape" r:id="rId6"/>
  <headerFooter alignWithMargins="0">
    <oddFooter>&amp;R&amp;D&amp;T</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9">
    <pageSetUpPr fitToPage="1"/>
  </sheetPr>
  <dimension ref="A1:AH180"/>
  <sheetViews>
    <sheetView view="pageBreakPreview" zoomScale="55" zoomScaleNormal="70" zoomScaleSheetLayoutView="55" workbookViewId="0">
      <pane xSplit="1" ySplit="8" topLeftCell="J21" activePane="bottomRight" state="frozen"/>
      <selection activeCell="J12" sqref="J12"/>
      <selection pane="topRight" activeCell="J12" sqref="J12"/>
      <selection pane="bottomLeft" activeCell="J12" sqref="J12"/>
      <selection pane="bottomRight" activeCell="W62" sqref="W62"/>
    </sheetView>
  </sheetViews>
  <sheetFormatPr defaultRowHeight="12.75" outlineLevelCol="1"/>
  <cols>
    <col min="1" max="1" width="35.140625" style="1" customWidth="1"/>
    <col min="2" max="2" width="23.140625" style="1" customWidth="1" outlineLevel="1"/>
    <col min="3" max="3" width="21" style="1" customWidth="1"/>
    <col min="4" max="4" width="21.42578125" style="1" customWidth="1"/>
    <col min="5" max="5" width="21.42578125" style="130" customWidth="1"/>
    <col min="6" max="6" width="22.42578125" style="1" customWidth="1" outlineLevel="1"/>
    <col min="7" max="7" width="20.140625" style="1" customWidth="1"/>
    <col min="8" max="8" width="21.28515625" style="130" customWidth="1"/>
    <col min="9" max="9" width="20.5703125" style="1" customWidth="1" outlineLevel="1"/>
    <col min="10" max="10" width="21.42578125" style="1" customWidth="1" outlineLevel="1"/>
    <col min="11" max="11" width="24.5703125" style="1" customWidth="1"/>
    <col min="12" max="12" width="21.85546875" style="1" customWidth="1" outlineLevel="1"/>
    <col min="13" max="13" width="22.42578125" style="130" customWidth="1" outlineLevel="1"/>
    <col min="14" max="14" width="22.28515625" style="1" customWidth="1" outlineLevel="1"/>
    <col min="15" max="15" width="19.140625" style="1" customWidth="1" outlineLevel="1"/>
    <col min="16" max="16" width="20.28515625" style="130" customWidth="1" outlineLevel="1"/>
    <col min="17" max="17" width="21.85546875" style="1" customWidth="1" outlineLevel="1"/>
    <col min="18" max="18" width="20.42578125" style="1" customWidth="1" outlineLevel="1"/>
    <col min="19" max="19" width="22" style="1" customWidth="1" outlineLevel="1"/>
    <col min="20" max="20" width="21.7109375" style="1" customWidth="1" outlineLevel="1"/>
    <col min="21" max="21" width="21.7109375" style="130" customWidth="1" outlineLevel="1"/>
    <col min="22" max="22" width="22.5703125" style="1" customWidth="1"/>
    <col min="23" max="23" width="22.28515625" style="1" bestFit="1" customWidth="1"/>
    <col min="24" max="24" width="22.42578125" style="130" bestFit="1" customWidth="1"/>
    <col min="25" max="25" width="23.28515625" style="1" bestFit="1" customWidth="1"/>
    <col min="26" max="26" width="21.28515625" style="1" customWidth="1"/>
    <col min="27" max="27" width="17.140625" style="1" customWidth="1"/>
    <col min="28" max="28" width="17.140625" style="130" customWidth="1"/>
    <col min="29" max="29" width="22.7109375" style="130" customWidth="1"/>
    <col min="30" max="30" width="20.140625" style="130" customWidth="1"/>
    <col min="31" max="31" width="17.42578125" style="130" customWidth="1"/>
    <col min="32" max="32" width="17.5703125" style="130" customWidth="1"/>
    <col min="33" max="33" width="17.42578125" style="130" customWidth="1"/>
    <col min="34" max="34" width="9.140625" style="1" customWidth="1"/>
    <col min="35" max="16384" width="9.140625" style="1"/>
  </cols>
  <sheetData>
    <row r="1" spans="1:34" s="130" customFormat="1" ht="22.5" customHeight="1">
      <c r="B1" s="131"/>
      <c r="C1" s="131"/>
      <c r="D1" s="131"/>
      <c r="E1" s="131"/>
      <c r="F1" s="131"/>
      <c r="G1" s="131"/>
      <c r="H1" s="131"/>
      <c r="P1" s="131"/>
    </row>
    <row r="2" spans="1:34" s="130" customFormat="1" ht="18">
      <c r="A2" s="154"/>
      <c r="B2" s="154"/>
      <c r="C2" s="154"/>
      <c r="D2" s="154"/>
      <c r="E2" s="154"/>
      <c r="F2" s="154"/>
      <c r="G2" s="154"/>
      <c r="H2" s="155"/>
      <c r="I2" s="155"/>
      <c r="J2" s="155"/>
      <c r="K2" s="155"/>
      <c r="L2" s="155"/>
      <c r="M2" s="155"/>
      <c r="N2" s="155"/>
      <c r="O2" s="155"/>
      <c r="P2" s="155"/>
      <c r="Q2" s="155"/>
      <c r="R2" s="155"/>
      <c r="S2" s="155"/>
      <c r="T2" s="155"/>
      <c r="U2" s="155"/>
      <c r="V2" s="155"/>
      <c r="W2" s="155"/>
      <c r="X2" s="155"/>
      <c r="Y2" s="155"/>
    </row>
    <row r="3" spans="1:34" s="130" customFormat="1" ht="18">
      <c r="A3" s="338" t="s">
        <v>256</v>
      </c>
      <c r="B3" s="338"/>
      <c r="C3" s="338"/>
      <c r="D3" s="338"/>
      <c r="E3" s="338"/>
      <c r="F3" s="338"/>
      <c r="G3" s="338"/>
      <c r="H3" s="338"/>
      <c r="I3" s="338"/>
      <c r="J3" s="338"/>
      <c r="K3" s="338"/>
      <c r="L3" s="338"/>
      <c r="M3" s="338"/>
      <c r="N3" s="338"/>
      <c r="O3" s="338"/>
      <c r="P3" s="338"/>
      <c r="Q3" s="338"/>
      <c r="R3" s="338"/>
      <c r="S3" s="338"/>
      <c r="T3" s="338"/>
      <c r="U3" s="338"/>
      <c r="V3" s="338"/>
      <c r="W3" s="338"/>
      <c r="X3" s="338"/>
      <c r="Y3" s="338"/>
    </row>
    <row r="4" spans="1:34" s="3" customFormat="1" ht="21" thickBot="1">
      <c r="A4" s="130"/>
      <c r="B4" s="130"/>
      <c r="C4" s="130"/>
      <c r="D4" s="130"/>
      <c r="E4" s="130"/>
      <c r="F4" s="130"/>
      <c r="G4" s="130"/>
      <c r="H4" s="130"/>
      <c r="I4" s="130"/>
      <c r="J4" s="130"/>
      <c r="K4" s="130"/>
      <c r="L4" s="130"/>
      <c r="M4" s="130"/>
      <c r="N4" s="130"/>
      <c r="O4" s="130"/>
      <c r="P4" s="130"/>
      <c r="Q4" s="130"/>
      <c r="R4" s="130"/>
      <c r="S4" s="130"/>
      <c r="T4" s="130"/>
      <c r="U4" s="130"/>
      <c r="V4" s="130"/>
      <c r="W4" s="130"/>
      <c r="X4" s="130"/>
      <c r="Y4" s="130"/>
    </row>
    <row r="5" spans="1:34" s="146" customFormat="1" ht="21" customHeight="1" thickBot="1">
      <c r="A5" s="339" t="s">
        <v>0</v>
      </c>
      <c r="B5" s="326" t="s">
        <v>1</v>
      </c>
      <c r="C5" s="327"/>
      <c r="D5" s="327"/>
      <c r="E5" s="327"/>
      <c r="F5" s="327"/>
      <c r="G5" s="327"/>
      <c r="H5" s="327"/>
      <c r="I5" s="327"/>
      <c r="J5" s="326" t="s">
        <v>2</v>
      </c>
      <c r="K5" s="327"/>
      <c r="L5" s="327"/>
      <c r="M5" s="327"/>
      <c r="N5" s="327"/>
      <c r="O5" s="327"/>
      <c r="P5" s="327"/>
      <c r="Q5" s="327"/>
      <c r="R5" s="326" t="s">
        <v>3</v>
      </c>
      <c r="S5" s="327"/>
      <c r="T5" s="327"/>
      <c r="U5" s="327"/>
      <c r="V5" s="327"/>
      <c r="W5" s="327"/>
      <c r="X5" s="327"/>
      <c r="Y5" s="328"/>
      <c r="Z5" s="316" t="s">
        <v>263</v>
      </c>
      <c r="AA5" s="316" t="s">
        <v>257</v>
      </c>
      <c r="AB5" s="316" t="s">
        <v>264</v>
      </c>
      <c r="AC5" s="332" t="s">
        <v>3</v>
      </c>
      <c r="AD5" s="333"/>
      <c r="AE5" s="333"/>
      <c r="AF5" s="333"/>
      <c r="AG5" s="333"/>
      <c r="AH5" s="334"/>
    </row>
    <row r="6" spans="1:34" s="146" customFormat="1" ht="54" customHeight="1" thickBot="1">
      <c r="A6" s="340"/>
      <c r="B6" s="316" t="s">
        <v>126</v>
      </c>
      <c r="C6" s="316" t="s">
        <v>179</v>
      </c>
      <c r="D6" s="316" t="s">
        <v>112</v>
      </c>
      <c r="E6" s="316" t="s">
        <v>183</v>
      </c>
      <c r="F6" s="316" t="s">
        <v>173</v>
      </c>
      <c r="G6" s="329" t="s">
        <v>4</v>
      </c>
      <c r="H6" s="330"/>
      <c r="I6" s="330"/>
      <c r="J6" s="316" t="s">
        <v>126</v>
      </c>
      <c r="K6" s="316" t="s">
        <v>179</v>
      </c>
      <c r="L6" s="316" t="s">
        <v>112</v>
      </c>
      <c r="M6" s="316" t="s">
        <v>183</v>
      </c>
      <c r="N6" s="316" t="s">
        <v>173</v>
      </c>
      <c r="O6" s="329" t="s">
        <v>4</v>
      </c>
      <c r="P6" s="330"/>
      <c r="Q6" s="330"/>
      <c r="R6" s="316" t="s">
        <v>126</v>
      </c>
      <c r="S6" s="316" t="s">
        <v>179</v>
      </c>
      <c r="T6" s="316" t="s">
        <v>112</v>
      </c>
      <c r="U6" s="316" t="s">
        <v>183</v>
      </c>
      <c r="V6" s="316" t="s">
        <v>173</v>
      </c>
      <c r="W6" s="329" t="s">
        <v>4</v>
      </c>
      <c r="X6" s="330"/>
      <c r="Y6" s="331"/>
      <c r="Z6" s="317"/>
      <c r="AA6" s="317"/>
      <c r="AB6" s="317"/>
      <c r="AC6" s="316" t="s">
        <v>133</v>
      </c>
      <c r="AD6" s="316" t="s">
        <v>174</v>
      </c>
      <c r="AE6" s="329" t="s">
        <v>5</v>
      </c>
      <c r="AF6" s="330"/>
      <c r="AG6" s="330"/>
      <c r="AH6" s="331"/>
    </row>
    <row r="7" spans="1:34" s="146" customFormat="1" ht="83.25" customHeight="1" thickBot="1">
      <c r="A7" s="340"/>
      <c r="B7" s="317" t="s">
        <v>6</v>
      </c>
      <c r="C7" s="317" t="s">
        <v>6</v>
      </c>
      <c r="D7" s="317" t="s">
        <v>6</v>
      </c>
      <c r="E7" s="317" t="s">
        <v>6</v>
      </c>
      <c r="F7" s="317" t="s">
        <v>6</v>
      </c>
      <c r="G7" s="256" t="s">
        <v>226</v>
      </c>
      <c r="H7" s="256" t="s">
        <v>184</v>
      </c>
      <c r="I7" s="256" t="s">
        <v>203</v>
      </c>
      <c r="J7" s="317" t="s">
        <v>6</v>
      </c>
      <c r="K7" s="317" t="s">
        <v>6</v>
      </c>
      <c r="L7" s="317" t="s">
        <v>6</v>
      </c>
      <c r="M7" s="317" t="s">
        <v>6</v>
      </c>
      <c r="N7" s="317" t="s">
        <v>6</v>
      </c>
      <c r="O7" s="256" t="s">
        <v>226</v>
      </c>
      <c r="P7" s="256" t="s">
        <v>184</v>
      </c>
      <c r="Q7" s="256" t="s">
        <v>203</v>
      </c>
      <c r="R7" s="317" t="s">
        <v>6</v>
      </c>
      <c r="S7" s="317" t="s">
        <v>6</v>
      </c>
      <c r="T7" s="317" t="s">
        <v>6</v>
      </c>
      <c r="U7" s="317" t="s">
        <v>6</v>
      </c>
      <c r="V7" s="317" t="s">
        <v>6</v>
      </c>
      <c r="W7" s="256" t="s">
        <v>226</v>
      </c>
      <c r="X7" s="256" t="s">
        <v>184</v>
      </c>
      <c r="Y7" s="256" t="s">
        <v>203</v>
      </c>
      <c r="Z7" s="321"/>
      <c r="AA7" s="321"/>
      <c r="AB7" s="321"/>
      <c r="AC7" s="317" t="s">
        <v>6</v>
      </c>
      <c r="AD7" s="317" t="s">
        <v>6</v>
      </c>
      <c r="AE7" s="256" t="s">
        <v>176</v>
      </c>
      <c r="AF7" s="256" t="s">
        <v>258</v>
      </c>
      <c r="AG7" s="256" t="s">
        <v>259</v>
      </c>
      <c r="AH7" s="256"/>
    </row>
    <row r="8" spans="1:34" s="146" customFormat="1" ht="27" customHeight="1" thickBot="1">
      <c r="A8" s="340"/>
      <c r="B8" s="211" t="s">
        <v>6</v>
      </c>
      <c r="C8" s="211" t="s">
        <v>6</v>
      </c>
      <c r="D8" s="210" t="s">
        <v>6</v>
      </c>
      <c r="E8" s="211" t="s">
        <v>6</v>
      </c>
      <c r="F8" s="210" t="s">
        <v>6</v>
      </c>
      <c r="G8" s="210" t="s">
        <v>7</v>
      </c>
      <c r="H8" s="210" t="s">
        <v>7</v>
      </c>
      <c r="I8" s="210" t="s">
        <v>7</v>
      </c>
      <c r="J8" s="211" t="s">
        <v>6</v>
      </c>
      <c r="K8" s="211" t="s">
        <v>6</v>
      </c>
      <c r="L8" s="210" t="s">
        <v>6</v>
      </c>
      <c r="M8" s="211" t="s">
        <v>6</v>
      </c>
      <c r="N8" s="210" t="s">
        <v>6</v>
      </c>
      <c r="O8" s="210" t="s">
        <v>7</v>
      </c>
      <c r="P8" s="210" t="s">
        <v>7</v>
      </c>
      <c r="Q8" s="210" t="s">
        <v>7</v>
      </c>
      <c r="R8" s="211" t="s">
        <v>7</v>
      </c>
      <c r="S8" s="211" t="s">
        <v>7</v>
      </c>
      <c r="T8" s="211" t="s">
        <v>7</v>
      </c>
      <c r="U8" s="211" t="s">
        <v>7</v>
      </c>
      <c r="V8" s="211" t="s">
        <v>7</v>
      </c>
      <c r="W8" s="210" t="s">
        <v>7</v>
      </c>
      <c r="X8" s="210" t="s">
        <v>7</v>
      </c>
      <c r="Y8" s="210" t="s">
        <v>7</v>
      </c>
      <c r="Z8" s="300" t="s">
        <v>6</v>
      </c>
      <c r="AA8" s="300" t="s">
        <v>6</v>
      </c>
      <c r="AB8" s="300" t="s">
        <v>6</v>
      </c>
      <c r="AC8" s="209" t="s">
        <v>7</v>
      </c>
      <c r="AD8" s="209" t="s">
        <v>7</v>
      </c>
      <c r="AE8" s="210" t="s">
        <v>7</v>
      </c>
      <c r="AF8" s="210" t="s">
        <v>7</v>
      </c>
      <c r="AG8" s="210" t="s">
        <v>7</v>
      </c>
      <c r="AH8" s="210"/>
    </row>
    <row r="9" spans="1:34" s="146" customFormat="1" ht="27" customHeight="1" thickBot="1">
      <c r="A9" s="206">
        <v>1</v>
      </c>
      <c r="B9" s="207">
        <v>2</v>
      </c>
      <c r="C9" s="207">
        <v>3</v>
      </c>
      <c r="D9" s="208">
        <v>4</v>
      </c>
      <c r="E9" s="207">
        <v>5</v>
      </c>
      <c r="F9" s="207">
        <v>6</v>
      </c>
      <c r="G9" s="208">
        <v>7</v>
      </c>
      <c r="H9" s="207">
        <v>8</v>
      </c>
      <c r="I9" s="207">
        <v>9</v>
      </c>
      <c r="J9" s="208">
        <v>12</v>
      </c>
      <c r="K9" s="206">
        <v>13</v>
      </c>
      <c r="L9" s="207">
        <v>14</v>
      </c>
      <c r="M9" s="208">
        <v>16</v>
      </c>
      <c r="N9" s="206">
        <v>17</v>
      </c>
      <c r="O9" s="207">
        <v>18</v>
      </c>
      <c r="P9" s="208">
        <v>20</v>
      </c>
      <c r="Q9" s="206">
        <v>21</v>
      </c>
      <c r="R9" s="207">
        <v>10</v>
      </c>
      <c r="S9" s="207">
        <v>11</v>
      </c>
      <c r="T9" s="208">
        <v>12</v>
      </c>
      <c r="U9" s="207">
        <v>13</v>
      </c>
      <c r="V9" s="207">
        <v>14</v>
      </c>
      <c r="W9" s="208">
        <v>15</v>
      </c>
      <c r="X9" s="207">
        <v>16</v>
      </c>
      <c r="Y9" s="207">
        <v>17</v>
      </c>
      <c r="Z9" s="208"/>
      <c r="AA9" s="204"/>
      <c r="AB9" s="204"/>
      <c r="AC9" s="206">
        <v>35</v>
      </c>
      <c r="AD9" s="207">
        <v>35</v>
      </c>
      <c r="AE9" s="208">
        <v>36</v>
      </c>
      <c r="AF9" s="206">
        <v>38</v>
      </c>
      <c r="AG9" s="207">
        <v>39</v>
      </c>
      <c r="AH9" s="207"/>
    </row>
    <row r="10" spans="1:34" s="146" customFormat="1" ht="19.5" customHeight="1">
      <c r="A10" s="343" t="s">
        <v>9</v>
      </c>
      <c r="B10" s="301">
        <v>556751.52899999998</v>
      </c>
      <c r="C10" s="301">
        <f>B10</f>
        <v>556751.52899999998</v>
      </c>
      <c r="D10" s="301">
        <v>568242.01014462567</v>
      </c>
      <c r="E10" s="301">
        <v>556751.52899999998</v>
      </c>
      <c r="F10" s="301">
        <v>571701.61100000003</v>
      </c>
      <c r="G10" s="163">
        <f>F10-D10</f>
        <v>3459.6008553743595</v>
      </c>
      <c r="H10" s="163">
        <f>F10-E10</f>
        <v>14950.082000000053</v>
      </c>
      <c r="I10" s="163">
        <f>F10-C10</f>
        <v>14950.082000000053</v>
      </c>
      <c r="J10" s="301">
        <v>523566.223</v>
      </c>
      <c r="K10" s="301">
        <f>J10</f>
        <v>523566.223</v>
      </c>
      <c r="L10" s="301">
        <v>532052.00993281999</v>
      </c>
      <c r="M10" s="301">
        <v>521466.48000000004</v>
      </c>
      <c r="N10" s="301">
        <v>537607.125</v>
      </c>
      <c r="O10" s="163">
        <f>N10-L10</f>
        <v>5555.1150671800133</v>
      </c>
      <c r="P10" s="163">
        <f>N10-M10</f>
        <v>16140.64499999996</v>
      </c>
      <c r="Q10" s="163">
        <f>N10-K10</f>
        <v>14040.902000000002</v>
      </c>
      <c r="R10" s="162">
        <f>B10-J10</f>
        <v>33185.305999999982</v>
      </c>
      <c r="S10" s="162">
        <f>C10-K10</f>
        <v>33185.305999999982</v>
      </c>
      <c r="T10" s="162">
        <f>D10-L10</f>
        <v>36190.000211805687</v>
      </c>
      <c r="U10" s="162">
        <f>E10-M10</f>
        <v>35285.048999999941</v>
      </c>
      <c r="V10" s="162">
        <f>F10-N10</f>
        <v>34094.486000000034</v>
      </c>
      <c r="W10" s="163">
        <f>F10*W11</f>
        <v>-2315.8480721214305</v>
      </c>
      <c r="X10" s="163">
        <f>F10*X11</f>
        <v>-2138.0491737181997</v>
      </c>
      <c r="Y10" s="161">
        <f>F10*Y11</f>
        <v>18.076841673396238</v>
      </c>
      <c r="Z10" s="162">
        <v>108.26200000000244</v>
      </c>
      <c r="AA10" s="160">
        <v>19.276999999994587</v>
      </c>
      <c r="AB10" s="163">
        <f>AA10-Z10</f>
        <v>-88.985000000007858</v>
      </c>
      <c r="AC10" s="162">
        <f>S10+Z10</f>
        <v>33293.567999999985</v>
      </c>
      <c r="AD10" s="162">
        <f>V10+AA10</f>
        <v>34113.763000000028</v>
      </c>
      <c r="AE10" s="163">
        <f>AE11*F10</f>
        <v>-2296.5710721214373</v>
      </c>
      <c r="AF10" s="163">
        <f>AF11*F10</f>
        <v>37.353841673389311</v>
      </c>
      <c r="AG10" s="163">
        <f>AG11*F10</f>
        <v>-73.815246485655038</v>
      </c>
      <c r="AH10" s="163"/>
    </row>
    <row r="11" spans="1:34" s="146" customFormat="1" ht="19.5" customHeight="1" thickBot="1">
      <c r="A11" s="344"/>
      <c r="B11" s="164"/>
      <c r="C11" s="164"/>
      <c r="D11" s="164"/>
      <c r="E11" s="165"/>
      <c r="F11" s="164"/>
      <c r="G11" s="166">
        <f>G10/D10</f>
        <v>6.0882525290480403E-3</v>
      </c>
      <c r="H11" s="166">
        <f>H10/E10</f>
        <v>2.6852341163485251E-2</v>
      </c>
      <c r="I11" s="166">
        <f>I10/C10</f>
        <v>2.6852341163485251E-2</v>
      </c>
      <c r="J11" s="164"/>
      <c r="K11" s="164"/>
      <c r="L11" s="164"/>
      <c r="M11" s="299"/>
      <c r="N11" s="164"/>
      <c r="O11" s="166">
        <f>O10/L10</f>
        <v>1.0440924878531019E-2</v>
      </c>
      <c r="P11" s="166">
        <f>P10/M10</f>
        <v>3.0952411361129022E-2</v>
      </c>
      <c r="Q11" s="166">
        <f>Q10/K10</f>
        <v>2.6817814792456544E-2</v>
      </c>
      <c r="R11" s="167">
        <f>R10/B10</f>
        <v>5.9605235498149813E-2</v>
      </c>
      <c r="S11" s="167">
        <f>S10/C10</f>
        <v>5.9605235498149813E-2</v>
      </c>
      <c r="T11" s="167">
        <f>T10/D10</f>
        <v>6.3687653439411879E-2</v>
      </c>
      <c r="U11" s="167">
        <f>U10/E10</f>
        <v>6.3376653968740052E-2</v>
      </c>
      <c r="V11" s="167">
        <f>V10/F10</f>
        <v>5.9636854862737183E-2</v>
      </c>
      <c r="W11" s="166">
        <f>V11-T11</f>
        <v>-4.0507985766746954E-3</v>
      </c>
      <c r="X11" s="166">
        <f>V11-U11</f>
        <v>-3.7397991060028682E-3</v>
      </c>
      <c r="Y11" s="166">
        <f>V11-S11</f>
        <v>3.1619364587370802E-5</v>
      </c>
      <c r="Z11" s="167">
        <f>Z10/S10</f>
        <v>3.2623474980162156E-3</v>
      </c>
      <c r="AA11" s="194">
        <f>AA10/V10</f>
        <v>5.6539934345965998E-4</v>
      </c>
      <c r="AB11" s="166">
        <f>AA11-Z11</f>
        <v>-2.6969481545565557E-3</v>
      </c>
      <c r="AC11" s="167">
        <f>AC10/C10</f>
        <v>5.979968848904587E-2</v>
      </c>
      <c r="AD11" s="167">
        <f>AD10/F10</f>
        <v>5.9670573501322571E-2</v>
      </c>
      <c r="AE11" s="166">
        <f>AD11-T11</f>
        <v>-4.0170799380893074E-3</v>
      </c>
      <c r="AF11" s="166">
        <f>AD11-S11</f>
        <v>6.5338003172758785E-5</v>
      </c>
      <c r="AG11" s="166">
        <f>AD11-AC11</f>
        <v>-1.291149877232986E-4</v>
      </c>
      <c r="AH11" s="166"/>
    </row>
    <row r="12" spans="1:34" s="146" customFormat="1" ht="19.5" customHeight="1">
      <c r="A12" s="343" t="s">
        <v>11</v>
      </c>
      <c r="B12" s="301">
        <v>325109.65399999998</v>
      </c>
      <c r="C12" s="301">
        <f>B12</f>
        <v>325109.65399999998</v>
      </c>
      <c r="D12" s="301">
        <v>325773.93650429649</v>
      </c>
      <c r="E12" s="301">
        <v>325773.93650429649</v>
      </c>
      <c r="F12" s="301">
        <v>329995.598</v>
      </c>
      <c r="G12" s="161">
        <f>F12-D12</f>
        <v>4221.6614957035054</v>
      </c>
      <c r="H12" s="161">
        <f t="shared" ref="H12" si="0">F12-E12</f>
        <v>4221.6614957035054</v>
      </c>
      <c r="I12" s="161">
        <f>F12-C12</f>
        <v>4885.9440000000177</v>
      </c>
      <c r="J12" s="301">
        <v>290697.39699999994</v>
      </c>
      <c r="K12" s="301">
        <f>J12+B110+D110</f>
        <v>296304.89237099997</v>
      </c>
      <c r="L12" s="301">
        <v>296944.9892197678</v>
      </c>
      <c r="M12" s="301">
        <v>296944.9892197678</v>
      </c>
      <c r="N12" s="301">
        <v>302129.03087399999</v>
      </c>
      <c r="O12" s="161">
        <f>N12-L12</f>
        <v>5184.0416542321909</v>
      </c>
      <c r="P12" s="161">
        <f t="shared" ref="P12" si="1">N12-M12</f>
        <v>5184.0416542321909</v>
      </c>
      <c r="Q12" s="161">
        <f>N12-K12</f>
        <v>5824.1385030000238</v>
      </c>
      <c r="R12" s="168">
        <f>B12-J12</f>
        <v>34412.257000000041</v>
      </c>
      <c r="S12" s="168">
        <f>C12-K12</f>
        <v>28804.761629000015</v>
      </c>
      <c r="T12" s="168">
        <f>D12-L12</f>
        <v>28828.947284528695</v>
      </c>
      <c r="U12" s="168">
        <f>E12-M12</f>
        <v>28828.947284528695</v>
      </c>
      <c r="V12" s="168">
        <f>F12-N12</f>
        <v>27866.567126000009</v>
      </c>
      <c r="W12" s="161">
        <f>F12*W13</f>
        <v>-1335.9706858088066</v>
      </c>
      <c r="X12" s="163">
        <f>F12*X13</f>
        <v>-1335.9706858088066</v>
      </c>
      <c r="Y12" s="163">
        <f>F12*Y13</f>
        <v>-1371.0898369928966</v>
      </c>
      <c r="Z12" s="168">
        <v>9184.9060000000009</v>
      </c>
      <c r="AA12" s="160">
        <v>497.44099999999889</v>
      </c>
      <c r="AB12" s="163">
        <f t="shared" ref="AB12" si="2">AA12-Z12</f>
        <v>-8687.465000000002</v>
      </c>
      <c r="AC12" s="168">
        <f>S12+Z12</f>
        <v>37989.667629000018</v>
      </c>
      <c r="AD12" s="168">
        <f>V12+AA12</f>
        <v>28364.008126000008</v>
      </c>
      <c r="AE12" s="161">
        <f>AE13*F12</f>
        <v>-838.52968580880793</v>
      </c>
      <c r="AF12" s="163">
        <f>AF13*F12</f>
        <v>-873.64883699289794</v>
      </c>
      <c r="AG12" s="163">
        <f>AG13*F12</f>
        <v>-10196.591145078864</v>
      </c>
      <c r="AH12" s="163"/>
    </row>
    <row r="13" spans="1:34" s="146" customFormat="1" ht="19.5" customHeight="1" thickBot="1">
      <c r="A13" s="346"/>
      <c r="B13" s="164"/>
      <c r="C13" s="164"/>
      <c r="D13" s="169"/>
      <c r="E13" s="165"/>
      <c r="F13" s="169"/>
      <c r="G13" s="166">
        <f>G12/D12</f>
        <v>1.2958868167919958E-2</v>
      </c>
      <c r="H13" s="166">
        <f t="shared" ref="H13" si="3">H12/E12</f>
        <v>1.2958868167919958E-2</v>
      </c>
      <c r="I13" s="166">
        <f>I12/C12</f>
        <v>1.502860324166202E-2</v>
      </c>
      <c r="J13" s="169"/>
      <c r="K13" s="164"/>
      <c r="L13" s="169"/>
      <c r="M13" s="299"/>
      <c r="N13" s="169"/>
      <c r="O13" s="166">
        <f>O12/L12</f>
        <v>1.7457919286172911E-2</v>
      </c>
      <c r="P13" s="166">
        <f t="shared" ref="P13" si="4">P12/M12</f>
        <v>1.7457919286172911E-2</v>
      </c>
      <c r="Q13" s="166">
        <f>Q12/K12</f>
        <v>1.9655897195607848E-2</v>
      </c>
      <c r="R13" s="167">
        <f>R12/B12</f>
        <v>0.10584815485054788</v>
      </c>
      <c r="S13" s="167">
        <f>S12/C12</f>
        <v>8.8600142366120002E-2</v>
      </c>
      <c r="T13" s="167">
        <f>T12/D12</f>
        <v>8.8493719276245664E-2</v>
      </c>
      <c r="U13" s="167">
        <f>U12/E12</f>
        <v>8.8493719276245664E-2</v>
      </c>
      <c r="V13" s="167">
        <f>V12/F12</f>
        <v>8.4445269254773539E-2</v>
      </c>
      <c r="W13" s="166">
        <f>V13-T13</f>
        <v>-4.0484500214721247E-3</v>
      </c>
      <c r="X13" s="166">
        <f>V13-U13</f>
        <v>-4.0484500214721247E-3</v>
      </c>
      <c r="Y13" s="166">
        <f>V13-S13</f>
        <v>-4.1548731113464632E-3</v>
      </c>
      <c r="Z13" s="167">
        <f>Z12/S12</f>
        <v>0.31886762745340114</v>
      </c>
      <c r="AA13" s="194">
        <f>AA12/V12</f>
        <v>1.7850817352234156E-2</v>
      </c>
      <c r="AB13" s="166">
        <f>AA13-Z13</f>
        <v>-0.30101681010116699</v>
      </c>
      <c r="AC13" s="167">
        <f>AC12/C12</f>
        <v>0.11685185955443828</v>
      </c>
      <c r="AD13" s="167">
        <f>AD12/F12</f>
        <v>8.5952686332500736E-2</v>
      </c>
      <c r="AE13" s="166">
        <f>AD13-T13</f>
        <v>-2.5410329437449281E-3</v>
      </c>
      <c r="AF13" s="166">
        <f>AD13-S13</f>
        <v>-2.6474560336192665E-3</v>
      </c>
      <c r="AG13" s="166">
        <f t="shared" ref="AG13" si="5">AD13-AC13</f>
        <v>-3.089917322193754E-2</v>
      </c>
      <c r="AH13" s="166"/>
    </row>
    <row r="14" spans="1:34" s="146" customFormat="1" ht="19.5" customHeight="1">
      <c r="A14" s="343" t="s">
        <v>10</v>
      </c>
      <c r="B14" s="301">
        <v>38641.677000000003</v>
      </c>
      <c r="C14" s="301">
        <f>B14</f>
        <v>38641.677000000003</v>
      </c>
      <c r="D14" s="301">
        <v>38767.743999999999</v>
      </c>
      <c r="E14" s="301">
        <v>38767.743999999999</v>
      </c>
      <c r="F14" s="301">
        <v>41768.093000000001</v>
      </c>
      <c r="G14" s="161">
        <f>F14-D14</f>
        <v>3000.349000000002</v>
      </c>
      <c r="H14" s="161">
        <f t="shared" ref="H14" si="6">F14-E14</f>
        <v>3000.349000000002</v>
      </c>
      <c r="I14" s="161">
        <f>F14-C14</f>
        <v>3126.4159999999974</v>
      </c>
      <c r="J14" s="301">
        <v>33937.599999999999</v>
      </c>
      <c r="K14" s="301">
        <f>J14</f>
        <v>33937.599999999999</v>
      </c>
      <c r="L14" s="301">
        <v>33508.512999999999</v>
      </c>
      <c r="M14" s="301">
        <v>33508.512999999999</v>
      </c>
      <c r="N14" s="301">
        <v>35821.616999999998</v>
      </c>
      <c r="O14" s="161">
        <f>N14-L14</f>
        <v>2313.1039999999994</v>
      </c>
      <c r="P14" s="161">
        <f t="shared" ref="P14" si="7">N14-M14</f>
        <v>2313.1039999999994</v>
      </c>
      <c r="Q14" s="161">
        <f>N14-K14</f>
        <v>1884.0169999999998</v>
      </c>
      <c r="R14" s="168">
        <f>B14-J14</f>
        <v>4704.0770000000048</v>
      </c>
      <c r="S14" s="168">
        <f>C14-K14</f>
        <v>4704.0770000000048</v>
      </c>
      <c r="T14" s="168">
        <f>D14-L14</f>
        <v>5259.2309999999998</v>
      </c>
      <c r="U14" s="168">
        <f>E14-M14</f>
        <v>5259.2309999999998</v>
      </c>
      <c r="V14" s="168">
        <f>F14-N14</f>
        <v>5946.4760000000024</v>
      </c>
      <c r="W14" s="161">
        <f>F14*W15</f>
        <v>280.21774374235133</v>
      </c>
      <c r="X14" s="163">
        <f>F14*X15</f>
        <v>280.21774374235133</v>
      </c>
      <c r="Y14" s="163">
        <f>F14*Y15</f>
        <v>861.80212274666246</v>
      </c>
      <c r="Z14" s="160">
        <v>342.29200000000037</v>
      </c>
      <c r="AA14" s="160">
        <v>32.80699999999888</v>
      </c>
      <c r="AB14" s="163">
        <f t="shared" ref="AB14" si="8">AA14-Z14</f>
        <v>-309.48500000000149</v>
      </c>
      <c r="AC14" s="168">
        <f>S14+Z14</f>
        <v>5046.3690000000051</v>
      </c>
      <c r="AD14" s="168">
        <f>V14+AA14</f>
        <v>5979.2830000000013</v>
      </c>
      <c r="AE14" s="161">
        <f>AE15*F14</f>
        <v>313.02474374235015</v>
      </c>
      <c r="AF14" s="163">
        <f>AF15*F14</f>
        <v>894.60912274666134</v>
      </c>
      <c r="AG14" s="163">
        <f>AG15*F14</f>
        <v>524.62300415361995</v>
      </c>
      <c r="AH14" s="163"/>
    </row>
    <row r="15" spans="1:34" s="146" customFormat="1" ht="19.5" customHeight="1" thickBot="1">
      <c r="A15" s="346"/>
      <c r="B15" s="164"/>
      <c r="C15" s="164"/>
      <c r="D15" s="164"/>
      <c r="E15" s="299"/>
      <c r="F15" s="164"/>
      <c r="G15" s="166">
        <f>G14/D14</f>
        <v>7.7392922322227525E-2</v>
      </c>
      <c r="H15" s="166">
        <f t="shared" ref="H15" si="9">H14/E14</f>
        <v>7.7392922322227525E-2</v>
      </c>
      <c r="I15" s="166">
        <f>I14/C14</f>
        <v>8.0907875711501792E-2</v>
      </c>
      <c r="J15" s="164"/>
      <c r="K15" s="164"/>
      <c r="L15" s="164"/>
      <c r="M15" s="299"/>
      <c r="N15" s="164"/>
      <c r="O15" s="166">
        <f>O14/L14</f>
        <v>6.9030338648569681E-2</v>
      </c>
      <c r="P15" s="166">
        <f t="shared" ref="P15" si="10">P14/M14</f>
        <v>6.9030338648569681E-2</v>
      </c>
      <c r="Q15" s="166">
        <f>Q14/K14</f>
        <v>5.5514149497902031E-2</v>
      </c>
      <c r="R15" s="167">
        <f>R14/B14</f>
        <v>0.12173583977734725</v>
      </c>
      <c r="S15" s="167">
        <f>S14/C14</f>
        <v>0.12173583977734725</v>
      </c>
      <c r="T15" s="167">
        <f>T14/D14</f>
        <v>0.13565997030933757</v>
      </c>
      <c r="U15" s="167">
        <f>U14/E14</f>
        <v>0.13565997030933757</v>
      </c>
      <c r="V15" s="167">
        <f>V14/F14</f>
        <v>0.1423688651526418</v>
      </c>
      <c r="W15" s="166">
        <f>V15-T15</f>
        <v>6.708894843304225E-3</v>
      </c>
      <c r="X15" s="166">
        <f>V15-U15</f>
        <v>6.708894843304225E-3</v>
      </c>
      <c r="Y15" s="166">
        <f>V15-S15</f>
        <v>2.0633025375294545E-2</v>
      </c>
      <c r="Z15" s="167">
        <f>Z14/S14</f>
        <v>7.2764965369401913E-2</v>
      </c>
      <c r="AA15" s="194">
        <f>AA14/V14</f>
        <v>5.5170490892419086E-3</v>
      </c>
      <c r="AB15" s="166">
        <f>AA15-Z15</f>
        <v>-6.7247916280159997E-2</v>
      </c>
      <c r="AC15" s="167">
        <f>AC14/C14</f>
        <v>0.13059394394296098</v>
      </c>
      <c r="AD15" s="167">
        <f>AD14/F14</f>
        <v>0.14315432117046858</v>
      </c>
      <c r="AE15" s="166">
        <f>AD15-T15</f>
        <v>7.4943508611310106E-3</v>
      </c>
      <c r="AF15" s="166">
        <f>AD15-S15</f>
        <v>2.141848139312133E-2</v>
      </c>
      <c r="AG15" s="166">
        <f t="shared" ref="AG15" si="11">AD15-AC15</f>
        <v>1.2560377227507608E-2</v>
      </c>
      <c r="AH15" s="166"/>
    </row>
    <row r="16" spans="1:34" s="146" customFormat="1" ht="19.5" customHeight="1">
      <c r="A16" s="343" t="s">
        <v>12</v>
      </c>
      <c r="B16" s="301">
        <v>1020348.464</v>
      </c>
      <c r="C16" s="301">
        <f>B16+B126+C126+D126</f>
        <v>1016009.686</v>
      </c>
      <c r="D16" s="301">
        <v>1042122.576</v>
      </c>
      <c r="E16" s="301">
        <v>1003578.0610000001</v>
      </c>
      <c r="F16" s="301">
        <v>1005351.785</v>
      </c>
      <c r="G16" s="161">
        <f>F16-D16</f>
        <v>-36770.790999999968</v>
      </c>
      <c r="H16" s="161">
        <f t="shared" ref="H16" si="12">F16-E16</f>
        <v>1773.7239999999292</v>
      </c>
      <c r="I16" s="161">
        <f>F16-C16</f>
        <v>-10657.900999999954</v>
      </c>
      <c r="J16" s="301">
        <v>916728.98</v>
      </c>
      <c r="K16" s="301">
        <f>J16+B126+C126-F126</f>
        <v>912296.43799999997</v>
      </c>
      <c r="L16" s="301">
        <v>941690.59200000006</v>
      </c>
      <c r="M16" s="301">
        <v>906860.70900000003</v>
      </c>
      <c r="N16" s="301">
        <v>931202.16600000008</v>
      </c>
      <c r="O16" s="161">
        <f>N16-L16</f>
        <v>-10488.425999999978</v>
      </c>
      <c r="P16" s="161">
        <f t="shared" ref="P16" si="13">N16-M16</f>
        <v>24341.457000000053</v>
      </c>
      <c r="Q16" s="161">
        <f>N16-K16</f>
        <v>18905.728000000119</v>
      </c>
      <c r="R16" s="168">
        <f>B16-J16</f>
        <v>103619.48400000005</v>
      </c>
      <c r="S16" s="168">
        <f>C16-K16</f>
        <v>103713.24800000002</v>
      </c>
      <c r="T16" s="168">
        <f>D16-L16</f>
        <v>100431.98399999994</v>
      </c>
      <c r="U16" s="168">
        <f>E16-M16</f>
        <v>96717.352000000072</v>
      </c>
      <c r="V16" s="168">
        <f>F16-N16</f>
        <v>74149.618999999948</v>
      </c>
      <c r="W16" s="161">
        <f>F16*W17</f>
        <v>-22738.671025387026</v>
      </c>
      <c r="X16" s="163">
        <f>F16*X17</f>
        <v>-22738.671260934108</v>
      </c>
      <c r="Y16" s="163">
        <f>F16*Y17</f>
        <v>-28475.681173514051</v>
      </c>
      <c r="Z16" s="160">
        <v>1969.0320000000065</v>
      </c>
      <c r="AA16" s="160">
        <v>19954.309999999998</v>
      </c>
      <c r="AB16" s="163">
        <f t="shared" ref="AB16" si="14">AA16-Z16</f>
        <v>17985.277999999991</v>
      </c>
      <c r="AC16" s="168">
        <f>S16+Z16</f>
        <v>105682.28000000003</v>
      </c>
      <c r="AD16" s="168">
        <f>V16+AA16</f>
        <v>94103.928999999946</v>
      </c>
      <c r="AE16" s="161">
        <f>AE17*F16</f>
        <v>-2784.3610253870243</v>
      </c>
      <c r="AF16" s="163">
        <f>AF17*F16</f>
        <v>-8521.3711735140478</v>
      </c>
      <c r="AG16" s="163">
        <f>AG17*F16</f>
        <v>-10469.74810652897</v>
      </c>
      <c r="AH16" s="163"/>
    </row>
    <row r="17" spans="1:34" s="146" customFormat="1" ht="19.5" customHeight="1" thickBot="1">
      <c r="A17" s="344"/>
      <c r="B17" s="164"/>
      <c r="C17" s="164"/>
      <c r="D17" s="164"/>
      <c r="E17" s="165"/>
      <c r="F17" s="164"/>
      <c r="G17" s="166">
        <f>G16/D16</f>
        <v>-3.5284516281316958E-2</v>
      </c>
      <c r="H17" s="166">
        <f t="shared" ref="H17" si="15">H16/E16</f>
        <v>1.7674001345072538E-3</v>
      </c>
      <c r="I17" s="166">
        <f>I16/C16</f>
        <v>-1.0489960033707744E-2</v>
      </c>
      <c r="J17" s="164"/>
      <c r="K17" s="164"/>
      <c r="L17" s="164"/>
      <c r="M17" s="165"/>
      <c r="N17" s="164"/>
      <c r="O17" s="166">
        <f>O16/L16</f>
        <v>-1.1137868519769577E-2</v>
      </c>
      <c r="P17" s="166">
        <f t="shared" ref="P17" si="16">P16/M16</f>
        <v>2.6841450686336938E-2</v>
      </c>
      <c r="Q17" s="166">
        <f>Q16/K16</f>
        <v>2.0723228999388159E-2</v>
      </c>
      <c r="R17" s="167">
        <f>R16/B16</f>
        <v>0.10155303570878904</v>
      </c>
      <c r="S17" s="167">
        <f>S16/C16</f>
        <v>0.10207899533745195</v>
      </c>
      <c r="T17" s="167">
        <f>T16/D16</f>
        <v>9.6372524991724134E-2</v>
      </c>
      <c r="U17" s="167">
        <f>U16/E16</f>
        <v>9.637252522601733E-2</v>
      </c>
      <c r="V17" s="167">
        <f>V16/F16</f>
        <v>7.3754898639783031E-2</v>
      </c>
      <c r="W17" s="166">
        <f>V17-T17</f>
        <v>-2.2617626351941103E-2</v>
      </c>
      <c r="X17" s="166">
        <f>V17-U17</f>
        <v>-2.2617626586234299E-2</v>
      </c>
      <c r="Y17" s="166">
        <f>V17-S17</f>
        <v>-2.8324096697668916E-2</v>
      </c>
      <c r="Z17" s="167">
        <f>Z16/S16</f>
        <v>1.898534698286574E-2</v>
      </c>
      <c r="AA17" s="194">
        <f>AA16/V16</f>
        <v>0.26910873270973934</v>
      </c>
      <c r="AB17" s="166">
        <f>AA17-Z17</f>
        <v>0.25012338572687359</v>
      </c>
      <c r="AC17" s="167">
        <f>AC16/C16</f>
        <v>0.10401700048359581</v>
      </c>
      <c r="AD17" s="167">
        <f>AD16/F16</f>
        <v>9.3602985943870329E-2</v>
      </c>
      <c r="AE17" s="166">
        <f>AD17-T17</f>
        <v>-2.7695390478538057E-3</v>
      </c>
      <c r="AF17" s="166">
        <f>AD17-S17</f>
        <v>-8.4760093935816183E-3</v>
      </c>
      <c r="AG17" s="166">
        <f t="shared" ref="AG17" si="17">AD17-AC17</f>
        <v>-1.0414014539725486E-2</v>
      </c>
      <c r="AH17" s="166"/>
    </row>
    <row r="18" spans="1:34" s="148" customFormat="1" ht="19.5" customHeight="1">
      <c r="A18" s="343" t="s">
        <v>13</v>
      </c>
      <c r="B18" s="301">
        <v>1233120.06</v>
      </c>
      <c r="C18" s="301">
        <f>B18-E144</f>
        <v>1228628.9640000002</v>
      </c>
      <c r="D18" s="301">
        <v>1193603.5019999999</v>
      </c>
      <c r="E18" s="301">
        <v>1193603.5019999999</v>
      </c>
      <c r="F18" s="301">
        <v>1194828.996</v>
      </c>
      <c r="G18" s="161">
        <f>F18-D18</f>
        <v>1225.4940000001807</v>
      </c>
      <c r="H18" s="161">
        <f t="shared" ref="H18" si="18">F18-E18</f>
        <v>1225.4940000001807</v>
      </c>
      <c r="I18" s="161">
        <f>F18-C18</f>
        <v>-33799.96800000011</v>
      </c>
      <c r="J18" s="301">
        <v>1191049.5060000001</v>
      </c>
      <c r="K18" s="301">
        <f>J18-E144-C144</f>
        <v>1184558.4100000001</v>
      </c>
      <c r="L18" s="301">
        <v>1150616.554</v>
      </c>
      <c r="M18" s="301">
        <v>1150616.554</v>
      </c>
      <c r="N18" s="301">
        <v>1154211.45</v>
      </c>
      <c r="O18" s="161">
        <f>N18-L18</f>
        <v>3594.8959999999497</v>
      </c>
      <c r="P18" s="161">
        <f t="shared" ref="P18" si="19">N18-M18</f>
        <v>3594.8959999999497</v>
      </c>
      <c r="Q18" s="161">
        <f>N18-K18</f>
        <v>-30346.960000000196</v>
      </c>
      <c r="R18" s="168">
        <f>B18-J18</f>
        <v>42070.554000000004</v>
      </c>
      <c r="S18" s="168">
        <f>C18-K18</f>
        <v>44070.554000000004</v>
      </c>
      <c r="T18" s="168">
        <f>D18-L18</f>
        <v>42986.947999999858</v>
      </c>
      <c r="U18" s="168">
        <f>E18-M18</f>
        <v>42986.947999999858</v>
      </c>
      <c r="V18" s="168">
        <f>F18-N18</f>
        <v>40617.546000000089</v>
      </c>
      <c r="W18" s="161">
        <f>F18*W19</f>
        <v>-2413.5374660603525</v>
      </c>
      <c r="X18" s="163">
        <f>F18*X19</f>
        <v>-2413.5374660603525</v>
      </c>
      <c r="Y18" s="163">
        <f>F18*Y19</f>
        <v>-2240.6132424380394</v>
      </c>
      <c r="Z18" s="160">
        <v>893.51600000000326</v>
      </c>
      <c r="AA18" s="160">
        <v>0</v>
      </c>
      <c r="AB18" s="163">
        <f t="shared" ref="AB18" si="20">AA18-Z18</f>
        <v>-893.51600000000326</v>
      </c>
      <c r="AC18" s="168">
        <f>S18+Z18</f>
        <v>44964.070000000007</v>
      </c>
      <c r="AD18" s="168">
        <f>V18+AA18</f>
        <v>40617.546000000089</v>
      </c>
      <c r="AE18" s="161">
        <f>AE19*F18</f>
        <v>-2413.5374660603525</v>
      </c>
      <c r="AF18" s="163">
        <f>AF19*F18</f>
        <v>-2240.6132424380394</v>
      </c>
      <c r="AG18" s="163">
        <f>AG19*F18</f>
        <v>-3109.548337142458</v>
      </c>
      <c r="AH18" s="163"/>
    </row>
    <row r="19" spans="1:34" s="148" customFormat="1" ht="19.5" customHeight="1" thickBot="1">
      <c r="A19" s="344"/>
      <c r="B19" s="164"/>
      <c r="C19" s="164"/>
      <c r="D19" s="164"/>
      <c r="E19" s="170"/>
      <c r="F19" s="164"/>
      <c r="G19" s="166">
        <f>G18/D18</f>
        <v>1.0267178321333216E-3</v>
      </c>
      <c r="H19" s="166">
        <f t="shared" ref="H19" si="21">H18/E18</f>
        <v>1.0267178321333216E-3</v>
      </c>
      <c r="I19" s="166">
        <f>I18/C18</f>
        <v>-2.7510313520494302E-2</v>
      </c>
      <c r="J19" s="164"/>
      <c r="K19" s="164"/>
      <c r="L19" s="164"/>
      <c r="M19" s="170"/>
      <c r="N19" s="164"/>
      <c r="O19" s="166">
        <f>O18/L18</f>
        <v>3.124321467045354E-3</v>
      </c>
      <c r="P19" s="166">
        <f t="shared" ref="P19" si="22">P18/M18</f>
        <v>3.124321467045354E-3</v>
      </c>
      <c r="Q19" s="166">
        <f>Q18/K18</f>
        <v>-2.5618795783991937E-2</v>
      </c>
      <c r="R19" s="167">
        <f>R18/B18</f>
        <v>3.4117159686786705E-2</v>
      </c>
      <c r="S19" s="167">
        <f>S18/C18</f>
        <v>3.5869701342967852E-2</v>
      </c>
      <c r="T19" s="167">
        <f>T18/D18</f>
        <v>3.6014428516648121E-2</v>
      </c>
      <c r="U19" s="167">
        <f>U18/E18</f>
        <v>3.6014428516648121E-2</v>
      </c>
      <c r="V19" s="167">
        <f>V18/F18</f>
        <v>3.3994442833223719E-2</v>
      </c>
      <c r="W19" s="166">
        <f>V19-T19</f>
        <v>-2.0199856834244023E-3</v>
      </c>
      <c r="X19" s="166">
        <f>V19-U19</f>
        <v>-2.0199856834244023E-3</v>
      </c>
      <c r="Y19" s="166">
        <f>V19-S19</f>
        <v>-1.8752585097441335E-3</v>
      </c>
      <c r="Z19" s="167">
        <f>Z18/S18</f>
        <v>2.027467138261986E-2</v>
      </c>
      <c r="AA19" s="194">
        <f>AA18/V18</f>
        <v>0</v>
      </c>
      <c r="AB19" s="166">
        <f>AA19-Z19</f>
        <v>-2.027467138261986E-2</v>
      </c>
      <c r="AC19" s="167">
        <f>AC18/C18</f>
        <v>3.6596947750289238E-2</v>
      </c>
      <c r="AD19" s="167">
        <f>AD18/F18</f>
        <v>3.3994442833223719E-2</v>
      </c>
      <c r="AE19" s="166">
        <f>AD19-T19</f>
        <v>-2.0199856834244023E-3</v>
      </c>
      <c r="AF19" s="166">
        <f>AD19-S19</f>
        <v>-1.8752585097441335E-3</v>
      </c>
      <c r="AG19" s="166">
        <f t="shared" ref="AG19" si="23">AD19-AC19</f>
        <v>-2.6025049170655193E-3</v>
      </c>
      <c r="AH19" s="166"/>
    </row>
    <row r="20" spans="1:34" s="146" customFormat="1" ht="19.5" customHeight="1">
      <c r="A20" s="343" t="s">
        <v>14</v>
      </c>
      <c r="B20" s="301">
        <v>615266.15300000005</v>
      </c>
      <c r="C20" s="301">
        <f>B20</f>
        <v>615266.15300000005</v>
      </c>
      <c r="D20" s="301">
        <v>640711.56099999999</v>
      </c>
      <c r="E20" s="301">
        <v>640711.56099999999</v>
      </c>
      <c r="F20" s="301">
        <v>637724.11899999995</v>
      </c>
      <c r="G20" s="161">
        <f>F20-D20</f>
        <v>-2987.4420000000391</v>
      </c>
      <c r="H20" s="161">
        <f t="shared" ref="H20" si="24">F20-E20</f>
        <v>-2987.4420000000391</v>
      </c>
      <c r="I20" s="161">
        <f>F20-C20</f>
        <v>22457.965999999898</v>
      </c>
      <c r="J20" s="301">
        <v>579479.05000000005</v>
      </c>
      <c r="K20" s="301">
        <f>J20</f>
        <v>579479.05000000005</v>
      </c>
      <c r="L20" s="301">
        <v>597463.93149999995</v>
      </c>
      <c r="M20" s="301">
        <v>597463.93149999995</v>
      </c>
      <c r="N20" s="301">
        <v>594892.94000000006</v>
      </c>
      <c r="O20" s="161">
        <f>N20-L20</f>
        <v>-2570.9914999998873</v>
      </c>
      <c r="P20" s="161">
        <f t="shared" ref="P20" si="25">N20-M20</f>
        <v>-2570.9914999998873</v>
      </c>
      <c r="Q20" s="161">
        <f>N20-K20</f>
        <v>15413.890000000014</v>
      </c>
      <c r="R20" s="168">
        <f>B20-J20</f>
        <v>35787.103000000003</v>
      </c>
      <c r="S20" s="168">
        <f>C20-K20</f>
        <v>35787.103000000003</v>
      </c>
      <c r="T20" s="168">
        <f>D20-L20</f>
        <v>43247.629500000039</v>
      </c>
      <c r="U20" s="168">
        <f>E20-M20</f>
        <v>43247.629500000039</v>
      </c>
      <c r="V20" s="168">
        <f>F20-N20</f>
        <v>42831.178999999887</v>
      </c>
      <c r="W20" s="161">
        <f>F20*W21</f>
        <v>-214.80003412266058</v>
      </c>
      <c r="X20" s="163">
        <f>F20*X21</f>
        <v>-214.80003412266058</v>
      </c>
      <c r="Y20" s="163">
        <f>F20*Y21</f>
        <v>5737.8030342375487</v>
      </c>
      <c r="Z20" s="160">
        <v>8871.7839999999997</v>
      </c>
      <c r="AA20" s="160">
        <v>1518.1520000000019</v>
      </c>
      <c r="AB20" s="163">
        <f t="shared" ref="AB20" si="26">AA20-Z20</f>
        <v>-7353.6319999999978</v>
      </c>
      <c r="AC20" s="168">
        <f>S20+Z20</f>
        <v>44658.887000000002</v>
      </c>
      <c r="AD20" s="168">
        <f>V20+AA20</f>
        <v>44349.330999999889</v>
      </c>
      <c r="AE20" s="161">
        <f>AE21*F20</f>
        <v>1303.3519658773419</v>
      </c>
      <c r="AF20" s="163">
        <f>AF21*F20</f>
        <v>7255.9550342375505</v>
      </c>
      <c r="AG20" s="163">
        <f>AG21*F20</f>
        <v>-1939.659916741711</v>
      </c>
      <c r="AH20" s="163"/>
    </row>
    <row r="21" spans="1:34" s="146" customFormat="1" ht="19.5" customHeight="1" thickBot="1">
      <c r="A21" s="344"/>
      <c r="B21" s="164"/>
      <c r="C21" s="164"/>
      <c r="D21" s="164"/>
      <c r="E21" s="299"/>
      <c r="F21" s="164"/>
      <c r="G21" s="166">
        <f>G20/D20</f>
        <v>-4.662694076157054E-3</v>
      </c>
      <c r="H21" s="166">
        <f t="shared" ref="H21" si="27">H20/E20</f>
        <v>-4.662694076157054E-3</v>
      </c>
      <c r="I21" s="166">
        <f>I20/C20</f>
        <v>3.6501221285286427E-2</v>
      </c>
      <c r="J21" s="164"/>
      <c r="K21" s="164"/>
      <c r="L21" s="164"/>
      <c r="M21" s="165"/>
      <c r="N21" s="164"/>
      <c r="O21" s="166">
        <f>O20/L20</f>
        <v>-4.3031744084452532E-3</v>
      </c>
      <c r="P21" s="166">
        <f t="shared" ref="P21" si="28">P20/M20</f>
        <v>-4.3031744084452532E-3</v>
      </c>
      <c r="Q21" s="166">
        <f>Q20/K20</f>
        <v>2.6599563866890465E-2</v>
      </c>
      <c r="R21" s="167">
        <f>R20/B20</f>
        <v>5.8165239263535437E-2</v>
      </c>
      <c r="S21" s="167">
        <f>S20/C20</f>
        <v>5.8165239263535437E-2</v>
      </c>
      <c r="T21" s="167">
        <f>T20/D20</f>
        <v>6.749937434014873E-2</v>
      </c>
      <c r="U21" s="167">
        <f>U20/E20</f>
        <v>6.749937434014873E-2</v>
      </c>
      <c r="V21" s="167">
        <f>V20/F20</f>
        <v>6.716255152331771E-2</v>
      </c>
      <c r="W21" s="166">
        <f>V21-T21</f>
        <v>-3.3682281683102E-4</v>
      </c>
      <c r="X21" s="166">
        <f>V21-U21</f>
        <v>-3.3682281683102E-4</v>
      </c>
      <c r="Y21" s="166">
        <f>V21-S21</f>
        <v>8.9973122597822724E-3</v>
      </c>
      <c r="Z21" s="167">
        <f>Z20/S20</f>
        <v>0.24790450347433821</v>
      </c>
      <c r="AA21" s="194">
        <f>AA20/V20</f>
        <v>3.5445020086885909E-2</v>
      </c>
      <c r="AB21" s="166">
        <f>AA21-Z21</f>
        <v>-0.2124594833874523</v>
      </c>
      <c r="AC21" s="167">
        <f>AC20/C20</f>
        <v>7.2584664022628267E-2</v>
      </c>
      <c r="AD21" s="167">
        <f>AD20/F20</f>
        <v>6.9543129511148216E-2</v>
      </c>
      <c r="AE21" s="166">
        <f>AD21-T21</f>
        <v>2.0437551709994867E-3</v>
      </c>
      <c r="AF21" s="166">
        <f>AD21-S21</f>
        <v>1.1377890247612779E-2</v>
      </c>
      <c r="AG21" s="166">
        <f t="shared" ref="AG21" si="29">AD21-AC21</f>
        <v>-3.0415345114800513E-3</v>
      </c>
      <c r="AH21" s="166"/>
    </row>
    <row r="22" spans="1:34" s="146" customFormat="1" ht="19.5" customHeight="1">
      <c r="A22" s="343" t="s">
        <v>15</v>
      </c>
      <c r="B22" s="301">
        <v>198896.85200000001</v>
      </c>
      <c r="C22" s="301">
        <f>B22</f>
        <v>198896.85200000001</v>
      </c>
      <c r="D22" s="301">
        <v>195655.09668968001</v>
      </c>
      <c r="E22" s="301">
        <v>195652.10265328002</v>
      </c>
      <c r="F22" s="301">
        <v>201115.658</v>
      </c>
      <c r="G22" s="161">
        <f>F22-D22</f>
        <v>5460.5613103199867</v>
      </c>
      <c r="H22" s="161">
        <f t="shared" ref="H22" si="30">F22-E22</f>
        <v>5463.5553467199788</v>
      </c>
      <c r="I22" s="161">
        <f>F22-C22</f>
        <v>2218.8059999999823</v>
      </c>
      <c r="J22" s="301">
        <v>182904.335464645</v>
      </c>
      <c r="K22" s="301">
        <f>J22-B176</f>
        <v>179756.009464645</v>
      </c>
      <c r="L22" s="301">
        <v>180662.32401967602</v>
      </c>
      <c r="M22" s="301">
        <v>180659.32436767602</v>
      </c>
      <c r="N22" s="301">
        <v>181548.16561490428</v>
      </c>
      <c r="O22" s="161">
        <f>N22-L22</f>
        <v>885.84159522826667</v>
      </c>
      <c r="P22" s="161">
        <f t="shared" ref="P22" si="31">N22-M22</f>
        <v>888.84124722826527</v>
      </c>
      <c r="Q22" s="161">
        <f>N22-K22</f>
        <v>1792.1561502592813</v>
      </c>
      <c r="R22" s="168">
        <f>B22-J22</f>
        <v>15992.516535355011</v>
      </c>
      <c r="S22" s="168">
        <f>C22-K22</f>
        <v>19140.842535355012</v>
      </c>
      <c r="T22" s="168">
        <f>D22-L22</f>
        <v>14992.772670003993</v>
      </c>
      <c r="U22" s="168">
        <f>E22-M22</f>
        <v>14992.778285603999</v>
      </c>
      <c r="V22" s="168">
        <f>F22-N22</f>
        <v>19567.492385095713</v>
      </c>
      <c r="W22" s="161">
        <f>F22*W23</f>
        <v>4156.2846435735173</v>
      </c>
      <c r="X22" s="163">
        <f>F22*X23</f>
        <v>4156.0430356306697</v>
      </c>
      <c r="Y22" s="163">
        <f>F22*Y23</f>
        <v>213.1230098965957</v>
      </c>
      <c r="Z22" s="160">
        <v>0</v>
      </c>
      <c r="AA22" s="160">
        <v>0</v>
      </c>
      <c r="AB22" s="163">
        <f t="shared" ref="AB22" si="32">AA22-Z22</f>
        <v>0</v>
      </c>
      <c r="AC22" s="168">
        <f>S22+Z22</f>
        <v>19140.842535355012</v>
      </c>
      <c r="AD22" s="168">
        <f>V22+AA22</f>
        <v>19567.492385095713</v>
      </c>
      <c r="AE22" s="161">
        <f>AE23*F22</f>
        <v>4156.2846435735173</v>
      </c>
      <c r="AF22" s="163">
        <f>AF23*F22</f>
        <v>213.1230098965957</v>
      </c>
      <c r="AG22" s="163">
        <f>AG23*F22</f>
        <v>213.1230098965957</v>
      </c>
      <c r="AH22" s="163"/>
    </row>
    <row r="23" spans="1:34" s="146" customFormat="1" ht="19.5" customHeight="1" thickBot="1">
      <c r="A23" s="344"/>
      <c r="B23" s="164"/>
      <c r="C23" s="164"/>
      <c r="D23" s="164"/>
      <c r="E23" s="165"/>
      <c r="F23" s="164"/>
      <c r="G23" s="166">
        <f>G22/D22</f>
        <v>2.7909118661911189E-2</v>
      </c>
      <c r="H23" s="166">
        <f t="shared" ref="H23" si="33">H22/E22</f>
        <v>2.7924848609483549E-2</v>
      </c>
      <c r="I23" s="166">
        <f>I22/C22</f>
        <v>1.115556117499528E-2</v>
      </c>
      <c r="J23" s="164"/>
      <c r="K23" s="164"/>
      <c r="L23" s="164"/>
      <c r="M23" s="165"/>
      <c r="N23" s="164"/>
      <c r="O23" s="166">
        <f>O22/L22</f>
        <v>4.9033001210135501E-3</v>
      </c>
      <c r="P23" s="166">
        <f t="shared" ref="P23" si="34">P22/M22</f>
        <v>4.9199854496261956E-3</v>
      </c>
      <c r="Q23" s="166">
        <f>Q22/K22</f>
        <v>9.9699373367084475E-3</v>
      </c>
      <c r="R23" s="167">
        <f>R22/B22</f>
        <v>8.0406081717950009E-2</v>
      </c>
      <c r="S23" s="167">
        <f>S22/C22</f>
        <v>9.6235020026134002E-2</v>
      </c>
      <c r="T23" s="167">
        <f>T22/D22</f>
        <v>7.6628582253512031E-2</v>
      </c>
      <c r="U23" s="167">
        <f>U22/E22</f>
        <v>7.6629783591812842E-2</v>
      </c>
      <c r="V23" s="167">
        <f>V22/F22</f>
        <v>9.7294723740981484E-2</v>
      </c>
      <c r="W23" s="166">
        <f>V23-T23</f>
        <v>2.0666141487469453E-2</v>
      </c>
      <c r="X23" s="166">
        <f>V23-U23</f>
        <v>2.0664940149168642E-2</v>
      </c>
      <c r="Y23" s="166">
        <f>V23-S23</f>
        <v>1.0597037148474819E-3</v>
      </c>
      <c r="Z23" s="167">
        <f>Z22/S22</f>
        <v>0</v>
      </c>
      <c r="AA23" s="194">
        <f>AA22/V22</f>
        <v>0</v>
      </c>
      <c r="AB23" s="166">
        <f>AA23-Z23</f>
        <v>0</v>
      </c>
      <c r="AC23" s="167">
        <f>AC22/C22</f>
        <v>9.6235020026134002E-2</v>
      </c>
      <c r="AD23" s="167">
        <f>AD22/F22</f>
        <v>9.7294723740981484E-2</v>
      </c>
      <c r="AE23" s="166">
        <f>AD23-T23</f>
        <v>2.0666141487469453E-2</v>
      </c>
      <c r="AF23" s="166">
        <f>AD23-S23</f>
        <v>1.0597037148474819E-3</v>
      </c>
      <c r="AG23" s="166">
        <f t="shared" ref="AG23" si="35">AD23-AC23</f>
        <v>1.0597037148474819E-3</v>
      </c>
      <c r="AH23" s="166"/>
    </row>
    <row r="24" spans="1:34" s="148" customFormat="1" ht="19.5" customHeight="1">
      <c r="A24" s="343" t="s">
        <v>16</v>
      </c>
      <c r="B24" s="301">
        <v>462159.19500000001</v>
      </c>
      <c r="C24" s="301">
        <f>B24</f>
        <v>462159.19500000001</v>
      </c>
      <c r="D24" s="301">
        <v>463621.23000000004</v>
      </c>
      <c r="E24" s="301">
        <v>463621.23000000004</v>
      </c>
      <c r="F24" s="301">
        <v>472612.41879999998</v>
      </c>
      <c r="G24" s="161">
        <f>F24-D24</f>
        <v>8991.1887999999453</v>
      </c>
      <c r="H24" s="161">
        <f t="shared" ref="H24" si="36">F24-E24</f>
        <v>8991.1887999999453</v>
      </c>
      <c r="I24" s="161">
        <f>F24-C24</f>
        <v>10453.223799999978</v>
      </c>
      <c r="J24" s="301">
        <v>428685.745</v>
      </c>
      <c r="K24" s="301">
        <f>J24</f>
        <v>428685.745</v>
      </c>
      <c r="L24" s="301">
        <v>427524.158</v>
      </c>
      <c r="M24" s="301">
        <v>427524.158</v>
      </c>
      <c r="N24" s="301">
        <v>442243.42100000003</v>
      </c>
      <c r="O24" s="161">
        <f>N24-L24</f>
        <v>14719.263000000035</v>
      </c>
      <c r="P24" s="161">
        <f t="shared" ref="P24" si="37">N24-M24</f>
        <v>14719.263000000035</v>
      </c>
      <c r="Q24" s="161">
        <f>N24-K24</f>
        <v>13557.676000000036</v>
      </c>
      <c r="R24" s="168">
        <f>B24-J24</f>
        <v>33473.450000000012</v>
      </c>
      <c r="S24" s="168">
        <f>C24-K24</f>
        <v>33473.450000000012</v>
      </c>
      <c r="T24" s="168">
        <f>D24-L24</f>
        <v>36097.072000000044</v>
      </c>
      <c r="U24" s="168">
        <f>E24-M24</f>
        <v>36097.072000000044</v>
      </c>
      <c r="V24" s="168">
        <f>F24-N24</f>
        <v>30368.997799999954</v>
      </c>
      <c r="W24" s="161">
        <f>F24*W25</f>
        <v>-6428.1189099440007</v>
      </c>
      <c r="X24" s="163">
        <f>F24*X25</f>
        <v>-6428.1189099440007</v>
      </c>
      <c r="Y24" s="163">
        <f>F24*Y25</f>
        <v>-3861.5624511725082</v>
      </c>
      <c r="Z24" s="160">
        <v>8068.0909999999967</v>
      </c>
      <c r="AA24" s="160">
        <v>2906.9110000000001</v>
      </c>
      <c r="AB24" s="163">
        <f t="shared" ref="AB24" si="38">AA24-Z24</f>
        <v>-5161.1799999999967</v>
      </c>
      <c r="AC24" s="168">
        <f>S24+Z24</f>
        <v>41541.541000000012</v>
      </c>
      <c r="AD24" s="168">
        <f>V24+AA24</f>
        <v>33275.908799999954</v>
      </c>
      <c r="AE24" s="161">
        <f>AE25*F24</f>
        <v>-3521.2079099440016</v>
      </c>
      <c r="AF24" s="163">
        <f>AF25*F24</f>
        <v>-954.65145117250893</v>
      </c>
      <c r="AG24" s="163">
        <f>AG25*F24</f>
        <v>-9205.2284035763496</v>
      </c>
      <c r="AH24" s="163"/>
    </row>
    <row r="25" spans="1:34" s="148" customFormat="1" ht="19.5" customHeight="1" thickBot="1">
      <c r="A25" s="344"/>
      <c r="B25" s="164"/>
      <c r="C25" s="164"/>
      <c r="D25" s="169"/>
      <c r="E25" s="170"/>
      <c r="F25" s="169"/>
      <c r="G25" s="166">
        <f>G24/D24</f>
        <v>1.939339318003178E-2</v>
      </c>
      <c r="H25" s="166">
        <f t="shared" ref="H25" si="39">H24/E24</f>
        <v>1.939339318003178E-2</v>
      </c>
      <c r="I25" s="166">
        <f>I24/C24</f>
        <v>2.2618231797811528E-2</v>
      </c>
      <c r="J25" s="169"/>
      <c r="K25" s="164"/>
      <c r="L25" s="169"/>
      <c r="M25" s="170"/>
      <c r="N25" s="169"/>
      <c r="O25" s="166">
        <f>O24/L24</f>
        <v>3.4429078976164047E-2</v>
      </c>
      <c r="P25" s="166">
        <f t="shared" ref="P25" si="40">P24/M24</f>
        <v>3.4429078976164047E-2</v>
      </c>
      <c r="Q25" s="166">
        <f>Q24/K24</f>
        <v>3.1626141429078859E-2</v>
      </c>
      <c r="R25" s="167">
        <f>R24/B24</f>
        <v>7.2428397751558335E-2</v>
      </c>
      <c r="S25" s="167">
        <f>S24/C24</f>
        <v>7.2428397751558335E-2</v>
      </c>
      <c r="T25" s="167">
        <f>T24/D24</f>
        <v>7.7858971212340811E-2</v>
      </c>
      <c r="U25" s="167">
        <f>U24/E24</f>
        <v>7.7858971212340811E-2</v>
      </c>
      <c r="V25" s="167">
        <f>V24/F24</f>
        <v>6.4257722801929804E-2</v>
      </c>
      <c r="W25" s="166">
        <f>V25-T25</f>
        <v>-1.3601248410411007E-2</v>
      </c>
      <c r="X25" s="166">
        <f>V25-U25</f>
        <v>-1.3601248410411007E-2</v>
      </c>
      <c r="Y25" s="166">
        <f>V25-S25</f>
        <v>-8.1706749496285314E-3</v>
      </c>
      <c r="Z25" s="167">
        <f>Z24/S24</f>
        <v>0.24102956223514438</v>
      </c>
      <c r="AA25" s="194">
        <f>AA24/V24</f>
        <v>9.5719688188064089E-2</v>
      </c>
      <c r="AB25" s="166">
        <f>AA25-Z25</f>
        <v>-0.14530987404708029</v>
      </c>
      <c r="AC25" s="167">
        <f>AC24/C24</f>
        <v>8.9885782755009372E-2</v>
      </c>
      <c r="AD25" s="167">
        <f>AD24/F24</f>
        <v>7.0408451992205578E-2</v>
      </c>
      <c r="AE25" s="166">
        <f>AD25-T25</f>
        <v>-7.4505192201352322E-3</v>
      </c>
      <c r="AF25" s="166">
        <f>AD25-S25</f>
        <v>-2.0199457593527564E-3</v>
      </c>
      <c r="AG25" s="166">
        <f t="shared" ref="AG25" si="41">AD25-AC25</f>
        <v>-1.9477330762803793E-2</v>
      </c>
      <c r="AH25" s="166"/>
    </row>
    <row r="26" spans="1:34" s="146" customFormat="1" ht="19.5" customHeight="1">
      <c r="A26" s="349" t="s">
        <v>119</v>
      </c>
      <c r="B26" s="301">
        <v>45743.046999999999</v>
      </c>
      <c r="C26" s="301">
        <f>B26</f>
        <v>45743.046999999999</v>
      </c>
      <c r="D26" s="301">
        <v>43501.835580497733</v>
      </c>
      <c r="E26" s="301">
        <v>43501.835580497733</v>
      </c>
      <c r="F26" s="301">
        <v>49229.649000000005</v>
      </c>
      <c r="G26" s="161">
        <f>F26-D26</f>
        <v>5727.8134195022722</v>
      </c>
      <c r="H26" s="161">
        <f t="shared" ref="H26" si="42">F26-E26</f>
        <v>5727.8134195022722</v>
      </c>
      <c r="I26" s="161">
        <f>F26-C26</f>
        <v>3486.6020000000062</v>
      </c>
      <c r="J26" s="301">
        <v>35979.326000000001</v>
      </c>
      <c r="K26" s="301">
        <f>J26</f>
        <v>35979.326000000001</v>
      </c>
      <c r="L26" s="301">
        <v>36898.611703050832</v>
      </c>
      <c r="M26" s="301">
        <v>36898.611703050832</v>
      </c>
      <c r="N26" s="301">
        <v>41843.757000000005</v>
      </c>
      <c r="O26" s="161">
        <f>N26-L26</f>
        <v>4945.1452969491729</v>
      </c>
      <c r="P26" s="161">
        <f t="shared" ref="P26" si="43">N26-M26</f>
        <v>4945.1452969491729</v>
      </c>
      <c r="Q26" s="161">
        <f>N26-K26</f>
        <v>5864.4310000000041</v>
      </c>
      <c r="R26" s="168">
        <f>B26-J26</f>
        <v>9763.7209999999977</v>
      </c>
      <c r="S26" s="168">
        <f>C26-K26</f>
        <v>9763.7209999999977</v>
      </c>
      <c r="T26" s="168">
        <f>D26-L26</f>
        <v>6603.2238774469006</v>
      </c>
      <c r="U26" s="168">
        <f>E26-M26</f>
        <v>6603.2238774469006</v>
      </c>
      <c r="V26" s="168">
        <f>F26-N26</f>
        <v>7385.8919999999998</v>
      </c>
      <c r="W26" s="161">
        <f>F26*W27</f>
        <v>-86.767243392105343</v>
      </c>
      <c r="X26" s="163">
        <f>F26*X27</f>
        <v>-86.767243392105343</v>
      </c>
      <c r="Y26" s="163">
        <f>F26*Y27</f>
        <v>-3122.0341065387479</v>
      </c>
      <c r="Z26" s="160">
        <v>5219.5289999999986</v>
      </c>
      <c r="AA26" s="160">
        <v>9202.744999999999</v>
      </c>
      <c r="AB26" s="163">
        <f t="shared" ref="AB26" si="44">AA26-Z26</f>
        <v>3983.2160000000003</v>
      </c>
      <c r="AC26" s="168">
        <f>S26+Z26</f>
        <v>14983.249999999996</v>
      </c>
      <c r="AD26" s="168">
        <f>V26+AA26</f>
        <v>16588.636999999999</v>
      </c>
      <c r="AE26" s="161">
        <f>AE27*F26</f>
        <v>9115.9777566078938</v>
      </c>
      <c r="AF26" s="163">
        <f>AF27*F26</f>
        <v>6080.7108934612515</v>
      </c>
      <c r="AG26" s="163">
        <f>AG27*F26</f>
        <v>463.34175285020001</v>
      </c>
      <c r="AH26" s="163"/>
    </row>
    <row r="27" spans="1:34" s="146" customFormat="1" ht="19.5" customHeight="1" thickBot="1">
      <c r="A27" s="350"/>
      <c r="B27" s="164"/>
      <c r="C27" s="164"/>
      <c r="D27" s="169"/>
      <c r="E27" s="171"/>
      <c r="F27" s="169"/>
      <c r="G27" s="166">
        <f>G26/D26</f>
        <v>0.13166831567149095</v>
      </c>
      <c r="H27" s="166">
        <f t="shared" ref="H27" si="45">H26/E26</f>
        <v>0.13166831567149095</v>
      </c>
      <c r="I27" s="166">
        <f>I26/C26</f>
        <v>7.6221463777872214E-2</v>
      </c>
      <c r="J27" s="169"/>
      <c r="K27" s="164"/>
      <c r="L27" s="169"/>
      <c r="M27" s="171"/>
      <c r="N27" s="169"/>
      <c r="O27" s="166">
        <f>O26/L26</f>
        <v>0.13401981995274637</v>
      </c>
      <c r="P27" s="166">
        <f t="shared" ref="P27" si="46">P26/M26</f>
        <v>0.13401981995274637</v>
      </c>
      <c r="Q27" s="166">
        <f>Q26/K26</f>
        <v>0.16299446521038233</v>
      </c>
      <c r="R27" s="167">
        <f>R26/B26</f>
        <v>0.21344710596126223</v>
      </c>
      <c r="S27" s="167">
        <f>S26/C26</f>
        <v>0.21344710596126223</v>
      </c>
      <c r="T27" s="167">
        <f>T26/D26</f>
        <v>0.15179184485739691</v>
      </c>
      <c r="U27" s="167">
        <f>U26/E26</f>
        <v>0.15179184485739691</v>
      </c>
      <c r="V27" s="167">
        <f>V26/F26</f>
        <v>0.15002934512086405</v>
      </c>
      <c r="W27" s="166">
        <f>V27-T27</f>
        <v>-1.7624997365328632E-3</v>
      </c>
      <c r="X27" s="166">
        <f>V27-U27</f>
        <v>-1.7624997365328632E-3</v>
      </c>
      <c r="Y27" s="166">
        <f>V27-S27</f>
        <v>-6.3417760840398185E-2</v>
      </c>
      <c r="Z27" s="167">
        <f>Z26/S26</f>
        <v>0.5345839972281059</v>
      </c>
      <c r="AA27" s="194">
        <f>AA26/V26</f>
        <v>1.245989651622309</v>
      </c>
      <c r="AB27" s="166">
        <f>AA27-Z27</f>
        <v>0.71140565439420311</v>
      </c>
      <c r="AC27" s="167">
        <f>AC26/C26</f>
        <v>0.32755251306280486</v>
      </c>
      <c r="AD27" s="167">
        <f>AD26/F26</f>
        <v>0.33696435658113261</v>
      </c>
      <c r="AE27" s="166">
        <f>AD27-T27</f>
        <v>0.18517251172373569</v>
      </c>
      <c r="AF27" s="166">
        <f>AD27-S27</f>
        <v>0.12351725061987037</v>
      </c>
      <c r="AG27" s="166">
        <f t="shared" ref="AG27" si="47">AD27-AC27</f>
        <v>9.4118435183277449E-3</v>
      </c>
      <c r="AH27" s="166"/>
    </row>
    <row r="28" spans="1:34" s="146" customFormat="1" ht="19.5" customHeight="1">
      <c r="A28" s="341" t="s">
        <v>117</v>
      </c>
      <c r="B28" s="322">
        <f t="shared" ref="B28:F28" si="48">B10+B12+B14+B16+B18+B20+B22+B24</f>
        <v>4450293.5839999998</v>
      </c>
      <c r="C28" s="322">
        <f t="shared" si="48"/>
        <v>4441463.71</v>
      </c>
      <c r="D28" s="322">
        <f>D10+D12+D14+D16+D18+D20+D22+D24</f>
        <v>4468497.6563386023</v>
      </c>
      <c r="E28" s="322">
        <f t="shared" ref="E28" si="49">E10+E12+E14+E16+E18+E20+E22+E24</f>
        <v>4418459.6661575763</v>
      </c>
      <c r="F28" s="322">
        <f t="shared" si="48"/>
        <v>4455098.2787999995</v>
      </c>
      <c r="G28" s="173">
        <f>F28-D28</f>
        <v>-13399.377538602799</v>
      </c>
      <c r="H28" s="173">
        <f t="shared" ref="H28" si="50">F28-E28</f>
        <v>36638.61264242325</v>
      </c>
      <c r="I28" s="173">
        <f>F28-C28</f>
        <v>13634.568799999543</v>
      </c>
      <c r="J28" s="322">
        <f t="shared" ref="J28:N28" si="51">J10+J12+J14+J16+J18+J20+J22+J24</f>
        <v>4147048.8364646453</v>
      </c>
      <c r="K28" s="322">
        <f t="shared" si="51"/>
        <v>4138584.3678356446</v>
      </c>
      <c r="L28" s="322">
        <f>L10+L12+L14+L16+L18+L20+L22+L24</f>
        <v>4160463.0716722636</v>
      </c>
      <c r="M28" s="322">
        <f t="shared" ref="M28" si="52">M10+M12+M14+M16+M18+M20+M22+M24</f>
        <v>4115044.6590874437</v>
      </c>
      <c r="N28" s="322">
        <f t="shared" si="51"/>
        <v>4179655.9154889043</v>
      </c>
      <c r="O28" s="173">
        <f>N28-L28</f>
        <v>19192.843816640787</v>
      </c>
      <c r="P28" s="173">
        <f t="shared" ref="P28" si="53">N28-M28</f>
        <v>64611.256401460618</v>
      </c>
      <c r="Q28" s="173">
        <f>N28-K28</f>
        <v>41071.547653259709</v>
      </c>
      <c r="R28" s="174">
        <f t="shared" ref="R28:V28" si="54">R10+R12+R14+R16+R18+R20+R22+R24</f>
        <v>303244.7475353551</v>
      </c>
      <c r="S28" s="175">
        <f t="shared" si="54"/>
        <v>302879.34216435504</v>
      </c>
      <c r="T28" s="175">
        <f>T10+T12+T14+T16+T18+T20+T22+T24</f>
        <v>308034.58466633828</v>
      </c>
      <c r="U28" s="175">
        <f t="shared" ref="U28" si="55">U10+U12+U14+U16+U18+U20+U22+U24</f>
        <v>303415.00707013265</v>
      </c>
      <c r="V28" s="176">
        <f t="shared" si="54"/>
        <v>275442.36331109563</v>
      </c>
      <c r="W28" s="172">
        <f>F28*W29</f>
        <v>-31668.539166658316</v>
      </c>
      <c r="X28" s="172">
        <f>F28*X29</f>
        <v>-30488.612162932903</v>
      </c>
      <c r="Y28" s="172">
        <f>F28*Y29</f>
        <v>-28366.769007694467</v>
      </c>
      <c r="Z28" s="176">
        <f>Z10+Z12+Z14+Z16+Z18+Z20+Z22+Z24</f>
        <v>29437.883000000009</v>
      </c>
      <c r="AA28" s="176">
        <f>AA10+AA12+AA14+AA16+AA18+AA20+AA22+AA24</f>
        <v>24928.897999999994</v>
      </c>
      <c r="AB28" s="260">
        <f t="shared" ref="AB28" si="56">AA28-Z28</f>
        <v>-4508.9850000000151</v>
      </c>
      <c r="AC28" s="261">
        <f>AC10+AC12+AC14+AC16+AC18+AC20+AC22+AC24</f>
        <v>332317.22516435507</v>
      </c>
      <c r="AD28" s="261">
        <f>AD10+AD12+AD14+AD16+AD18+AD20+AD22+AD24</f>
        <v>300371.26131109567</v>
      </c>
      <c r="AE28" s="260">
        <f>AE29*F28</f>
        <v>-6739.641166658228</v>
      </c>
      <c r="AF28" s="260">
        <f>AF29*F28</f>
        <v>-3437.8710076943789</v>
      </c>
      <c r="AG28" s="260">
        <f>AG29*F28</f>
        <v>-32966.123504620889</v>
      </c>
      <c r="AH28" s="260"/>
    </row>
    <row r="29" spans="1:34" s="146" customFormat="1" ht="19.5" customHeight="1" thickBot="1">
      <c r="A29" s="342"/>
      <c r="B29" s="323"/>
      <c r="C29" s="323"/>
      <c r="D29" s="323"/>
      <c r="E29" s="323"/>
      <c r="F29" s="323"/>
      <c r="G29" s="178">
        <f>G28/D28</f>
        <v>-2.9986314347945704E-3</v>
      </c>
      <c r="H29" s="178">
        <f t="shared" ref="H29" si="57">H28/E28</f>
        <v>8.292168631310666E-3</v>
      </c>
      <c r="I29" s="178">
        <f>I28/C28</f>
        <v>3.069836812873462E-3</v>
      </c>
      <c r="J29" s="323"/>
      <c r="K29" s="323"/>
      <c r="L29" s="323"/>
      <c r="M29" s="323"/>
      <c r="N29" s="323"/>
      <c r="O29" s="178">
        <f>O28/L28</f>
        <v>4.6131508647008334E-3</v>
      </c>
      <c r="P29" s="178">
        <f t="shared" ref="P29" si="58">P28/M28</f>
        <v>1.5701228480905206E-2</v>
      </c>
      <c r="Q29" s="178">
        <f>Q28/K28</f>
        <v>9.9240571178059369E-3</v>
      </c>
      <c r="R29" s="179">
        <f>R28/B28</f>
        <v>6.814039159699517E-2</v>
      </c>
      <c r="S29" s="180">
        <f>S28/C28</f>
        <v>6.8193587056091257E-2</v>
      </c>
      <c r="T29" s="180">
        <f>T28/D28</f>
        <v>6.893470878951645E-2</v>
      </c>
      <c r="U29" s="180">
        <f>U28/E28</f>
        <v>6.8669860085877249E-2</v>
      </c>
      <c r="V29" s="181">
        <f>V28/F28</f>
        <v>6.1826327069329487E-2</v>
      </c>
      <c r="W29" s="177">
        <f>V29-T29</f>
        <v>-7.1083817201869626E-3</v>
      </c>
      <c r="X29" s="177">
        <f>V29-U29</f>
        <v>-6.843533016547762E-3</v>
      </c>
      <c r="Y29" s="177">
        <f>V29-S29</f>
        <v>-6.3672599867617696E-3</v>
      </c>
      <c r="Z29" s="181">
        <f>Z28/S28</f>
        <v>9.7193432835791682E-2</v>
      </c>
      <c r="AA29" s="181">
        <f>AA28/V28</f>
        <v>9.0504952471106626E-2</v>
      </c>
      <c r="AB29" s="262">
        <f>AA29-Z29</f>
        <v>-6.6884803646850566E-3</v>
      </c>
      <c r="AC29" s="263">
        <f>AC28/C28</f>
        <v>7.4821555879459184E-2</v>
      </c>
      <c r="AD29" s="263">
        <f>AD28/F28</f>
        <v>6.7421915862202267E-2</v>
      </c>
      <c r="AE29" s="262">
        <f>AD29-T29</f>
        <v>-1.5127929273141827E-3</v>
      </c>
      <c r="AF29" s="262">
        <f>AD29-S29</f>
        <v>-7.7167119388898975E-4</v>
      </c>
      <c r="AG29" s="262">
        <f t="shared" ref="AG29" si="59">AD29-AC29</f>
        <v>-7.3996400172569171E-3</v>
      </c>
      <c r="AH29" s="262"/>
    </row>
    <row r="30" spans="1:34" s="146" customFormat="1" ht="19.5" customHeight="1">
      <c r="A30" s="347" t="s">
        <v>118</v>
      </c>
      <c r="B30" s="318">
        <f t="shared" ref="B30:F30" si="60">B12+B14+B16+B18+B20+B24+B26+B10+B22</f>
        <v>4496036.6309999991</v>
      </c>
      <c r="C30" s="318">
        <f t="shared" si="60"/>
        <v>4487206.7569999993</v>
      </c>
      <c r="D30" s="318">
        <f>D12+D14+D16+D18+D20+D24+D26+D10+D22</f>
        <v>4511999.4919190994</v>
      </c>
      <c r="E30" s="318">
        <f t="shared" ref="E30" si="61">E12+E14+E16+E18+E20+E24+E26+E10+E22</f>
        <v>4461961.5017380742</v>
      </c>
      <c r="F30" s="318">
        <f t="shared" si="60"/>
        <v>4504327.9277999997</v>
      </c>
      <c r="G30" s="182">
        <f>F30-D30</f>
        <v>-7671.5641190996394</v>
      </c>
      <c r="H30" s="182">
        <f t="shared" ref="H30" si="62">F30-E30</f>
        <v>42366.426061925478</v>
      </c>
      <c r="I30" s="182">
        <f>F30-C30</f>
        <v>17121.170800000429</v>
      </c>
      <c r="J30" s="318">
        <f t="shared" ref="J30:N30" si="63">J12+J14+J16+J18+J20+J24+J26+J10+J22</f>
        <v>4183028.1624646448</v>
      </c>
      <c r="K30" s="318">
        <f t="shared" si="63"/>
        <v>4174563.693835645</v>
      </c>
      <c r="L30" s="318">
        <f>L12+L14+L16+L18+L20+L24+L26+L10+L22</f>
        <v>4197361.6833753148</v>
      </c>
      <c r="M30" s="318">
        <f t="shared" ref="M30" si="64">M12+M14+M16+M18+M20+M24+M26+M10+M22</f>
        <v>4151943.270790494</v>
      </c>
      <c r="N30" s="318">
        <f t="shared" si="63"/>
        <v>4221499.6724889046</v>
      </c>
      <c r="O30" s="182">
        <f>N30-L30</f>
        <v>24137.989113589749</v>
      </c>
      <c r="P30" s="182">
        <f t="shared" ref="P30" si="65">N30-M30</f>
        <v>69556.401698410511</v>
      </c>
      <c r="Q30" s="182">
        <f>N30-K30</f>
        <v>46935.978653259575</v>
      </c>
      <c r="R30" s="183">
        <f t="shared" ref="R30:V30" si="66">R12+R14+R16+R18+R20+R24+R26+R10+R22</f>
        <v>313008.46853535512</v>
      </c>
      <c r="S30" s="184">
        <f t="shared" si="66"/>
        <v>312643.063164355</v>
      </c>
      <c r="T30" s="184">
        <f>T12+T14+T16+T18+T20+T24+T26+T10+T22</f>
        <v>314637.80854378518</v>
      </c>
      <c r="U30" s="184">
        <f t="shared" ref="U30" si="67">U12+U14+U16+U18+U20+U24+U26+U10+U22</f>
        <v>310018.23094757949</v>
      </c>
      <c r="V30" s="185">
        <f t="shared" si="66"/>
        <v>282828.25531109562</v>
      </c>
      <c r="W30" s="182">
        <f>F30*W31</f>
        <v>-31274.587719759038</v>
      </c>
      <c r="X30" s="182">
        <f>F30*X31</f>
        <v>-30133.605798728287</v>
      </c>
      <c r="Y30" s="182">
        <f>F30*Y31</f>
        <v>-31007.713724049023</v>
      </c>
      <c r="Z30" s="185">
        <f>Z28+Z26</f>
        <v>34657.412000000011</v>
      </c>
      <c r="AA30" s="185">
        <f>AA28+AA26</f>
        <v>34131.642999999996</v>
      </c>
      <c r="AB30" s="264">
        <f t="shared" ref="AB30" si="68">AA30-Z30</f>
        <v>-525.76900000001478</v>
      </c>
      <c r="AC30" s="265">
        <f>AC12+AC14+AC16+AC18+AC20+AC24+AC26+AC10+AC22</f>
        <v>347300.47516435507</v>
      </c>
      <c r="AD30" s="265">
        <f>AD12+AD14+AD16+AD18+AD20+AD24+AD26+AD10+AD22</f>
        <v>316959.89831109566</v>
      </c>
      <c r="AE30" s="264">
        <f>AE31*F30</f>
        <v>2857.0552802409775</v>
      </c>
      <c r="AF30" s="264">
        <f>AF31*F30</f>
        <v>3123.9292759509899</v>
      </c>
      <c r="AG30" s="264">
        <f>AG31*F30</f>
        <v>-31665.719882368656</v>
      </c>
      <c r="AH30" s="264"/>
    </row>
    <row r="31" spans="1:34" s="146" customFormat="1" ht="19.5" customHeight="1" thickBot="1">
      <c r="A31" s="348"/>
      <c r="B31" s="319"/>
      <c r="C31" s="319"/>
      <c r="D31" s="319"/>
      <c r="E31" s="319"/>
      <c r="F31" s="319"/>
      <c r="G31" s="186">
        <f>G30/D30</f>
        <v>-1.7002581965798659E-3</v>
      </c>
      <c r="H31" s="186">
        <f t="shared" ref="H31" si="69">H30/E30</f>
        <v>9.4950227709097047E-3</v>
      </c>
      <c r="I31" s="186">
        <f>I30/C30</f>
        <v>3.81555201870107E-3</v>
      </c>
      <c r="J31" s="319"/>
      <c r="K31" s="319"/>
      <c r="L31" s="319"/>
      <c r="M31" s="319"/>
      <c r="N31" s="319"/>
      <c r="O31" s="186">
        <f>O30/L30</f>
        <v>5.7507527190697435E-3</v>
      </c>
      <c r="P31" s="186">
        <f t="shared" ref="P31" si="70">P30/M30</f>
        <v>1.6752734120369515E-2</v>
      </c>
      <c r="Q31" s="186">
        <f>Q30/K30</f>
        <v>1.1243325553414701E-2</v>
      </c>
      <c r="R31" s="187">
        <f>R30/B30</f>
        <v>6.9618754077129572E-2</v>
      </c>
      <c r="S31" s="188">
        <f>S30/C30</f>
        <v>6.9674316360982216E-2</v>
      </c>
      <c r="T31" s="188">
        <f>T30/D30</f>
        <v>6.9733564710566825E-2</v>
      </c>
      <c r="U31" s="188">
        <f>U30/E30</f>
        <v>6.9480256794420492E-2</v>
      </c>
      <c r="V31" s="189">
        <f>V30/F30</f>
        <v>6.2790334061941705E-2</v>
      </c>
      <c r="W31" s="186">
        <f>V31-T31</f>
        <v>-6.9432306486251205E-3</v>
      </c>
      <c r="X31" s="186">
        <f>V31-U31</f>
        <v>-6.6899227324787869E-3</v>
      </c>
      <c r="Y31" s="186">
        <f>V31-S31</f>
        <v>-6.8839822990405114E-3</v>
      </c>
      <c r="Z31" s="189">
        <f>Z30/S30</f>
        <v>0.11085296967481659</v>
      </c>
      <c r="AA31" s="189">
        <f>AA30/V30</f>
        <v>0.12067974949128422</v>
      </c>
      <c r="AB31" s="266">
        <f>AA31-Z31</f>
        <v>9.8267798164676373E-3</v>
      </c>
      <c r="AC31" s="267">
        <f>AC30/C30</f>
        <v>7.7397921239659773E-2</v>
      </c>
      <c r="AD31" s="267">
        <f>AD30/F30</f>
        <v>7.0367855847010885E-2</v>
      </c>
      <c r="AE31" s="266">
        <f>AD31-T31</f>
        <v>6.3429113644405954E-4</v>
      </c>
      <c r="AF31" s="266">
        <f>AD31-S31</f>
        <v>6.9353948602866866E-4</v>
      </c>
      <c r="AG31" s="266">
        <f t="shared" ref="AG31" si="71">AD31-AC31</f>
        <v>-7.0300653926488876E-3</v>
      </c>
      <c r="AH31" s="266"/>
    </row>
    <row r="32" spans="1:34" s="140" customFormat="1" ht="18">
      <c r="A32" s="105"/>
      <c r="B32" s="105"/>
      <c r="C32" s="105"/>
      <c r="D32" s="105"/>
      <c r="E32" s="105"/>
      <c r="F32" s="105"/>
      <c r="G32" s="105"/>
      <c r="H32" s="105"/>
      <c r="I32" s="105"/>
      <c r="J32" s="105"/>
      <c r="K32" s="105"/>
      <c r="L32" s="105"/>
      <c r="M32" s="105"/>
      <c r="N32" s="105"/>
      <c r="O32" s="105"/>
      <c r="P32" s="105"/>
      <c r="Q32" s="105"/>
      <c r="R32" s="105"/>
      <c r="S32" s="105"/>
      <c r="T32" s="105"/>
      <c r="U32" s="105"/>
      <c r="V32" s="105"/>
      <c r="W32" s="105"/>
      <c r="X32" s="105"/>
      <c r="Y32" s="105"/>
      <c r="AA32" s="140">
        <f>AA26-Z26</f>
        <v>3983.2160000000003</v>
      </c>
      <c r="AB32" s="140">
        <f>AB26-AA26</f>
        <v>-5219.5289999999986</v>
      </c>
    </row>
    <row r="33" spans="1:34" s="140" customFormat="1" ht="18">
      <c r="A33" s="338" t="s">
        <v>260</v>
      </c>
      <c r="B33" s="338"/>
      <c r="C33" s="338"/>
      <c r="D33" s="338"/>
      <c r="E33" s="338"/>
      <c r="F33" s="338"/>
      <c r="G33" s="338"/>
      <c r="H33" s="338"/>
      <c r="I33" s="338"/>
      <c r="J33" s="338"/>
      <c r="K33" s="338"/>
      <c r="L33" s="338"/>
      <c r="M33" s="338"/>
      <c r="N33" s="338"/>
      <c r="O33" s="338"/>
      <c r="P33" s="338"/>
      <c r="Q33" s="338"/>
      <c r="R33" s="338"/>
      <c r="S33" s="338"/>
      <c r="T33" s="338"/>
      <c r="U33" s="338"/>
      <c r="V33" s="338"/>
      <c r="W33" s="338"/>
      <c r="X33" s="338"/>
      <c r="Y33" s="338"/>
    </row>
    <row r="34" spans="1:34" s="140" customFormat="1" ht="18.75" thickBot="1">
      <c r="A34" s="8"/>
      <c r="B34" s="8"/>
      <c r="C34" s="8"/>
      <c r="D34" s="8"/>
      <c r="E34" s="8"/>
      <c r="F34" s="8"/>
      <c r="G34" s="8"/>
      <c r="H34" s="8"/>
      <c r="I34" s="8"/>
      <c r="J34" s="8"/>
      <c r="K34" s="8"/>
      <c r="L34" s="8"/>
      <c r="M34" s="8"/>
      <c r="N34" s="8"/>
      <c r="O34" s="8"/>
      <c r="P34" s="8"/>
      <c r="Q34" s="8"/>
      <c r="R34" s="8"/>
      <c r="S34" s="8"/>
      <c r="T34" s="8"/>
      <c r="U34" s="8"/>
      <c r="V34" s="8"/>
      <c r="W34" s="8"/>
      <c r="X34" s="8"/>
      <c r="Y34" s="8"/>
    </row>
    <row r="35" spans="1:34" s="146" customFormat="1" ht="21" customHeight="1" thickBot="1">
      <c r="A35" s="339" t="s">
        <v>0</v>
      </c>
      <c r="B35" s="326" t="s">
        <v>1</v>
      </c>
      <c r="C35" s="327"/>
      <c r="D35" s="327"/>
      <c r="E35" s="327"/>
      <c r="F35" s="327"/>
      <c r="G35" s="327"/>
      <c r="H35" s="327"/>
      <c r="I35" s="327"/>
      <c r="J35" s="326" t="s">
        <v>2</v>
      </c>
      <c r="K35" s="327"/>
      <c r="L35" s="327"/>
      <c r="M35" s="327"/>
      <c r="N35" s="327"/>
      <c r="O35" s="327"/>
      <c r="P35" s="327"/>
      <c r="Q35" s="327"/>
      <c r="R35" s="326" t="s">
        <v>3</v>
      </c>
      <c r="S35" s="327"/>
      <c r="T35" s="327"/>
      <c r="U35" s="327"/>
      <c r="V35" s="327"/>
      <c r="W35" s="327"/>
      <c r="X35" s="327"/>
      <c r="Y35" s="328"/>
      <c r="Z35" s="316" t="s">
        <v>265</v>
      </c>
      <c r="AA35" s="316" t="s">
        <v>261</v>
      </c>
      <c r="AB35" s="316" t="s">
        <v>266</v>
      </c>
      <c r="AC35" s="332" t="s">
        <v>3</v>
      </c>
      <c r="AD35" s="333"/>
      <c r="AE35" s="333"/>
      <c r="AF35" s="333"/>
      <c r="AG35" s="333"/>
      <c r="AH35" s="334"/>
    </row>
    <row r="36" spans="1:34" s="146" customFormat="1" ht="54" customHeight="1" thickBot="1">
      <c r="A36" s="340"/>
      <c r="B36" s="316" t="s">
        <v>126</v>
      </c>
      <c r="C36" s="316" t="s">
        <v>179</v>
      </c>
      <c r="D36" s="316" t="s">
        <v>112</v>
      </c>
      <c r="E36" s="316" t="s">
        <v>183</v>
      </c>
      <c r="F36" s="316" t="s">
        <v>173</v>
      </c>
      <c r="G36" s="329" t="s">
        <v>4</v>
      </c>
      <c r="H36" s="330"/>
      <c r="I36" s="330"/>
      <c r="J36" s="316" t="s">
        <v>126</v>
      </c>
      <c r="K36" s="316" t="s">
        <v>179</v>
      </c>
      <c r="L36" s="316" t="s">
        <v>112</v>
      </c>
      <c r="M36" s="316" t="s">
        <v>183</v>
      </c>
      <c r="N36" s="316" t="s">
        <v>173</v>
      </c>
      <c r="O36" s="329" t="s">
        <v>4</v>
      </c>
      <c r="P36" s="330"/>
      <c r="Q36" s="330"/>
      <c r="R36" s="316" t="s">
        <v>126</v>
      </c>
      <c r="S36" s="316" t="s">
        <v>179</v>
      </c>
      <c r="T36" s="316" t="s">
        <v>112</v>
      </c>
      <c r="U36" s="316" t="s">
        <v>183</v>
      </c>
      <c r="V36" s="316" t="s">
        <v>173</v>
      </c>
      <c r="W36" s="329" t="s">
        <v>4</v>
      </c>
      <c r="X36" s="330"/>
      <c r="Y36" s="331"/>
      <c r="Z36" s="317"/>
      <c r="AA36" s="317"/>
      <c r="AB36" s="317"/>
      <c r="AC36" s="316" t="s">
        <v>133</v>
      </c>
      <c r="AD36" s="316" t="s">
        <v>174</v>
      </c>
      <c r="AE36" s="329" t="s">
        <v>5</v>
      </c>
      <c r="AF36" s="330"/>
      <c r="AG36" s="330"/>
      <c r="AH36" s="331"/>
    </row>
    <row r="37" spans="1:34" s="146" customFormat="1" ht="83.25" customHeight="1" thickBot="1">
      <c r="A37" s="340"/>
      <c r="B37" s="317" t="s">
        <v>6</v>
      </c>
      <c r="C37" s="317" t="s">
        <v>6</v>
      </c>
      <c r="D37" s="317" t="s">
        <v>6</v>
      </c>
      <c r="E37" s="317" t="s">
        <v>6</v>
      </c>
      <c r="F37" s="317" t="s">
        <v>6</v>
      </c>
      <c r="G37" s="256" t="s">
        <v>226</v>
      </c>
      <c r="H37" s="256" t="s">
        <v>184</v>
      </c>
      <c r="I37" s="256" t="s">
        <v>203</v>
      </c>
      <c r="J37" s="317" t="s">
        <v>6</v>
      </c>
      <c r="K37" s="317" t="s">
        <v>6</v>
      </c>
      <c r="L37" s="317" t="s">
        <v>6</v>
      </c>
      <c r="M37" s="317" t="s">
        <v>6</v>
      </c>
      <c r="N37" s="317" t="s">
        <v>6</v>
      </c>
      <c r="O37" s="256" t="s">
        <v>226</v>
      </c>
      <c r="P37" s="256" t="s">
        <v>184</v>
      </c>
      <c r="Q37" s="256" t="s">
        <v>203</v>
      </c>
      <c r="R37" s="317" t="s">
        <v>6</v>
      </c>
      <c r="S37" s="317" t="s">
        <v>6</v>
      </c>
      <c r="T37" s="317" t="s">
        <v>6</v>
      </c>
      <c r="U37" s="317" t="s">
        <v>6</v>
      </c>
      <c r="V37" s="317" t="s">
        <v>6</v>
      </c>
      <c r="W37" s="256" t="s">
        <v>226</v>
      </c>
      <c r="X37" s="256" t="s">
        <v>184</v>
      </c>
      <c r="Y37" s="256" t="s">
        <v>203</v>
      </c>
      <c r="Z37" s="321"/>
      <c r="AA37" s="321"/>
      <c r="AB37" s="321"/>
      <c r="AC37" s="317" t="s">
        <v>6</v>
      </c>
      <c r="AD37" s="317" t="s">
        <v>6</v>
      </c>
      <c r="AE37" s="256" t="s">
        <v>176</v>
      </c>
      <c r="AF37" s="256" t="s">
        <v>258</v>
      </c>
      <c r="AG37" s="256" t="s">
        <v>259</v>
      </c>
      <c r="AH37" s="256"/>
    </row>
    <row r="38" spans="1:34" s="146" customFormat="1" ht="27" customHeight="1" thickBot="1">
      <c r="A38" s="340"/>
      <c r="B38" s="211" t="s">
        <v>6</v>
      </c>
      <c r="C38" s="211" t="s">
        <v>6</v>
      </c>
      <c r="D38" s="210" t="s">
        <v>6</v>
      </c>
      <c r="E38" s="211" t="s">
        <v>6</v>
      </c>
      <c r="F38" s="210" t="s">
        <v>6</v>
      </c>
      <c r="G38" s="210" t="s">
        <v>7</v>
      </c>
      <c r="H38" s="210" t="s">
        <v>7</v>
      </c>
      <c r="I38" s="210" t="s">
        <v>7</v>
      </c>
      <c r="J38" s="211" t="s">
        <v>6</v>
      </c>
      <c r="K38" s="211" t="s">
        <v>6</v>
      </c>
      <c r="L38" s="210" t="s">
        <v>6</v>
      </c>
      <c r="M38" s="211" t="s">
        <v>6</v>
      </c>
      <c r="N38" s="210" t="s">
        <v>6</v>
      </c>
      <c r="O38" s="210" t="s">
        <v>7</v>
      </c>
      <c r="P38" s="210" t="s">
        <v>7</v>
      </c>
      <c r="Q38" s="210" t="s">
        <v>7</v>
      </c>
      <c r="R38" s="211" t="s">
        <v>7</v>
      </c>
      <c r="S38" s="211" t="s">
        <v>7</v>
      </c>
      <c r="T38" s="211" t="s">
        <v>7</v>
      </c>
      <c r="U38" s="211" t="s">
        <v>7</v>
      </c>
      <c r="V38" s="211" t="s">
        <v>7</v>
      </c>
      <c r="W38" s="210" t="s">
        <v>7</v>
      </c>
      <c r="X38" s="210" t="s">
        <v>7</v>
      </c>
      <c r="Y38" s="210" t="s">
        <v>7</v>
      </c>
      <c r="Z38" s="300" t="s">
        <v>6</v>
      </c>
      <c r="AA38" s="300" t="s">
        <v>6</v>
      </c>
      <c r="AB38" s="300" t="s">
        <v>6</v>
      </c>
      <c r="AC38" s="209" t="s">
        <v>7</v>
      </c>
      <c r="AD38" s="209" t="s">
        <v>7</v>
      </c>
      <c r="AE38" s="210" t="s">
        <v>7</v>
      </c>
      <c r="AF38" s="210" t="s">
        <v>7</v>
      </c>
      <c r="AG38" s="210" t="s">
        <v>7</v>
      </c>
      <c r="AH38" s="210"/>
    </row>
    <row r="39" spans="1:34" s="146" customFormat="1" ht="27" customHeight="1" thickBot="1">
      <c r="A39" s="206">
        <v>1</v>
      </c>
      <c r="B39" s="207">
        <v>2</v>
      </c>
      <c r="C39" s="207">
        <v>3</v>
      </c>
      <c r="D39" s="208">
        <v>4</v>
      </c>
      <c r="E39" s="207">
        <v>5</v>
      </c>
      <c r="F39" s="207">
        <v>6</v>
      </c>
      <c r="G39" s="208">
        <v>7</v>
      </c>
      <c r="H39" s="207">
        <v>8</v>
      </c>
      <c r="I39" s="207">
        <v>9</v>
      </c>
      <c r="J39" s="208">
        <v>12</v>
      </c>
      <c r="K39" s="206">
        <v>13</v>
      </c>
      <c r="L39" s="207">
        <v>14</v>
      </c>
      <c r="M39" s="208">
        <v>16</v>
      </c>
      <c r="N39" s="206">
        <v>17</v>
      </c>
      <c r="O39" s="207">
        <v>18</v>
      </c>
      <c r="P39" s="208">
        <v>20</v>
      </c>
      <c r="Q39" s="206">
        <v>21</v>
      </c>
      <c r="R39" s="207">
        <v>10</v>
      </c>
      <c r="S39" s="207">
        <v>11</v>
      </c>
      <c r="T39" s="208">
        <v>12</v>
      </c>
      <c r="U39" s="207">
        <v>13</v>
      </c>
      <c r="V39" s="207">
        <v>14</v>
      </c>
      <c r="W39" s="208">
        <v>15</v>
      </c>
      <c r="X39" s="207">
        <v>16</v>
      </c>
      <c r="Y39" s="207">
        <v>17</v>
      </c>
      <c r="Z39" s="208"/>
      <c r="AA39" s="204"/>
      <c r="AB39" s="204"/>
      <c r="AC39" s="206">
        <v>35</v>
      </c>
      <c r="AD39" s="207">
        <v>35</v>
      </c>
      <c r="AE39" s="208">
        <v>36</v>
      </c>
      <c r="AF39" s="206">
        <v>38</v>
      </c>
      <c r="AG39" s="207">
        <v>39</v>
      </c>
      <c r="AH39" s="207"/>
    </row>
    <row r="40" spans="1:34" s="146" customFormat="1" ht="19.5" customHeight="1">
      <c r="A40" s="343" t="s">
        <v>9</v>
      </c>
      <c r="B40" s="301">
        <f>B10+июль!B10+август!B10</f>
        <v>1658087.72</v>
      </c>
      <c r="C40" s="301">
        <f>C10+июль!C10+август!C10</f>
        <v>1658087.72</v>
      </c>
      <c r="D40" s="301">
        <f>D10+июль!D10+август!D10</f>
        <v>1659740.2695287841</v>
      </c>
      <c r="E40" s="301">
        <f>E10+июль!E10+август!E10</f>
        <v>1656401.5490000001</v>
      </c>
      <c r="F40" s="301">
        <f>F10+июль!F10+август!F10</f>
        <v>1668765.196</v>
      </c>
      <c r="G40" s="163">
        <f>F40-D40</f>
        <v>9024.9264712159056</v>
      </c>
      <c r="H40" s="163">
        <f>F40-E40</f>
        <v>12363.646999999881</v>
      </c>
      <c r="I40" s="163">
        <f>F40-C40</f>
        <v>10677.476000000024</v>
      </c>
      <c r="J40" s="301">
        <f>J10+июль!J10+август!J10</f>
        <v>1560197.841</v>
      </c>
      <c r="K40" s="301">
        <f>K10+июль!K10+август!K10</f>
        <v>1560197.841</v>
      </c>
      <c r="L40" s="301">
        <f>L10+июль!L10+август!L10</f>
        <v>1560869.5958475112</v>
      </c>
      <c r="M40" s="301">
        <f>M10+июль!M10+август!M10</f>
        <v>1558218.0977547101</v>
      </c>
      <c r="N40" s="301">
        <f>N10+июль!N10+август!N10</f>
        <v>1568521.7990000001</v>
      </c>
      <c r="O40" s="163">
        <f>N40-L40</f>
        <v>7652.2031524889171</v>
      </c>
      <c r="P40" s="163">
        <f>N40-M40</f>
        <v>10303.701245289994</v>
      </c>
      <c r="Q40" s="163">
        <f>N40-K40</f>
        <v>8323.9580000001006</v>
      </c>
      <c r="R40" s="162">
        <f>B40-J40</f>
        <v>97889.878999999957</v>
      </c>
      <c r="S40" s="162">
        <f>C40-K40</f>
        <v>97889.878999999957</v>
      </c>
      <c r="T40" s="162">
        <f>D40-L40</f>
        <v>98870.673681272892</v>
      </c>
      <c r="U40" s="162">
        <f>E40-M40</f>
        <v>98183.451245289994</v>
      </c>
      <c r="V40" s="162">
        <f>F40-N40</f>
        <v>100243.39699999988</v>
      </c>
      <c r="W40" s="163">
        <f>F40*W41</f>
        <v>835.10874341370913</v>
      </c>
      <c r="X40" s="163">
        <f>F40*X41</f>
        <v>1327.0887170119204</v>
      </c>
      <c r="Y40" s="161">
        <f>F40*Y41</f>
        <v>1723.1431283583886</v>
      </c>
      <c r="Z40" s="162"/>
      <c r="AA40" s="160"/>
      <c r="AB40" s="163"/>
      <c r="AC40" s="162">
        <f>S40+Z40</f>
        <v>97889.878999999957</v>
      </c>
      <c r="AD40" s="162">
        <f>V40+AA40</f>
        <v>100243.39699999988</v>
      </c>
      <c r="AE40" s="163">
        <f>AE41*F40</f>
        <v>835.10874341370913</v>
      </c>
      <c r="AF40" s="163">
        <f>AF41*F40</f>
        <v>1723.1431283583886</v>
      </c>
      <c r="AG40" s="163">
        <f>AG41*F40</f>
        <v>1723.1431283583886</v>
      </c>
      <c r="AH40" s="163"/>
    </row>
    <row r="41" spans="1:34" s="146" customFormat="1" ht="19.5" customHeight="1" thickBot="1">
      <c r="A41" s="344"/>
      <c r="B41" s="164"/>
      <c r="C41" s="164"/>
      <c r="D41" s="164"/>
      <c r="E41" s="165"/>
      <c r="F41" s="164"/>
      <c r="G41" s="166">
        <f>G40/D40</f>
        <v>5.4375534756279471E-3</v>
      </c>
      <c r="H41" s="166">
        <f>H40/E40</f>
        <v>7.4641604914364159E-3</v>
      </c>
      <c r="I41" s="166">
        <f>I40/C40</f>
        <v>6.4396327595985237E-3</v>
      </c>
      <c r="J41" s="164"/>
      <c r="K41" s="164"/>
      <c r="L41" s="164"/>
      <c r="M41" s="299"/>
      <c r="N41" s="164"/>
      <c r="O41" s="166">
        <f>O40/L40</f>
        <v>4.9025256003746888E-3</v>
      </c>
      <c r="P41" s="166">
        <f>P40/M40</f>
        <v>6.61248977927862E-3</v>
      </c>
      <c r="Q41" s="166">
        <f>Q40/K40</f>
        <v>5.3351938973745195E-3</v>
      </c>
      <c r="R41" s="167">
        <f>R40/B40</f>
        <v>5.9037816768825691E-2</v>
      </c>
      <c r="S41" s="167">
        <f>S40/C40</f>
        <v>5.9037816768825691E-2</v>
      </c>
      <c r="T41" s="167">
        <f>T40/D40</f>
        <v>5.9569967359617781E-2</v>
      </c>
      <c r="U41" s="167">
        <f>U40/E40</f>
        <v>5.9275150584449245E-2</v>
      </c>
      <c r="V41" s="167">
        <f>V40/F40</f>
        <v>6.0070402498974385E-2</v>
      </c>
      <c r="W41" s="166">
        <f>V41-T41</f>
        <v>5.0043513935660311E-4</v>
      </c>
      <c r="X41" s="166">
        <f>V41-U41</f>
        <v>7.9525191452513994E-4</v>
      </c>
      <c r="Y41" s="166">
        <f>V41-S41</f>
        <v>1.032585730148694E-3</v>
      </c>
      <c r="Z41" s="167">
        <f>Z40/S40</f>
        <v>0</v>
      </c>
      <c r="AA41" s="194">
        <f>AA40/V40</f>
        <v>0</v>
      </c>
      <c r="AB41" s="166">
        <f>AA41-Z41</f>
        <v>0</v>
      </c>
      <c r="AC41" s="167">
        <f>AC40/C40</f>
        <v>5.9037816768825691E-2</v>
      </c>
      <c r="AD41" s="167">
        <f>AD40/F40</f>
        <v>6.0070402498974385E-2</v>
      </c>
      <c r="AE41" s="166">
        <f>AD41-T41</f>
        <v>5.0043513935660311E-4</v>
      </c>
      <c r="AF41" s="166">
        <f>AD41-S41</f>
        <v>1.032585730148694E-3</v>
      </c>
      <c r="AG41" s="166">
        <f>AD41-AC41</f>
        <v>1.032585730148694E-3</v>
      </c>
      <c r="AH41" s="166"/>
    </row>
    <row r="42" spans="1:34" s="146" customFormat="1" ht="19.5" customHeight="1">
      <c r="A42" s="343" t="s">
        <v>11</v>
      </c>
      <c r="B42" s="301">
        <f>B12+июль!B12+август!B12</f>
        <v>939846.17699999991</v>
      </c>
      <c r="C42" s="301">
        <f>C12+июль!C12+август!C12</f>
        <v>939846.17699999991</v>
      </c>
      <c r="D42" s="301">
        <f>D12+июль!D12+август!D12</f>
        <v>941766.52350350097</v>
      </c>
      <c r="E42" s="301">
        <f>E12+июль!E12+август!E12</f>
        <v>941766.52350350097</v>
      </c>
      <c r="F42" s="301">
        <f>F12+июль!F12+август!F12</f>
        <v>947553.01900000009</v>
      </c>
      <c r="G42" s="161">
        <f>F42-D42</f>
        <v>5786.4954964991193</v>
      </c>
      <c r="H42" s="161">
        <f t="shared" ref="H42" si="72">F42-E42</f>
        <v>5786.4954964991193</v>
      </c>
      <c r="I42" s="161">
        <f>F42-C42</f>
        <v>7706.8420000001788</v>
      </c>
      <c r="J42" s="301">
        <f>J12+июль!J12+август!J12</f>
        <v>865138.96199999994</v>
      </c>
      <c r="K42" s="301">
        <f>K12+июль!K12+август!K12</f>
        <v>869319.84253299981</v>
      </c>
      <c r="L42" s="301">
        <f>L12+июль!L12+август!L12</f>
        <v>871895.46949282521</v>
      </c>
      <c r="M42" s="301">
        <f>M12+июль!M12+август!M12</f>
        <v>871895.46949282521</v>
      </c>
      <c r="N42" s="301">
        <f>N12+июль!N12+август!N12</f>
        <v>877897.29316399992</v>
      </c>
      <c r="O42" s="161">
        <f>N42-L42</f>
        <v>6001.8236711747013</v>
      </c>
      <c r="P42" s="161">
        <f t="shared" ref="P42" si="73">N42-M42</f>
        <v>6001.8236711747013</v>
      </c>
      <c r="Q42" s="161">
        <f>N42-K42</f>
        <v>8577.4506310001016</v>
      </c>
      <c r="R42" s="168">
        <f>B42-J42</f>
        <v>74707.214999999967</v>
      </c>
      <c r="S42" s="168">
        <f>C42-K42</f>
        <v>70526.334467000095</v>
      </c>
      <c r="T42" s="168">
        <f>D42-L42</f>
        <v>69871.054010675754</v>
      </c>
      <c r="U42" s="168">
        <f>E42-M42</f>
        <v>69871.054010675754</v>
      </c>
      <c r="V42" s="168">
        <f>F42-N42</f>
        <v>69655.725836000172</v>
      </c>
      <c r="W42" s="161">
        <f>F42*W43</f>
        <v>-644.63685074142472</v>
      </c>
      <c r="X42" s="163">
        <f>F42*X43</f>
        <v>-644.63685074142472</v>
      </c>
      <c r="Y42" s="163">
        <f>F42*Y43</f>
        <v>-1448.9323289387792</v>
      </c>
      <c r="Z42" s="168"/>
      <c r="AA42" s="160"/>
      <c r="AB42" s="163"/>
      <c r="AC42" s="168">
        <f>S42+Z42</f>
        <v>70526.334467000095</v>
      </c>
      <c r="AD42" s="168">
        <f>V42+AA42</f>
        <v>69655.725836000172</v>
      </c>
      <c r="AE42" s="161">
        <f>AE43*F42</f>
        <v>-644.63685074142472</v>
      </c>
      <c r="AF42" s="163">
        <f>AF43*F42</f>
        <v>-1448.9323289387792</v>
      </c>
      <c r="AG42" s="163">
        <f>AG43*F42</f>
        <v>-1448.9323289387792</v>
      </c>
      <c r="AH42" s="163"/>
    </row>
    <row r="43" spans="1:34" s="146" customFormat="1" ht="19.5" customHeight="1" thickBot="1">
      <c r="A43" s="346"/>
      <c r="B43" s="164"/>
      <c r="C43" s="164"/>
      <c r="D43" s="169"/>
      <c r="E43" s="165"/>
      <c r="F43" s="169"/>
      <c r="G43" s="166">
        <f>G42/D42</f>
        <v>6.1442994118887989E-3</v>
      </c>
      <c r="H43" s="166">
        <f t="shared" ref="H43" si="74">H42/E42</f>
        <v>6.1442994118887989E-3</v>
      </c>
      <c r="I43" s="166">
        <f>I42/C42</f>
        <v>8.2001099633138997E-3</v>
      </c>
      <c r="J43" s="169"/>
      <c r="K43" s="164"/>
      <c r="L43" s="169"/>
      <c r="M43" s="299"/>
      <c r="N43" s="169"/>
      <c r="O43" s="166">
        <f>O42/L42</f>
        <v>6.8836504846916053E-3</v>
      </c>
      <c r="P43" s="166">
        <f t="shared" ref="P43" si="75">P42/M42</f>
        <v>6.8836504846916053E-3</v>
      </c>
      <c r="Q43" s="166">
        <f>Q42/K42</f>
        <v>9.8668524648043987E-3</v>
      </c>
      <c r="R43" s="167">
        <f>R42/B42</f>
        <v>7.9488768298729778E-2</v>
      </c>
      <c r="S43" s="167">
        <f>S42/C42</f>
        <v>7.5040295096077306E-2</v>
      </c>
      <c r="T43" s="167">
        <f>T42/D42</f>
        <v>7.4191481929879843E-2</v>
      </c>
      <c r="U43" s="167">
        <f>U42/E42</f>
        <v>7.4191481929879843E-2</v>
      </c>
      <c r="V43" s="167">
        <f>V42/F42</f>
        <v>7.3511164482923955E-2</v>
      </c>
      <c r="W43" s="166">
        <f>V43-T43</f>
        <v>-6.8031744695588869E-4</v>
      </c>
      <c r="X43" s="166">
        <f>V43-U43</f>
        <v>-6.8031744695588869E-4</v>
      </c>
      <c r="Y43" s="166">
        <f>V43-S43</f>
        <v>-1.5291306131533511E-3</v>
      </c>
      <c r="Z43" s="167">
        <f>Z42/S42</f>
        <v>0</v>
      </c>
      <c r="AA43" s="194">
        <f>AA42/V42</f>
        <v>0</v>
      </c>
      <c r="AB43" s="166">
        <f>AA43-Z43</f>
        <v>0</v>
      </c>
      <c r="AC43" s="167">
        <f>AC42/C42</f>
        <v>7.5040295096077306E-2</v>
      </c>
      <c r="AD43" s="167">
        <f>AD42/F42</f>
        <v>7.3511164482923955E-2</v>
      </c>
      <c r="AE43" s="166">
        <f>AD43-T43</f>
        <v>-6.8031744695588869E-4</v>
      </c>
      <c r="AF43" s="166">
        <f>AD43-S43</f>
        <v>-1.5291306131533511E-3</v>
      </c>
      <c r="AG43" s="166">
        <f t="shared" ref="AG43" si="76">AD43-AC43</f>
        <v>-1.5291306131533511E-3</v>
      </c>
      <c r="AH43" s="166"/>
    </row>
    <row r="44" spans="1:34" s="146" customFormat="1" ht="19.5" customHeight="1">
      <c r="A44" s="343" t="s">
        <v>10</v>
      </c>
      <c r="B44" s="301">
        <f>B14+июль!B14+август!B14</f>
        <v>114091.56299999999</v>
      </c>
      <c r="C44" s="301">
        <f>C14+июль!C14+август!C14</f>
        <v>114091.56299999999</v>
      </c>
      <c r="D44" s="301">
        <f>D14+июль!D14+август!D14</f>
        <v>110380.383</v>
      </c>
      <c r="E44" s="301">
        <f>E14+июль!E14+август!E14</f>
        <v>110380.383</v>
      </c>
      <c r="F44" s="301">
        <f>F14+июль!F14+август!F14</f>
        <v>119548.375</v>
      </c>
      <c r="G44" s="161">
        <f>F44-D44</f>
        <v>9167.9919999999984</v>
      </c>
      <c r="H44" s="161">
        <f t="shared" ref="H44" si="77">F44-E44</f>
        <v>9167.9919999999984</v>
      </c>
      <c r="I44" s="161">
        <f>F44-C44</f>
        <v>5456.8120000000054</v>
      </c>
      <c r="J44" s="301">
        <f>J14+июль!J14+август!J14</f>
        <v>100048.46840000001</v>
      </c>
      <c r="K44" s="301">
        <f>K14+июль!K14+август!K14</f>
        <v>100048.46840000001</v>
      </c>
      <c r="L44" s="301">
        <f>L14+июль!L14+август!L14</f>
        <v>96311.721000000005</v>
      </c>
      <c r="M44" s="301">
        <f>M14+июль!M14+август!M14</f>
        <v>96311.721000000005</v>
      </c>
      <c r="N44" s="301">
        <f>N14+июль!N14+август!N14</f>
        <v>101557.976</v>
      </c>
      <c r="O44" s="161">
        <f>N44-L44</f>
        <v>5246.2549999999901</v>
      </c>
      <c r="P44" s="161">
        <f t="shared" ref="P44" si="78">N44-M44</f>
        <v>5246.2549999999901</v>
      </c>
      <c r="Q44" s="161">
        <f>N44-K44</f>
        <v>1509.5075999999826</v>
      </c>
      <c r="R44" s="168">
        <f>B44-J44</f>
        <v>14043.094599999982</v>
      </c>
      <c r="S44" s="168">
        <f>C44-K44</f>
        <v>14043.094599999982</v>
      </c>
      <c r="T44" s="168">
        <f>D44-L44</f>
        <v>14068.661999999997</v>
      </c>
      <c r="U44" s="168">
        <f>E44-M44</f>
        <v>14068.661999999997</v>
      </c>
      <c r="V44" s="168">
        <f>F44-N44</f>
        <v>17990.399000000005</v>
      </c>
      <c r="W44" s="161">
        <f>F44*W45</f>
        <v>2753.2197584290657</v>
      </c>
      <c r="X44" s="163">
        <f>F44*X45</f>
        <v>2753.2197584290657</v>
      </c>
      <c r="Y44" s="163">
        <f>F44*Y45</f>
        <v>3275.6462588067498</v>
      </c>
      <c r="Z44" s="160"/>
      <c r="AA44" s="160"/>
      <c r="AB44" s="163"/>
      <c r="AC44" s="168">
        <f>S44+Z44</f>
        <v>14043.094599999982</v>
      </c>
      <c r="AD44" s="168">
        <f>V44+AA44</f>
        <v>17990.399000000005</v>
      </c>
      <c r="AE44" s="161">
        <f>AE45*F44</f>
        <v>2753.2197584290657</v>
      </c>
      <c r="AF44" s="163">
        <f>AF45*F44</f>
        <v>3275.6462588067498</v>
      </c>
      <c r="AG44" s="163">
        <f>AG45*F44</f>
        <v>3275.6462588067498</v>
      </c>
      <c r="AH44" s="163"/>
    </row>
    <row r="45" spans="1:34" s="146" customFormat="1" ht="19.5" customHeight="1" thickBot="1">
      <c r="A45" s="346"/>
      <c r="B45" s="164"/>
      <c r="C45" s="164"/>
      <c r="D45" s="164"/>
      <c r="E45" s="299"/>
      <c r="F45" s="164"/>
      <c r="G45" s="166">
        <f>G44/D44</f>
        <v>8.3058164420393418E-2</v>
      </c>
      <c r="H45" s="166">
        <f t="shared" ref="H45" si="79">H44/E44</f>
        <v>8.3058164420393418E-2</v>
      </c>
      <c r="I45" s="166">
        <f>I44/C44</f>
        <v>4.782835694870799E-2</v>
      </c>
      <c r="J45" s="164"/>
      <c r="K45" s="164"/>
      <c r="L45" s="164"/>
      <c r="M45" s="299"/>
      <c r="N45" s="164"/>
      <c r="O45" s="166">
        <f>O44/L44</f>
        <v>5.4471615142252412E-2</v>
      </c>
      <c r="P45" s="166">
        <f t="shared" ref="P45" si="80">P44/M44</f>
        <v>5.4471615142252412E-2</v>
      </c>
      <c r="Q45" s="166">
        <f>Q44/K44</f>
        <v>1.5087763202579745E-2</v>
      </c>
      <c r="R45" s="167">
        <f>R44/B44</f>
        <v>0.12308617947498872</v>
      </c>
      <c r="S45" s="167">
        <f>S44/C44</f>
        <v>0.12308617947498872</v>
      </c>
      <c r="T45" s="167">
        <f>T44/D44</f>
        <v>0.12745618032508546</v>
      </c>
      <c r="U45" s="167">
        <f>U44/E44</f>
        <v>0.12745618032508546</v>
      </c>
      <c r="V45" s="167">
        <f>V44/F44</f>
        <v>0.15048635332768015</v>
      </c>
      <c r="W45" s="166">
        <f>V45-T45</f>
        <v>2.3030173002594689E-2</v>
      </c>
      <c r="X45" s="166">
        <f>V45-U45</f>
        <v>2.3030173002594689E-2</v>
      </c>
      <c r="Y45" s="166">
        <f>V45-S45</f>
        <v>2.7400173852691431E-2</v>
      </c>
      <c r="Z45" s="167">
        <f>Z44/S44</f>
        <v>0</v>
      </c>
      <c r="AA45" s="194">
        <f>AA44/V44</f>
        <v>0</v>
      </c>
      <c r="AB45" s="166">
        <f>AA45-Z45</f>
        <v>0</v>
      </c>
      <c r="AC45" s="167">
        <f>AC44/C44</f>
        <v>0.12308617947498872</v>
      </c>
      <c r="AD45" s="167">
        <f>AD44/F44</f>
        <v>0.15048635332768015</v>
      </c>
      <c r="AE45" s="166">
        <f>AD45-T45</f>
        <v>2.3030173002594689E-2</v>
      </c>
      <c r="AF45" s="166">
        <f>AD45-S45</f>
        <v>2.7400173852691431E-2</v>
      </c>
      <c r="AG45" s="166">
        <f t="shared" ref="AG45" si="81">AD45-AC45</f>
        <v>2.7400173852691431E-2</v>
      </c>
      <c r="AH45" s="166"/>
    </row>
    <row r="46" spans="1:34" s="146" customFormat="1" ht="19.5" customHeight="1">
      <c r="A46" s="343" t="s">
        <v>12</v>
      </c>
      <c r="B46" s="301">
        <f>B16+июль!B16+август!B16</f>
        <v>2916898.6869999999</v>
      </c>
      <c r="C46" s="301">
        <f>C16+июль!C16+август!C16</f>
        <v>2889179.2949999999</v>
      </c>
      <c r="D46" s="301">
        <f>D16+июль!D16+август!D16</f>
        <v>2979144.9509999999</v>
      </c>
      <c r="E46" s="301">
        <f>E16+июль!E16+август!E16</f>
        <v>2867091.2830000008</v>
      </c>
      <c r="F46" s="301">
        <f>F16+июль!F16+август!F16</f>
        <v>2861461.8940000003</v>
      </c>
      <c r="G46" s="161">
        <f>F46-D46</f>
        <v>-117683.05699999956</v>
      </c>
      <c r="H46" s="161">
        <f t="shared" ref="H46" si="82">F46-E46</f>
        <v>-5629.3890000004321</v>
      </c>
      <c r="I46" s="161">
        <f>F46-C46</f>
        <v>-27717.400999999605</v>
      </c>
      <c r="J46" s="301">
        <f>J16+июль!J16+август!J16</f>
        <v>2663522.247</v>
      </c>
      <c r="K46" s="301">
        <f>K16+июль!K16+август!K16</f>
        <v>2641351.8960000002</v>
      </c>
      <c r="L46" s="301">
        <f>L16+июль!L16+август!L16</f>
        <v>2734397.1580000003</v>
      </c>
      <c r="M46" s="301">
        <f>M16+июль!M16+август!M16</f>
        <v>2631534.8440000005</v>
      </c>
      <c r="N46" s="301">
        <f>N16+июль!N16+август!N16</f>
        <v>2638238.1280000005</v>
      </c>
      <c r="O46" s="161">
        <f>N46-L46</f>
        <v>-96159.029999999795</v>
      </c>
      <c r="P46" s="161">
        <f t="shared" ref="P46" si="83">N46-M46</f>
        <v>6703.2839999999851</v>
      </c>
      <c r="Q46" s="161">
        <f>N46-K46</f>
        <v>-3113.7679999996908</v>
      </c>
      <c r="R46" s="168">
        <f>B46-J46</f>
        <v>253376.43999999994</v>
      </c>
      <c r="S46" s="168">
        <f>C46-K46</f>
        <v>247827.39899999974</v>
      </c>
      <c r="T46" s="168">
        <f>D46-L46</f>
        <v>244747.7929999996</v>
      </c>
      <c r="U46" s="168">
        <f>E46-M46</f>
        <v>235556.43900000025</v>
      </c>
      <c r="V46" s="168">
        <f>F46-N46</f>
        <v>223223.76599999983</v>
      </c>
      <c r="W46" s="161">
        <f>F46*W47</f>
        <v>-11855.927948768638</v>
      </c>
      <c r="X46" s="163">
        <f>F46*X47</f>
        <v>-11870.169823192462</v>
      </c>
      <c r="Y46" s="163">
        <f>F46*Y47</f>
        <v>-22226.095749626547</v>
      </c>
      <c r="Z46" s="160"/>
      <c r="AA46" s="160"/>
      <c r="AB46" s="163"/>
      <c r="AC46" s="168">
        <f>S46+Z46</f>
        <v>247827.39899999974</v>
      </c>
      <c r="AD46" s="168">
        <f>V46+AA46</f>
        <v>223223.76599999983</v>
      </c>
      <c r="AE46" s="161">
        <f>AE47*F46</f>
        <v>-11855.927948768638</v>
      </c>
      <c r="AF46" s="163">
        <f>AF47*F46</f>
        <v>-22226.095749626547</v>
      </c>
      <c r="AG46" s="163">
        <f>AG47*F46</f>
        <v>-22226.095749626547</v>
      </c>
      <c r="AH46" s="163"/>
    </row>
    <row r="47" spans="1:34" s="146" customFormat="1" ht="19.5" customHeight="1" thickBot="1">
      <c r="A47" s="344"/>
      <c r="B47" s="164"/>
      <c r="C47" s="164"/>
      <c r="D47" s="164"/>
      <c r="E47" s="165"/>
      <c r="F47" s="164"/>
      <c r="G47" s="166">
        <f>G46/D46</f>
        <v>-3.9502293085973299E-2</v>
      </c>
      <c r="H47" s="166">
        <f t="shared" ref="H47" si="84">H46/E46</f>
        <v>-1.9634495188133954E-3</v>
      </c>
      <c r="I47" s="166">
        <f>I46/C46</f>
        <v>-9.5935205710380132E-3</v>
      </c>
      <c r="J47" s="164"/>
      <c r="K47" s="164"/>
      <c r="L47" s="164"/>
      <c r="M47" s="165"/>
      <c r="N47" s="164"/>
      <c r="O47" s="166">
        <f>O46/L46</f>
        <v>-3.5166446000233803E-2</v>
      </c>
      <c r="P47" s="166">
        <f t="shared" ref="P47" si="85">P46/M46</f>
        <v>2.547290610756581E-3</v>
      </c>
      <c r="Q47" s="166">
        <f>Q46/K46</f>
        <v>-1.1788539061058491E-3</v>
      </c>
      <c r="R47" s="167">
        <f>R46/B46</f>
        <v>8.6865012188885787E-2</v>
      </c>
      <c r="S47" s="167">
        <f>S46/C46</f>
        <v>8.5777784517869368E-2</v>
      </c>
      <c r="T47" s="167">
        <f>T46/D46</f>
        <v>8.2153704175369477E-2</v>
      </c>
      <c r="U47" s="167">
        <f>U46/E46</f>
        <v>8.2158681307671566E-2</v>
      </c>
      <c r="V47" s="167">
        <f>V46/F46</f>
        <v>7.8010392683565757E-2</v>
      </c>
      <c r="W47" s="166">
        <f>V47-T47</f>
        <v>-4.1433114918037195E-3</v>
      </c>
      <c r="X47" s="166">
        <f>V47-U47</f>
        <v>-4.1482886241058087E-3</v>
      </c>
      <c r="Y47" s="166">
        <f>V47-S47</f>
        <v>-7.7673918343036108E-3</v>
      </c>
      <c r="Z47" s="167">
        <f>Z46/S46</f>
        <v>0</v>
      </c>
      <c r="AA47" s="194">
        <f>AA46/V46</f>
        <v>0</v>
      </c>
      <c r="AB47" s="166">
        <f>AA47-Z47</f>
        <v>0</v>
      </c>
      <c r="AC47" s="167">
        <f>AC46/C46</f>
        <v>8.5777784517869368E-2</v>
      </c>
      <c r="AD47" s="167">
        <f>AD46/F46</f>
        <v>7.8010392683565757E-2</v>
      </c>
      <c r="AE47" s="166">
        <f>AD47-T47</f>
        <v>-4.1433114918037195E-3</v>
      </c>
      <c r="AF47" s="166">
        <f>AD47-S47</f>
        <v>-7.7673918343036108E-3</v>
      </c>
      <c r="AG47" s="166">
        <f t="shared" ref="AG47" si="86">AD47-AC47</f>
        <v>-7.7673918343036108E-3</v>
      </c>
      <c r="AH47" s="166"/>
    </row>
    <row r="48" spans="1:34" s="148" customFormat="1" ht="19.5" customHeight="1">
      <c r="A48" s="343" t="s">
        <v>13</v>
      </c>
      <c r="B48" s="301">
        <f>B18+июль!B18+август!B18</f>
        <v>3634588.83</v>
      </c>
      <c r="C48" s="301">
        <f>C18+июль!C18+август!C18</f>
        <v>3619967.6460000002</v>
      </c>
      <c r="D48" s="301">
        <f>D18+июль!D18+август!D18</f>
        <v>3565468.8929999988</v>
      </c>
      <c r="E48" s="301">
        <f>E18+июль!E18+август!E18</f>
        <v>3565468.8929999988</v>
      </c>
      <c r="F48" s="301">
        <f>F18+июль!F18+август!F18</f>
        <v>3504937.3960000002</v>
      </c>
      <c r="G48" s="161">
        <f>F48-D48</f>
        <v>-60531.496999998577</v>
      </c>
      <c r="H48" s="161">
        <f t="shared" ref="H48" si="87">F48-E48</f>
        <v>-60531.496999998577</v>
      </c>
      <c r="I48" s="161">
        <f>F48-C48</f>
        <v>-115030.25</v>
      </c>
      <c r="J48" s="301">
        <f>J18+июль!J18+август!J18</f>
        <v>3514507.1359999999</v>
      </c>
      <c r="K48" s="301">
        <f>K18+июль!K18+август!K18</f>
        <v>3499885.9519999996</v>
      </c>
      <c r="L48" s="301">
        <f>L18+июль!L18+август!L18</f>
        <v>3448564.9729999984</v>
      </c>
      <c r="M48" s="301">
        <f>M18+июль!M18+август!M18</f>
        <v>3448564.9729999984</v>
      </c>
      <c r="N48" s="301">
        <f>N18+июль!N18+август!N18</f>
        <v>3394600.9649999999</v>
      </c>
      <c r="O48" s="161">
        <f>N48-L48</f>
        <v>-53964.007999998517</v>
      </c>
      <c r="P48" s="161">
        <f t="shared" ref="P48" si="88">N48-M48</f>
        <v>-53964.007999998517</v>
      </c>
      <c r="Q48" s="161">
        <f>N48-K48</f>
        <v>-105284.98699999973</v>
      </c>
      <c r="R48" s="168">
        <f>B48-J48</f>
        <v>120081.69400000013</v>
      </c>
      <c r="S48" s="168">
        <f>C48-K48</f>
        <v>120081.6940000006</v>
      </c>
      <c r="T48" s="168">
        <f>D48-L48</f>
        <v>116903.92000000039</v>
      </c>
      <c r="U48" s="168">
        <f>E48-M48</f>
        <v>116903.92000000039</v>
      </c>
      <c r="V48" s="168">
        <f>F48-N48</f>
        <v>110336.43100000033</v>
      </c>
      <c r="W48" s="161">
        <f>F48*W49</f>
        <v>-4582.7937200437818</v>
      </c>
      <c r="X48" s="163">
        <f>F48*X49</f>
        <v>-4582.7937200437818</v>
      </c>
      <c r="Y48" s="163">
        <f>F48*Y49</f>
        <v>-5929.4755035272801</v>
      </c>
      <c r="Z48" s="160"/>
      <c r="AA48" s="160"/>
      <c r="AB48" s="163"/>
      <c r="AC48" s="168">
        <f>S48+Z48</f>
        <v>120081.6940000006</v>
      </c>
      <c r="AD48" s="168">
        <f>V48+AA48</f>
        <v>110336.43100000033</v>
      </c>
      <c r="AE48" s="161">
        <f>AE49*F48</f>
        <v>-4582.7937200437818</v>
      </c>
      <c r="AF48" s="163">
        <f>AF49*F48</f>
        <v>-5929.4755035272801</v>
      </c>
      <c r="AG48" s="163">
        <f>AG49*F48</f>
        <v>-5929.4755035272801</v>
      </c>
      <c r="AH48" s="163"/>
    </row>
    <row r="49" spans="1:34" s="148" customFormat="1" ht="19.5" customHeight="1" thickBot="1">
      <c r="A49" s="344"/>
      <c r="B49" s="164"/>
      <c r="C49" s="164"/>
      <c r="D49" s="164"/>
      <c r="E49" s="170"/>
      <c r="F49" s="164"/>
      <c r="G49" s="166">
        <f>G48/D48</f>
        <v>-1.6977149097791498E-2</v>
      </c>
      <c r="H49" s="166">
        <f t="shared" ref="H49" si="89">H48/E48</f>
        <v>-1.6977149097791498E-2</v>
      </c>
      <c r="I49" s="166">
        <f>I48/C48</f>
        <v>-3.1776596160218828E-2</v>
      </c>
      <c r="J49" s="164"/>
      <c r="K49" s="164"/>
      <c r="L49" s="164"/>
      <c r="M49" s="170"/>
      <c r="N49" s="164"/>
      <c r="O49" s="166">
        <f>O48/L48</f>
        <v>-1.5648250336734643E-2</v>
      </c>
      <c r="P49" s="166">
        <f t="shared" ref="P49" si="90">P48/M48</f>
        <v>-1.5648250336734643E-2</v>
      </c>
      <c r="Q49" s="166">
        <f>Q48/K48</f>
        <v>-3.0082405096610344E-2</v>
      </c>
      <c r="R49" s="167">
        <f>R48/B48</f>
        <v>3.3038591052952787E-2</v>
      </c>
      <c r="S49" s="167">
        <f>S48/C48</f>
        <v>3.3172035151388363E-2</v>
      </c>
      <c r="T49" s="167">
        <f>T48/D48</f>
        <v>3.2787810946693467E-2</v>
      </c>
      <c r="U49" s="167">
        <f>U48/E48</f>
        <v>3.2787810946693467E-2</v>
      </c>
      <c r="V49" s="167">
        <f>V48/F48</f>
        <v>3.1480285817921158E-2</v>
      </c>
      <c r="W49" s="166">
        <f>V49-T49</f>
        <v>-1.3075251287723091E-3</v>
      </c>
      <c r="X49" s="166">
        <f>V49-U49</f>
        <v>-1.3075251287723091E-3</v>
      </c>
      <c r="Y49" s="166">
        <f>V49-S49</f>
        <v>-1.6917493334672046E-3</v>
      </c>
      <c r="Z49" s="167">
        <f>Z48/S48</f>
        <v>0</v>
      </c>
      <c r="AA49" s="194">
        <f>AA48/V48</f>
        <v>0</v>
      </c>
      <c r="AB49" s="166">
        <f>AA49-Z49</f>
        <v>0</v>
      </c>
      <c r="AC49" s="167">
        <f>AC48/C48</f>
        <v>3.3172035151388363E-2</v>
      </c>
      <c r="AD49" s="167">
        <f>AD48/F48</f>
        <v>3.1480285817921158E-2</v>
      </c>
      <c r="AE49" s="166">
        <f>AD49-T49</f>
        <v>-1.3075251287723091E-3</v>
      </c>
      <c r="AF49" s="166">
        <f>AD49-S49</f>
        <v>-1.6917493334672046E-3</v>
      </c>
      <c r="AG49" s="166">
        <f t="shared" ref="AG49" si="91">AD49-AC49</f>
        <v>-1.6917493334672046E-3</v>
      </c>
      <c r="AH49" s="166"/>
    </row>
    <row r="50" spans="1:34" s="146" customFormat="1" ht="19.5" customHeight="1">
      <c r="A50" s="343" t="s">
        <v>14</v>
      </c>
      <c r="B50" s="301">
        <f>B20+июль!B20+август!B20</f>
        <v>1840195.264</v>
      </c>
      <c r="C50" s="301">
        <f>C20+июль!C20+август!C20</f>
        <v>1840195.264</v>
      </c>
      <c r="D50" s="301">
        <f>D20+июль!D20+август!D20</f>
        <v>1865640.672</v>
      </c>
      <c r="E50" s="301">
        <f>E20+июль!E20+август!E20</f>
        <v>1865640.672</v>
      </c>
      <c r="F50" s="301">
        <f>F20+июль!F20+август!F20</f>
        <v>1880016.3559999999</v>
      </c>
      <c r="G50" s="161">
        <f>F50-D50</f>
        <v>14375.683999999892</v>
      </c>
      <c r="H50" s="161">
        <f t="shared" ref="H50" si="92">F50-E50</f>
        <v>14375.683999999892</v>
      </c>
      <c r="I50" s="161">
        <f>F50-C50</f>
        <v>39821.091999999946</v>
      </c>
      <c r="J50" s="301">
        <f>J20+июль!J20+август!J20</f>
        <v>1752113.0260000001</v>
      </c>
      <c r="K50" s="301">
        <f>K20+июль!K20+август!K20</f>
        <v>1752113.0260000001</v>
      </c>
      <c r="L50" s="301">
        <f>L20+июль!L20+август!L20</f>
        <v>1772297.9075000002</v>
      </c>
      <c r="M50" s="301">
        <f>M20+июль!M20+август!M20</f>
        <v>1772297.9075000002</v>
      </c>
      <c r="N50" s="301">
        <f>N20+июль!N20+август!N20</f>
        <v>1773789.8309999998</v>
      </c>
      <c r="O50" s="161">
        <f>N50-L50</f>
        <v>1491.9234999995679</v>
      </c>
      <c r="P50" s="161">
        <f t="shared" ref="P50" si="93">N50-M50</f>
        <v>1491.9234999995679</v>
      </c>
      <c r="Q50" s="161">
        <f>N50-K50</f>
        <v>21676.804999999702</v>
      </c>
      <c r="R50" s="168">
        <f>B50-J50</f>
        <v>88082.237999999896</v>
      </c>
      <c r="S50" s="168">
        <f>C50-K50</f>
        <v>88082.237999999896</v>
      </c>
      <c r="T50" s="168">
        <f>D50-L50</f>
        <v>93342.764499999816</v>
      </c>
      <c r="U50" s="168">
        <f>E50-M50</f>
        <v>93342.764499999816</v>
      </c>
      <c r="V50" s="168">
        <f>F50-N50</f>
        <v>106226.52500000014</v>
      </c>
      <c r="W50" s="161">
        <f>F50*W51</f>
        <v>12164.508338382346</v>
      </c>
      <c r="X50" s="163">
        <f>F50*X51</f>
        <v>12164.508338382346</v>
      </c>
      <c r="Y50" s="163">
        <f>F50*Y51</f>
        <v>16238.222479792954</v>
      </c>
      <c r="Z50" s="160"/>
      <c r="AA50" s="160"/>
      <c r="AB50" s="163"/>
      <c r="AC50" s="168">
        <f>S50+Z50</f>
        <v>88082.237999999896</v>
      </c>
      <c r="AD50" s="168">
        <f>V50+AA50</f>
        <v>106226.52500000014</v>
      </c>
      <c r="AE50" s="161">
        <f>AE51*F50</f>
        <v>12164.508338382346</v>
      </c>
      <c r="AF50" s="163">
        <f>AF51*F50</f>
        <v>16238.222479792954</v>
      </c>
      <c r="AG50" s="163">
        <f>AG51*F50</f>
        <v>16238.222479792954</v>
      </c>
      <c r="AH50" s="163"/>
    </row>
    <row r="51" spans="1:34" s="146" customFormat="1" ht="19.5" customHeight="1" thickBot="1">
      <c r="A51" s="344"/>
      <c r="B51" s="164"/>
      <c r="C51" s="164"/>
      <c r="D51" s="164"/>
      <c r="E51" s="299"/>
      <c r="F51" s="164"/>
      <c r="G51" s="166">
        <f>G50/D50</f>
        <v>7.7054945337297473E-3</v>
      </c>
      <c r="H51" s="166">
        <f t="shared" ref="H51" si="94">H50/E50</f>
        <v>7.7054945337297473E-3</v>
      </c>
      <c r="I51" s="166">
        <f>I50/C50</f>
        <v>2.1639601393952913E-2</v>
      </c>
      <c r="J51" s="164"/>
      <c r="K51" s="164"/>
      <c r="L51" s="164"/>
      <c r="M51" s="165"/>
      <c r="N51" s="164"/>
      <c r="O51" s="166">
        <f>O50/L50</f>
        <v>8.4180176125359877E-4</v>
      </c>
      <c r="P51" s="166">
        <f t="shared" ref="P51" si="95">P50/M50</f>
        <v>8.4180176125359877E-4</v>
      </c>
      <c r="Q51" s="166">
        <f>Q50/K50</f>
        <v>1.2371807456672433E-2</v>
      </c>
      <c r="R51" s="167">
        <f>R50/B50</f>
        <v>4.7865701930205541E-2</v>
      </c>
      <c r="S51" s="167">
        <f>S50/C50</f>
        <v>4.7865701930205541E-2</v>
      </c>
      <c r="T51" s="167">
        <f>T50/D50</f>
        <v>5.0032552302761879E-2</v>
      </c>
      <c r="U51" s="167">
        <f>U50/E50</f>
        <v>5.0032552302761879E-2</v>
      </c>
      <c r="V51" s="167">
        <f>V50/F50</f>
        <v>5.6502979168762159E-2</v>
      </c>
      <c r="W51" s="166">
        <f>V51-T51</f>
        <v>6.4704268660002798E-3</v>
      </c>
      <c r="X51" s="166">
        <f>V51-U51</f>
        <v>6.4704268660002798E-3</v>
      </c>
      <c r="Y51" s="166">
        <f>V51-S51</f>
        <v>8.6372772385566177E-3</v>
      </c>
      <c r="Z51" s="167">
        <f>Z50/S50</f>
        <v>0</v>
      </c>
      <c r="AA51" s="194">
        <f>AA50/V50</f>
        <v>0</v>
      </c>
      <c r="AB51" s="166">
        <f>AA51-Z51</f>
        <v>0</v>
      </c>
      <c r="AC51" s="167">
        <f>AC50/C50</f>
        <v>4.7865701930205541E-2</v>
      </c>
      <c r="AD51" s="167">
        <f>AD50/F50</f>
        <v>5.6502979168762159E-2</v>
      </c>
      <c r="AE51" s="166">
        <f>AD51-T51</f>
        <v>6.4704268660002798E-3</v>
      </c>
      <c r="AF51" s="166">
        <f>AD51-S51</f>
        <v>8.6372772385566177E-3</v>
      </c>
      <c r="AG51" s="166">
        <f t="shared" ref="AG51" si="96">AD51-AC51</f>
        <v>8.6372772385566177E-3</v>
      </c>
      <c r="AH51" s="166"/>
    </row>
    <row r="52" spans="1:34" s="146" customFormat="1" ht="19.5" customHeight="1">
      <c r="A52" s="343" t="s">
        <v>15</v>
      </c>
      <c r="B52" s="301">
        <f>B22+июль!B22+август!B22</f>
        <v>564881.49900000007</v>
      </c>
      <c r="C52" s="301">
        <f>C22+июль!C22+август!C22</f>
        <v>564881.49900000007</v>
      </c>
      <c r="D52" s="301">
        <f>D22+июль!D22+август!D22</f>
        <v>563883.37975118496</v>
      </c>
      <c r="E52" s="301">
        <f>E22+июль!E22+август!E22</f>
        <v>563883.38571478496</v>
      </c>
      <c r="F52" s="301">
        <f>F22+июль!F22+август!F22</f>
        <v>565483.23099999991</v>
      </c>
      <c r="G52" s="161">
        <f>F52-D52</f>
        <v>1599.8512488149572</v>
      </c>
      <c r="H52" s="161">
        <f t="shared" ref="H52" si="97">F52-E52</f>
        <v>1599.8452852149494</v>
      </c>
      <c r="I52" s="161">
        <f>F52-C52</f>
        <v>601.73199999984354</v>
      </c>
      <c r="J52" s="301">
        <f>J22+июль!J22+август!J22</f>
        <v>532869.27946464496</v>
      </c>
      <c r="K52" s="301">
        <f>K22+июль!K22+август!K22</f>
        <v>524163.786464645</v>
      </c>
      <c r="L52" s="301">
        <f>L22+июль!L22+август!L22</f>
        <v>530031.90800002823</v>
      </c>
      <c r="M52" s="301">
        <f>M22+июль!M22+август!M22</f>
        <v>530031.9083480282</v>
      </c>
      <c r="N52" s="301">
        <f>N22+июль!N22+август!N22</f>
        <v>526363.11423118785</v>
      </c>
      <c r="O52" s="161">
        <f>N52-L52</f>
        <v>-3668.7937688403763</v>
      </c>
      <c r="P52" s="161">
        <f t="shared" ref="P52" si="98">N52-M52</f>
        <v>-3668.7941168403486</v>
      </c>
      <c r="Q52" s="161">
        <f>N52-K52</f>
        <v>2199.3277665428468</v>
      </c>
      <c r="R52" s="168">
        <f>B52-J52</f>
        <v>32012.219535355107</v>
      </c>
      <c r="S52" s="168">
        <f>C52-K52</f>
        <v>40717.712535355065</v>
      </c>
      <c r="T52" s="168">
        <f>D52-L52</f>
        <v>33851.471751156729</v>
      </c>
      <c r="U52" s="168">
        <f>E52-M52</f>
        <v>33851.477366756764</v>
      </c>
      <c r="V52" s="168">
        <f>F52-N52</f>
        <v>39120.116768812062</v>
      </c>
      <c r="W52" s="161">
        <f>F52*W53</f>
        <v>5172.6015425324977</v>
      </c>
      <c r="X52" s="163">
        <f>F52*X53</f>
        <v>5172.5962700270029</v>
      </c>
      <c r="Y52" s="163">
        <f>F52*Y53</f>
        <v>-1640.9697319546783</v>
      </c>
      <c r="Z52" s="160"/>
      <c r="AA52" s="160"/>
      <c r="AB52" s="163"/>
      <c r="AC52" s="168">
        <f>S52+Z52</f>
        <v>40717.712535355065</v>
      </c>
      <c r="AD52" s="168">
        <f>V52+AA52</f>
        <v>39120.116768812062</v>
      </c>
      <c r="AE52" s="161">
        <f>AE53*F52</f>
        <v>5172.6015425324977</v>
      </c>
      <c r="AF52" s="163">
        <f>AF53*F52</f>
        <v>-1640.9697319546783</v>
      </c>
      <c r="AG52" s="163">
        <f>AG53*F52</f>
        <v>-1640.9697319546783</v>
      </c>
      <c r="AH52" s="163"/>
    </row>
    <row r="53" spans="1:34" s="146" customFormat="1" ht="19.5" customHeight="1" thickBot="1">
      <c r="A53" s="344"/>
      <c r="B53" s="164"/>
      <c r="C53" s="164"/>
      <c r="D53" s="164"/>
      <c r="E53" s="165"/>
      <c r="F53" s="164"/>
      <c r="G53" s="166">
        <f>G52/D52</f>
        <v>2.8372023476217652E-3</v>
      </c>
      <c r="H53" s="166">
        <f t="shared" ref="H53" si="99">H52/E52</f>
        <v>2.8371917416700749E-3</v>
      </c>
      <c r="I53" s="166">
        <f>I52/C52</f>
        <v>1.0652358079793359E-3</v>
      </c>
      <c r="J53" s="164"/>
      <c r="K53" s="164"/>
      <c r="L53" s="164"/>
      <c r="M53" s="165"/>
      <c r="N53" s="164"/>
      <c r="O53" s="166">
        <f>O52/L52</f>
        <v>-6.9218356734104033E-3</v>
      </c>
      <c r="P53" s="166">
        <f t="shared" ref="P53" si="100">P52/M52</f>
        <v>-6.9218363254299666E-3</v>
      </c>
      <c r="Q53" s="166">
        <f>Q52/K52</f>
        <v>4.1958788900255169E-3</v>
      </c>
      <c r="R53" s="167">
        <f>R52/B52</f>
        <v>5.667068153590759E-2</v>
      </c>
      <c r="S53" s="167">
        <f>S52/C52</f>
        <v>7.2081866032852784E-2</v>
      </c>
      <c r="T53" s="167">
        <f>T52/D52</f>
        <v>6.0032753166255372E-2</v>
      </c>
      <c r="U53" s="167">
        <f>U52/E52</f>
        <v>6.0032762490149001E-2</v>
      </c>
      <c r="V53" s="167">
        <f>V52/F52</f>
        <v>6.9179976742426277E-2</v>
      </c>
      <c r="W53" s="166">
        <f>V53-T53</f>
        <v>9.1472235761709056E-3</v>
      </c>
      <c r="X53" s="166">
        <f>V53-U53</f>
        <v>9.1472142522772762E-3</v>
      </c>
      <c r="Y53" s="166">
        <f>V53-S53</f>
        <v>-2.901889290426507E-3</v>
      </c>
      <c r="Z53" s="167">
        <f>Z52/S52</f>
        <v>0</v>
      </c>
      <c r="AA53" s="194">
        <f>AA52/V52</f>
        <v>0</v>
      </c>
      <c r="AB53" s="166">
        <f>AA53-Z53</f>
        <v>0</v>
      </c>
      <c r="AC53" s="167">
        <f>AC52/C52</f>
        <v>7.2081866032852784E-2</v>
      </c>
      <c r="AD53" s="167">
        <f>AD52/F52</f>
        <v>6.9179976742426277E-2</v>
      </c>
      <c r="AE53" s="166">
        <f>AD53-T53</f>
        <v>9.1472235761709056E-3</v>
      </c>
      <c r="AF53" s="166">
        <f>AD53-S53</f>
        <v>-2.901889290426507E-3</v>
      </c>
      <c r="AG53" s="166">
        <f t="shared" ref="AG53" si="101">AD53-AC53</f>
        <v>-2.901889290426507E-3</v>
      </c>
      <c r="AH53" s="166"/>
    </row>
    <row r="54" spans="1:34" s="148" customFormat="1" ht="19.5" customHeight="1">
      <c r="A54" s="343" t="s">
        <v>16</v>
      </c>
      <c r="B54" s="301">
        <f>B24+июль!B24+август!B24</f>
        <v>1340963.557</v>
      </c>
      <c r="C54" s="301">
        <f>C24+июль!C24+август!C24</f>
        <v>1340963.557</v>
      </c>
      <c r="D54" s="301">
        <f>D24+июль!D24+август!D24</f>
        <v>1357856.7620000001</v>
      </c>
      <c r="E54" s="301">
        <f>E24+июль!E24+август!E24</f>
        <v>1357856.7620000001</v>
      </c>
      <c r="F54" s="301">
        <f>F24+июль!F24+август!F24</f>
        <v>1375329.2113999999</v>
      </c>
      <c r="G54" s="161">
        <f>F54-D54</f>
        <v>17472.449399999809</v>
      </c>
      <c r="H54" s="161">
        <f t="shared" ref="H54" si="102">F54-E54</f>
        <v>17472.449399999809</v>
      </c>
      <c r="I54" s="161">
        <f>F54-C54</f>
        <v>34365.654399999883</v>
      </c>
      <c r="J54" s="301">
        <f>J24+июль!J24+август!J24</f>
        <v>1259100.3169999998</v>
      </c>
      <c r="K54" s="301">
        <f>K24+июль!K24+август!K24</f>
        <v>1259100.3169999998</v>
      </c>
      <c r="L54" s="301">
        <f>L24+июль!L24+август!L24</f>
        <v>1269393.534</v>
      </c>
      <c r="M54" s="301">
        <f>M24+июль!M24+август!M24</f>
        <v>1269393.534</v>
      </c>
      <c r="N54" s="301">
        <f>N24+июль!N24+август!N24</f>
        <v>1290892.8196</v>
      </c>
      <c r="O54" s="161">
        <f>N54-L54</f>
        <v>21499.285600000061</v>
      </c>
      <c r="P54" s="161">
        <f t="shared" ref="P54" si="103">N54-M54</f>
        <v>21499.285600000061</v>
      </c>
      <c r="Q54" s="161">
        <f>N54-K54</f>
        <v>31792.50260000024</v>
      </c>
      <c r="R54" s="168">
        <f>B54-J54</f>
        <v>81863.240000000224</v>
      </c>
      <c r="S54" s="168">
        <f>C54-K54</f>
        <v>81863.240000000224</v>
      </c>
      <c r="T54" s="168">
        <f>D54-L54</f>
        <v>88463.228000000119</v>
      </c>
      <c r="U54" s="168">
        <f>E54-M54</f>
        <v>88463.228000000119</v>
      </c>
      <c r="V54" s="168">
        <f>F54-N54</f>
        <v>84436.391799999867</v>
      </c>
      <c r="W54" s="161">
        <f>F54*W55</f>
        <v>-5165.1516086991851</v>
      </c>
      <c r="X54" s="163">
        <f>F54*X55</f>
        <v>-5165.1516086991851</v>
      </c>
      <c r="Y54" s="163">
        <f>F54*Y55</f>
        <v>475.19485014924504</v>
      </c>
      <c r="Z54" s="160"/>
      <c r="AA54" s="160"/>
      <c r="AB54" s="163"/>
      <c r="AC54" s="168">
        <f>S54+Z54</f>
        <v>81863.240000000224</v>
      </c>
      <c r="AD54" s="168">
        <f>V54+AA54</f>
        <v>84436.391799999867</v>
      </c>
      <c r="AE54" s="161">
        <f>AE55*F54</f>
        <v>-5165.1516086991851</v>
      </c>
      <c r="AF54" s="163">
        <f>AF55*F54</f>
        <v>475.19485014924504</v>
      </c>
      <c r="AG54" s="163">
        <f>AG55*F54</f>
        <v>475.19485014924504</v>
      </c>
      <c r="AH54" s="163"/>
    </row>
    <row r="55" spans="1:34" s="148" customFormat="1" ht="19.5" customHeight="1" thickBot="1">
      <c r="A55" s="344"/>
      <c r="B55" s="164"/>
      <c r="C55" s="164"/>
      <c r="D55" s="169"/>
      <c r="E55" s="170"/>
      <c r="F55" s="169"/>
      <c r="G55" s="166">
        <f>G54/D54</f>
        <v>1.2867667554466108E-2</v>
      </c>
      <c r="H55" s="166">
        <f t="shared" ref="H55" si="104">H54/E54</f>
        <v>1.2867667554466108E-2</v>
      </c>
      <c r="I55" s="166">
        <f>I54/C54</f>
        <v>2.5627582659205617E-2</v>
      </c>
      <c r="J55" s="169"/>
      <c r="K55" s="164"/>
      <c r="L55" s="169"/>
      <c r="M55" s="170"/>
      <c r="N55" s="169"/>
      <c r="O55" s="166">
        <f>O54/L54</f>
        <v>1.6936659140096157E-2</v>
      </c>
      <c r="P55" s="166">
        <f t="shared" ref="P55" si="105">P54/M54</f>
        <v>1.6936659140096157E-2</v>
      </c>
      <c r="Q55" s="166">
        <f>Q54/K54</f>
        <v>2.5250174406873924E-2</v>
      </c>
      <c r="R55" s="167">
        <f>R54/B54</f>
        <v>6.1048072166214898E-2</v>
      </c>
      <c r="S55" s="167">
        <f>S54/C54</f>
        <v>6.1048072166214898E-2</v>
      </c>
      <c r="T55" s="167">
        <f>T54/D54</f>
        <v>6.5149160409012349E-2</v>
      </c>
      <c r="U55" s="167">
        <f>U54/E54</f>
        <v>6.5149160409012349E-2</v>
      </c>
      <c r="V55" s="167">
        <f>V54/F54</f>
        <v>6.139358569578323E-2</v>
      </c>
      <c r="W55" s="166">
        <f>V55-T55</f>
        <v>-3.7555747132291192E-3</v>
      </c>
      <c r="X55" s="166">
        <f>V55-U55</f>
        <v>-3.7555747132291192E-3</v>
      </c>
      <c r="Y55" s="166">
        <f>V55-S55</f>
        <v>3.4551352956833231E-4</v>
      </c>
      <c r="Z55" s="167">
        <f>Z54/S54</f>
        <v>0</v>
      </c>
      <c r="AA55" s="194">
        <f>AA54/V54</f>
        <v>0</v>
      </c>
      <c r="AB55" s="166">
        <f>AA55-Z55</f>
        <v>0</v>
      </c>
      <c r="AC55" s="167">
        <f>AC54/C54</f>
        <v>6.1048072166214898E-2</v>
      </c>
      <c r="AD55" s="167">
        <f>AD54/F54</f>
        <v>6.139358569578323E-2</v>
      </c>
      <c r="AE55" s="166">
        <f>AD55-T55</f>
        <v>-3.7555747132291192E-3</v>
      </c>
      <c r="AF55" s="166">
        <f>AD55-S55</f>
        <v>3.4551352956833231E-4</v>
      </c>
      <c r="AG55" s="166">
        <f t="shared" ref="AG55" si="106">AD55-AC55</f>
        <v>3.4551352956833231E-4</v>
      </c>
      <c r="AH55" s="166"/>
    </row>
    <row r="56" spans="1:34" s="146" customFormat="1" ht="19.5" customHeight="1">
      <c r="A56" s="349" t="s">
        <v>119</v>
      </c>
      <c r="B56" s="301">
        <f>B26+июль!B26+август!B26</f>
        <v>127292.60800000001</v>
      </c>
      <c r="C56" s="301">
        <f>C26+июль!C26+август!C26</f>
        <v>127292.60800000001</v>
      </c>
      <c r="D56" s="301">
        <f>D26+июль!D26+август!D26</f>
        <v>124007.44623082019</v>
      </c>
      <c r="E56" s="301">
        <f>E26+июль!E26+август!E26</f>
        <v>124007.44623082019</v>
      </c>
      <c r="F56" s="301">
        <f>F26+июль!F26+август!F26</f>
        <v>130971.86300000001</v>
      </c>
      <c r="G56" s="161">
        <f>F56-D56</f>
        <v>6964.4167691798211</v>
      </c>
      <c r="H56" s="161">
        <f t="shared" ref="H56" si="107">F56-E56</f>
        <v>6964.4167691798211</v>
      </c>
      <c r="I56" s="161">
        <f>F56-C56</f>
        <v>3679.2550000000047</v>
      </c>
      <c r="J56" s="301">
        <f>J26+июль!J26+август!J26</f>
        <v>112537.12099999998</v>
      </c>
      <c r="K56" s="301">
        <f>K26+июль!K26+август!K26</f>
        <v>112537.12099999998</v>
      </c>
      <c r="L56" s="301">
        <f>L26+июль!L26+август!L26</f>
        <v>107872.55106520155</v>
      </c>
      <c r="M56" s="301">
        <f>M26+июль!M26+август!M26</f>
        <v>107872.55106520155</v>
      </c>
      <c r="N56" s="301">
        <f>N26+июль!N26+август!N26</f>
        <v>104455.52</v>
      </c>
      <c r="O56" s="161">
        <f>N56-L56</f>
        <v>-3417.0310652015469</v>
      </c>
      <c r="P56" s="161">
        <f t="shared" ref="P56" si="108">N56-M56</f>
        <v>-3417.0310652015469</v>
      </c>
      <c r="Q56" s="161">
        <f>N56-K56</f>
        <v>-8081.6009999999806</v>
      </c>
      <c r="R56" s="168">
        <f>B56-J56</f>
        <v>14755.487000000023</v>
      </c>
      <c r="S56" s="168">
        <f>C56-K56</f>
        <v>14755.487000000023</v>
      </c>
      <c r="T56" s="168">
        <f>D56-L56</f>
        <v>16134.89516561864</v>
      </c>
      <c r="U56" s="168">
        <f>E56-M56</f>
        <v>16134.89516561864</v>
      </c>
      <c r="V56" s="168">
        <f>F56-N56</f>
        <v>26516.343000000008</v>
      </c>
      <c r="W56" s="161">
        <f>F56*W57</f>
        <v>9475.2914875178612</v>
      </c>
      <c r="X56" s="163">
        <f>F56*X57</f>
        <v>9475.2914875178612</v>
      </c>
      <c r="Y56" s="163">
        <f>F56*Y57</f>
        <v>11334.364625715431</v>
      </c>
      <c r="Z56" s="160"/>
      <c r="AA56" s="160"/>
      <c r="AB56" s="163"/>
      <c r="AC56" s="168">
        <f>S56+Z56</f>
        <v>14755.487000000023</v>
      </c>
      <c r="AD56" s="168">
        <f>V56+AA56</f>
        <v>26516.343000000008</v>
      </c>
      <c r="AE56" s="161">
        <f>AE57*F56</f>
        <v>9475.2914875178612</v>
      </c>
      <c r="AF56" s="163">
        <f>AF57*F56</f>
        <v>11334.364625715431</v>
      </c>
      <c r="AG56" s="163">
        <f>AG57*F56</f>
        <v>11334.364625715431</v>
      </c>
      <c r="AH56" s="163"/>
    </row>
    <row r="57" spans="1:34" s="146" customFormat="1" ht="19.5" customHeight="1" thickBot="1">
      <c r="A57" s="350"/>
      <c r="B57" s="164"/>
      <c r="C57" s="164"/>
      <c r="D57" s="169"/>
      <c r="E57" s="171"/>
      <c r="F57" s="169"/>
      <c r="G57" s="166">
        <f>G56/D56</f>
        <v>5.6161278865598636E-2</v>
      </c>
      <c r="H57" s="166">
        <f t="shared" ref="H57" si="109">H56/E56</f>
        <v>5.6161278865598636E-2</v>
      </c>
      <c r="I57" s="166">
        <f>I56/C56</f>
        <v>2.8903917185827511E-2</v>
      </c>
      <c r="J57" s="169"/>
      <c r="K57" s="164"/>
      <c r="L57" s="169"/>
      <c r="M57" s="171"/>
      <c r="N57" s="169"/>
      <c r="O57" s="166">
        <f>O56/L56</f>
        <v>-3.1676557488069287E-2</v>
      </c>
      <c r="P57" s="166">
        <f t="shared" ref="P57" si="110">P56/M56</f>
        <v>-3.1676557488069287E-2</v>
      </c>
      <c r="Q57" s="166">
        <f>Q56/K56</f>
        <v>-7.1812757676642372E-2</v>
      </c>
      <c r="R57" s="167">
        <f>R56/B56</f>
        <v>0.11591786225324271</v>
      </c>
      <c r="S57" s="167">
        <f>S56/C56</f>
        <v>0.11591786225324271</v>
      </c>
      <c r="T57" s="167">
        <f>T56/D56</f>
        <v>0.13011230902687965</v>
      </c>
      <c r="U57" s="167">
        <f>U56/E56</f>
        <v>0.13011230902687965</v>
      </c>
      <c r="V57" s="167">
        <f>V56/F56</f>
        <v>0.20245831732576031</v>
      </c>
      <c r="W57" s="166">
        <f>V57-T57</f>
        <v>7.234600829888066E-2</v>
      </c>
      <c r="X57" s="166">
        <f>V57-U57</f>
        <v>7.234600829888066E-2</v>
      </c>
      <c r="Y57" s="166">
        <f>V57-S57</f>
        <v>8.6540455072517591E-2</v>
      </c>
      <c r="Z57" s="167">
        <f>Z56/S56</f>
        <v>0</v>
      </c>
      <c r="AA57" s="194">
        <f>AA56/V56</f>
        <v>0</v>
      </c>
      <c r="AB57" s="166">
        <f>AA57-Z57</f>
        <v>0</v>
      </c>
      <c r="AC57" s="167">
        <f>AC56/C56</f>
        <v>0.11591786225324271</v>
      </c>
      <c r="AD57" s="167">
        <f>AD56/F56</f>
        <v>0.20245831732576031</v>
      </c>
      <c r="AE57" s="166">
        <f>AD57-T57</f>
        <v>7.234600829888066E-2</v>
      </c>
      <c r="AF57" s="166">
        <f>AD57-S57</f>
        <v>8.6540455072517591E-2</v>
      </c>
      <c r="AG57" s="166">
        <f t="shared" ref="AG57" si="111">AD57-AC57</f>
        <v>8.6540455072517591E-2</v>
      </c>
      <c r="AH57" s="166"/>
    </row>
    <row r="58" spans="1:34" s="146" customFormat="1" ht="19.5" customHeight="1">
      <c r="A58" s="341" t="s">
        <v>117</v>
      </c>
      <c r="B58" s="322">
        <f t="shared" ref="B58:F58" si="112">B40+B42+B44+B46+B48+B50+B52+B54</f>
        <v>13009553.297</v>
      </c>
      <c r="C58" s="322">
        <f t="shared" si="112"/>
        <v>12967212.721000001</v>
      </c>
      <c r="D58" s="322">
        <f>D40+D42+D44+D46+D48+D50+D52+D54</f>
        <v>13043881.833783468</v>
      </c>
      <c r="E58" s="322">
        <f t="shared" ref="E58" si="113">E40+E42+E44+E46+E48+E50+E52+E54</f>
        <v>12928489.451218285</v>
      </c>
      <c r="F58" s="322">
        <f t="shared" si="112"/>
        <v>12923094.678400002</v>
      </c>
      <c r="G58" s="173">
        <f>F58-D58</f>
        <v>-120787.15538346581</v>
      </c>
      <c r="H58" s="173">
        <f t="shared" ref="H58" si="114">F58-E58</f>
        <v>-5394.7728182822466</v>
      </c>
      <c r="I58" s="173">
        <f>F58-C58</f>
        <v>-44118.042599998415</v>
      </c>
      <c r="J58" s="322">
        <f t="shared" ref="J58:N58" si="115">J40+J42+J44+J46+J48+J50+J52+J54</f>
        <v>12247497.276864646</v>
      </c>
      <c r="K58" s="322">
        <f t="shared" si="115"/>
        <v>12206181.129397646</v>
      </c>
      <c r="L58" s="322">
        <f>L40+L42+L44+L46+L48+L50+L52+L54</f>
        <v>12283762.266840363</v>
      </c>
      <c r="M58" s="322">
        <f t="shared" ref="M58" si="116">M40+M42+M44+M46+M48+M50+M52+M54</f>
        <v>12178248.455095563</v>
      </c>
      <c r="N58" s="322">
        <f t="shared" si="115"/>
        <v>12171861.92599519</v>
      </c>
      <c r="O58" s="173">
        <f>N58-L58</f>
        <v>-111900.34084517322</v>
      </c>
      <c r="P58" s="173">
        <f t="shared" ref="P58" si="117">N58-M58</f>
        <v>-6386.5291003733873</v>
      </c>
      <c r="Q58" s="173">
        <f>N58-K58</f>
        <v>-34319.203402455896</v>
      </c>
      <c r="R58" s="174">
        <f t="shared" ref="R58:V58" si="118">R40+R42+R44+R46+R48+R50+R52+R54</f>
        <v>762056.02013535518</v>
      </c>
      <c r="S58" s="175">
        <f t="shared" si="118"/>
        <v>761031.59160235547</v>
      </c>
      <c r="T58" s="175">
        <f>T40+T42+T44+T46+T48+T50+T52+T54</f>
        <v>760119.56694310531</v>
      </c>
      <c r="U58" s="175">
        <f t="shared" ref="U58" si="119">U40+U42+U44+U46+U48+U50+U52+U54</f>
        <v>750240.9961227231</v>
      </c>
      <c r="V58" s="176">
        <f t="shared" si="118"/>
        <v>751232.75240481226</v>
      </c>
      <c r="W58" s="172">
        <f>F58*W59</f>
        <v>-1848.0601695914986</v>
      </c>
      <c r="X58" s="172">
        <f>F58*X59</f>
        <v>1304.8152630564257</v>
      </c>
      <c r="Y58" s="172">
        <f>F58*Y59</f>
        <v>-7209.5993276763465</v>
      </c>
      <c r="Z58" s="176">
        <f>Z40+Z42+Z44+Z46+Z48+Z50+Z52+Z54</f>
        <v>0</v>
      </c>
      <c r="AA58" s="176">
        <f>AA40+AA42+AA44+AA46+AA48+AA50+AA52+AA54</f>
        <v>0</v>
      </c>
      <c r="AB58" s="260">
        <f>AB40+AB42+AB44+AB46+AB48+AB50+AB52+AB54</f>
        <v>0</v>
      </c>
      <c r="AC58" s="261">
        <f>AC40+AC42+AC44+AC46+AC48+AC50+AC52+AC54</f>
        <v>761031.59160235547</v>
      </c>
      <c r="AD58" s="261">
        <f>AD40+AD42+AD44+AD46+AD48+AD50+AD52+AD54</f>
        <v>751232.75240481226</v>
      </c>
      <c r="AE58" s="260">
        <f>AE59*F58</f>
        <v>-1848.0601695914986</v>
      </c>
      <c r="AF58" s="260">
        <f>AF59*F58</f>
        <v>-7209.5993276763465</v>
      </c>
      <c r="AG58" s="260">
        <f>AG59*F58</f>
        <v>-7209.5993276763465</v>
      </c>
      <c r="AH58" s="260"/>
    </row>
    <row r="59" spans="1:34" s="146" customFormat="1" ht="19.5" customHeight="1" thickBot="1">
      <c r="A59" s="342"/>
      <c r="B59" s="323"/>
      <c r="C59" s="323"/>
      <c r="D59" s="323"/>
      <c r="E59" s="323"/>
      <c r="F59" s="323"/>
      <c r="G59" s="178">
        <f>G58/D58</f>
        <v>-9.2600620676146269E-3</v>
      </c>
      <c r="H59" s="178">
        <f t="shared" ref="H59" si="120">H58/E58</f>
        <v>-4.1727789148436698E-4</v>
      </c>
      <c r="I59" s="178">
        <f>I58/C58</f>
        <v>-3.4022764605805074E-3</v>
      </c>
      <c r="J59" s="323"/>
      <c r="K59" s="323"/>
      <c r="L59" s="323"/>
      <c r="M59" s="323"/>
      <c r="N59" s="323"/>
      <c r="O59" s="178">
        <f>O58/L58</f>
        <v>-9.1096146615638057E-3</v>
      </c>
      <c r="P59" s="178">
        <f t="shared" ref="P59" si="121">P58/M58</f>
        <v>-5.2442098910382851E-4</v>
      </c>
      <c r="Q59" s="178">
        <f>Q58/K58</f>
        <v>-2.8116249495758129E-3</v>
      </c>
      <c r="R59" s="179">
        <f>R58/B58</f>
        <v>5.8576647694051499E-2</v>
      </c>
      <c r="S59" s="180">
        <f>S58/C58</f>
        <v>5.868891086901723E-2</v>
      </c>
      <c r="T59" s="180">
        <f>T58/D58</f>
        <v>5.8274030432750965E-2</v>
      </c>
      <c r="U59" s="180">
        <f>U58/E58</f>
        <v>5.8030058264233332E-2</v>
      </c>
      <c r="V59" s="181">
        <f>V58/F58</f>
        <v>5.8131025973247902E-2</v>
      </c>
      <c r="W59" s="177">
        <f>V59-T59</f>
        <v>-1.4300445950306273E-4</v>
      </c>
      <c r="X59" s="177">
        <f>V59-U59</f>
        <v>1.009677090145697E-4</v>
      </c>
      <c r="Y59" s="177">
        <f>V59-S59</f>
        <v>-5.5788489576932832E-4</v>
      </c>
      <c r="Z59" s="181">
        <f>Z58/S58</f>
        <v>0</v>
      </c>
      <c r="AA59" s="181">
        <f>AA58/V58</f>
        <v>0</v>
      </c>
      <c r="AB59" s="262">
        <f>AA59-Z59</f>
        <v>0</v>
      </c>
      <c r="AC59" s="263">
        <f>AC58/C58</f>
        <v>5.868891086901723E-2</v>
      </c>
      <c r="AD59" s="263">
        <f>AD58/F58</f>
        <v>5.8131025973247902E-2</v>
      </c>
      <c r="AE59" s="262">
        <f>AD59-T59</f>
        <v>-1.4300445950306273E-4</v>
      </c>
      <c r="AF59" s="262">
        <f>AD59-S59</f>
        <v>-5.5788489576932832E-4</v>
      </c>
      <c r="AG59" s="262">
        <f t="shared" ref="AG59" si="122">AD59-AC59</f>
        <v>-5.5788489576932832E-4</v>
      </c>
      <c r="AH59" s="262"/>
    </row>
    <row r="60" spans="1:34" s="146" customFormat="1" ht="19.5" customHeight="1">
      <c r="A60" s="347" t="s">
        <v>118</v>
      </c>
      <c r="B60" s="318">
        <f t="shared" ref="B60:F60" si="123">B42+B44+B46+B48+B50+B54+B56+B40+B52</f>
        <v>13136845.905000001</v>
      </c>
      <c r="C60" s="318">
        <f t="shared" si="123"/>
        <v>13094505.329</v>
      </c>
      <c r="D60" s="318">
        <f>D42+D44+D46+D48+D50+D54+D56+D40+D52</f>
        <v>13167889.280014288</v>
      </c>
      <c r="E60" s="318">
        <f t="shared" ref="E60" si="124">E42+E44+E46+E48+E50+E54+E56+E40+E52</f>
        <v>13052496.897449104</v>
      </c>
      <c r="F60" s="318">
        <f t="shared" si="123"/>
        <v>13054066.541400002</v>
      </c>
      <c r="G60" s="182">
        <f>F60-D60</f>
        <v>-113822.73861428536</v>
      </c>
      <c r="H60" s="182">
        <f t="shared" ref="H60" si="125">F60-E60</f>
        <v>1569.6439508982003</v>
      </c>
      <c r="I60" s="182">
        <f>F60-C60</f>
        <v>-40438.787599997595</v>
      </c>
      <c r="J60" s="318">
        <f t="shared" ref="J60:N60" si="126">J42+J44+J46+J48+J50+J54+J56+J40+J52</f>
        <v>12360034.397864645</v>
      </c>
      <c r="K60" s="318">
        <f t="shared" si="126"/>
        <v>12318718.250397643</v>
      </c>
      <c r="L60" s="318">
        <f>L42+L44+L46+L48+L50+L54+L56+L40+L52</f>
        <v>12391634.817905564</v>
      </c>
      <c r="M60" s="318">
        <f t="shared" ref="M60" si="127">M42+M44+M46+M48+M50+M54+M56+M40+M52</f>
        <v>12286121.006160762</v>
      </c>
      <c r="N60" s="318">
        <f t="shared" si="126"/>
        <v>12276317.445995187</v>
      </c>
      <c r="O60" s="182">
        <f>N60-L60</f>
        <v>-115317.37191037647</v>
      </c>
      <c r="P60" s="182">
        <f t="shared" ref="P60" si="128">N60-M60</f>
        <v>-9803.5601655747741</v>
      </c>
      <c r="Q60" s="182">
        <f>N60-K60</f>
        <v>-42400.804402455688</v>
      </c>
      <c r="R60" s="183">
        <f t="shared" ref="R60:V60" si="129">R42+R44+R46+R48+R50+R54+R56+R40+R52</f>
        <v>776811.50713535526</v>
      </c>
      <c r="S60" s="184">
        <f t="shared" si="129"/>
        <v>775787.07860235544</v>
      </c>
      <c r="T60" s="184">
        <f>T42+T44+T46+T48+T50+T54+T56+T40+T52</f>
        <v>776254.46210872394</v>
      </c>
      <c r="U60" s="184">
        <f t="shared" ref="U60" si="130">U42+U44+U46+U48+U50+U54+U56+U40+U52</f>
        <v>766375.89128834172</v>
      </c>
      <c r="V60" s="185">
        <f t="shared" si="129"/>
        <v>777749.09540481225</v>
      </c>
      <c r="W60" s="182">
        <f>F60*W61</f>
        <v>8204.5476080864355</v>
      </c>
      <c r="X60" s="182">
        <f>F60*X61</f>
        <v>11281.042647954122</v>
      </c>
      <c r="Y60" s="182">
        <f>F60*Y61</f>
        <v>4357.8223793918187</v>
      </c>
      <c r="Z60" s="185">
        <f>Z58+Z56</f>
        <v>0</v>
      </c>
      <c r="AA60" s="185">
        <f>AA58+AA56</f>
        <v>0</v>
      </c>
      <c r="AB60" s="264">
        <f>AB58+AB56</f>
        <v>0</v>
      </c>
      <c r="AC60" s="265">
        <f>AC42+AC44+AC46+AC48+AC50+AC54+AC56+AC40+AC52</f>
        <v>775787.07860235544</v>
      </c>
      <c r="AD60" s="265">
        <f>AD42+AD44+AD46+AD48+AD50+AD54+AD56+AD40+AD52</f>
        <v>777749.09540481225</v>
      </c>
      <c r="AE60" s="264">
        <f>AE61*F60</f>
        <v>8204.5476080864355</v>
      </c>
      <c r="AF60" s="264">
        <f>AF61*F60</f>
        <v>4357.8223793918187</v>
      </c>
      <c r="AG60" s="264">
        <f>AG61*F60</f>
        <v>4357.8223793918187</v>
      </c>
      <c r="AH60" s="264"/>
    </row>
    <row r="61" spans="1:34" s="146" customFormat="1" ht="19.5" customHeight="1" thickBot="1">
      <c r="A61" s="348"/>
      <c r="B61" s="319"/>
      <c r="C61" s="319"/>
      <c r="D61" s="319"/>
      <c r="E61" s="319"/>
      <c r="F61" s="319"/>
      <c r="G61" s="186">
        <f>G60/D60</f>
        <v>-8.6439623081461595E-3</v>
      </c>
      <c r="H61" s="186">
        <f t="shared" ref="H61" si="131">H60/E60</f>
        <v>1.2025622095378251E-4</v>
      </c>
      <c r="I61" s="186">
        <f>I60/C60</f>
        <v>-3.0882256781735048E-3</v>
      </c>
      <c r="J61" s="319"/>
      <c r="K61" s="319"/>
      <c r="L61" s="319"/>
      <c r="M61" s="319"/>
      <c r="N61" s="319"/>
      <c r="O61" s="186">
        <f>O60/L60</f>
        <v>-9.3060660360767024E-3</v>
      </c>
      <c r="P61" s="186">
        <f t="shared" ref="P61" si="132">P60/M60</f>
        <v>-7.9793778367141831E-4</v>
      </c>
      <c r="Q61" s="186">
        <f>Q60/K60</f>
        <v>-3.4419818312742892E-3</v>
      </c>
      <c r="R61" s="187">
        <f>R60/B60</f>
        <v>5.9132269096624925E-2</v>
      </c>
      <c r="S61" s="188">
        <f>S60/C60</f>
        <v>5.9245237533657999E-2</v>
      </c>
      <c r="T61" s="188">
        <f>T60/D60</f>
        <v>5.8950561141708026E-2</v>
      </c>
      <c r="U61" s="188">
        <f>U60/E60</f>
        <v>5.8714887834075434E-2</v>
      </c>
      <c r="V61" s="189">
        <f>V60/F60</f>
        <v>5.9579066257877483E-2</v>
      </c>
      <c r="W61" s="186">
        <f>V61-T61</f>
        <v>6.2850511616945742E-4</v>
      </c>
      <c r="X61" s="186">
        <f>V61-U61</f>
        <v>8.6417842380204918E-4</v>
      </c>
      <c r="Y61" s="186">
        <f>V61-S61</f>
        <v>3.3382872421948429E-4</v>
      </c>
      <c r="Z61" s="189">
        <f>Z60/S60</f>
        <v>0</v>
      </c>
      <c r="AA61" s="189">
        <f>AA60/V60</f>
        <v>0</v>
      </c>
      <c r="AB61" s="266">
        <f>AA61-Z61</f>
        <v>0</v>
      </c>
      <c r="AC61" s="267">
        <f>AC60/C60</f>
        <v>5.9245237533657999E-2</v>
      </c>
      <c r="AD61" s="267">
        <f>AD60/F60</f>
        <v>5.9579066257877483E-2</v>
      </c>
      <c r="AE61" s="266">
        <f>AD61-T61</f>
        <v>6.2850511616945742E-4</v>
      </c>
      <c r="AF61" s="266">
        <f>AD61-S61</f>
        <v>3.3382872421948429E-4</v>
      </c>
      <c r="AG61" s="266">
        <f t="shared" ref="AG61" si="133">AD61-AC61</f>
        <v>3.3382872421948429E-4</v>
      </c>
      <c r="AH61" s="266"/>
    </row>
    <row r="62" spans="1:34" s="130" customFormat="1" ht="18">
      <c r="A62" s="8"/>
      <c r="B62" s="9"/>
      <c r="C62" s="8"/>
      <c r="D62" s="9"/>
      <c r="E62" s="8"/>
      <c r="F62" s="8"/>
      <c r="G62" s="8"/>
      <c r="H62" s="8"/>
      <c r="I62" s="8"/>
      <c r="J62" s="8"/>
      <c r="K62" s="8"/>
      <c r="L62" s="8"/>
      <c r="M62" s="8"/>
      <c r="N62" s="8"/>
      <c r="O62" s="8"/>
      <c r="P62" s="8"/>
      <c r="Q62" s="8"/>
      <c r="R62" s="8"/>
      <c r="S62" s="8"/>
      <c r="T62" s="9"/>
      <c r="U62" s="8"/>
      <c r="V62" s="9"/>
      <c r="W62" s="9"/>
      <c r="X62" s="9"/>
      <c r="Y62" s="8"/>
      <c r="Z62" s="130">
        <v>40255.760000000009</v>
      </c>
    </row>
    <row r="63" spans="1:34" s="130" customFormat="1" ht="18">
      <c r="A63" s="338" t="s">
        <v>262</v>
      </c>
      <c r="B63" s="338"/>
      <c r="C63" s="338"/>
      <c r="D63" s="338"/>
      <c r="E63" s="338"/>
      <c r="F63" s="338"/>
      <c r="G63" s="338"/>
      <c r="H63" s="338"/>
      <c r="I63" s="338"/>
      <c r="J63" s="338"/>
      <c r="K63" s="338"/>
      <c r="L63" s="338"/>
      <c r="M63" s="338"/>
      <c r="N63" s="338"/>
      <c r="O63" s="338"/>
      <c r="P63" s="338"/>
      <c r="Q63" s="338"/>
      <c r="R63" s="338"/>
      <c r="S63" s="338"/>
      <c r="T63" s="338"/>
      <c r="U63" s="338"/>
      <c r="V63" s="338"/>
      <c r="W63" s="338"/>
      <c r="X63" s="338"/>
      <c r="Y63" s="338"/>
      <c r="Z63" s="130">
        <v>0.29165521676202721</v>
      </c>
      <c r="AA63" s="145"/>
      <c r="AB63" s="145"/>
    </row>
    <row r="64" spans="1:34" s="3" customFormat="1" ht="21" thickBot="1">
      <c r="A64" s="130"/>
      <c r="B64" s="130"/>
      <c r="C64" s="131"/>
      <c r="D64" s="130"/>
      <c r="E64" s="130"/>
      <c r="F64" s="130"/>
      <c r="G64" s="130"/>
      <c r="H64" s="130"/>
      <c r="I64" s="130"/>
      <c r="J64" s="130"/>
      <c r="K64" s="130"/>
      <c r="L64" s="130"/>
      <c r="M64" s="130"/>
      <c r="N64" s="130"/>
      <c r="O64" s="130"/>
      <c r="P64" s="130"/>
      <c r="Q64" s="130"/>
      <c r="R64" s="130"/>
      <c r="S64" s="130"/>
      <c r="T64" s="130"/>
      <c r="U64" s="130"/>
      <c r="V64" s="130"/>
      <c r="W64" s="130"/>
      <c r="X64" s="130"/>
      <c r="Y64" s="130"/>
    </row>
    <row r="65" spans="1:34" s="146" customFormat="1" ht="21" customHeight="1" thickBot="1">
      <c r="A65" s="339" t="s">
        <v>0</v>
      </c>
      <c r="B65" s="326" t="s">
        <v>1</v>
      </c>
      <c r="C65" s="327"/>
      <c r="D65" s="327"/>
      <c r="E65" s="327"/>
      <c r="F65" s="327"/>
      <c r="G65" s="327"/>
      <c r="H65" s="327"/>
      <c r="I65" s="327"/>
      <c r="J65" s="326" t="s">
        <v>2</v>
      </c>
      <c r="K65" s="327"/>
      <c r="L65" s="327"/>
      <c r="M65" s="327"/>
      <c r="N65" s="327"/>
      <c r="O65" s="327"/>
      <c r="P65" s="327"/>
      <c r="Q65" s="327"/>
      <c r="R65" s="326" t="s">
        <v>3</v>
      </c>
      <c r="S65" s="327"/>
      <c r="T65" s="327"/>
      <c r="U65" s="327"/>
      <c r="V65" s="327"/>
      <c r="W65" s="327"/>
      <c r="X65" s="327"/>
      <c r="Y65" s="328"/>
      <c r="Z65" s="316" t="s">
        <v>155</v>
      </c>
      <c r="AA65" s="316" t="s">
        <v>268</v>
      </c>
      <c r="AB65" s="316" t="s">
        <v>267</v>
      </c>
      <c r="AC65" s="332" t="s">
        <v>3</v>
      </c>
      <c r="AD65" s="333"/>
      <c r="AE65" s="333"/>
      <c r="AF65" s="333"/>
      <c r="AG65" s="333"/>
      <c r="AH65" s="334"/>
    </row>
    <row r="66" spans="1:34" s="146" customFormat="1" ht="54" customHeight="1" thickBot="1">
      <c r="A66" s="340"/>
      <c r="B66" s="316" t="s">
        <v>126</v>
      </c>
      <c r="C66" s="316" t="s">
        <v>179</v>
      </c>
      <c r="D66" s="316" t="s">
        <v>112</v>
      </c>
      <c r="E66" s="316" t="s">
        <v>183</v>
      </c>
      <c r="F66" s="316" t="s">
        <v>173</v>
      </c>
      <c r="G66" s="329" t="s">
        <v>4</v>
      </c>
      <c r="H66" s="330"/>
      <c r="I66" s="330"/>
      <c r="J66" s="316" t="s">
        <v>126</v>
      </c>
      <c r="K66" s="316" t="s">
        <v>179</v>
      </c>
      <c r="L66" s="316" t="s">
        <v>112</v>
      </c>
      <c r="M66" s="316" t="s">
        <v>183</v>
      </c>
      <c r="N66" s="316" t="s">
        <v>173</v>
      </c>
      <c r="O66" s="329" t="s">
        <v>4</v>
      </c>
      <c r="P66" s="330"/>
      <c r="Q66" s="330"/>
      <c r="R66" s="316" t="s">
        <v>126</v>
      </c>
      <c r="S66" s="316" t="s">
        <v>179</v>
      </c>
      <c r="T66" s="316" t="s">
        <v>112</v>
      </c>
      <c r="U66" s="316" t="s">
        <v>183</v>
      </c>
      <c r="V66" s="316" t="s">
        <v>173</v>
      </c>
      <c r="W66" s="329" t="s">
        <v>4</v>
      </c>
      <c r="X66" s="330"/>
      <c r="Y66" s="331"/>
      <c r="Z66" s="317"/>
      <c r="AA66" s="317"/>
      <c r="AB66" s="317"/>
      <c r="AC66" s="316" t="s">
        <v>174</v>
      </c>
      <c r="AD66" s="316" t="s">
        <v>174</v>
      </c>
      <c r="AE66" s="329" t="s">
        <v>5</v>
      </c>
      <c r="AF66" s="330"/>
      <c r="AG66" s="330"/>
      <c r="AH66" s="331"/>
    </row>
    <row r="67" spans="1:34" s="146" customFormat="1" ht="83.25" customHeight="1" thickBot="1">
      <c r="A67" s="340"/>
      <c r="B67" s="317" t="s">
        <v>6</v>
      </c>
      <c r="C67" s="317" t="s">
        <v>6</v>
      </c>
      <c r="D67" s="317" t="s">
        <v>6</v>
      </c>
      <c r="E67" s="317" t="s">
        <v>6</v>
      </c>
      <c r="F67" s="317" t="s">
        <v>6</v>
      </c>
      <c r="G67" s="256" t="s">
        <v>226</v>
      </c>
      <c r="H67" s="256" t="s">
        <v>184</v>
      </c>
      <c r="I67" s="256" t="s">
        <v>203</v>
      </c>
      <c r="J67" s="317" t="s">
        <v>6</v>
      </c>
      <c r="K67" s="317" t="s">
        <v>6</v>
      </c>
      <c r="L67" s="317" t="s">
        <v>6</v>
      </c>
      <c r="M67" s="317" t="s">
        <v>6</v>
      </c>
      <c r="N67" s="317" t="s">
        <v>6</v>
      </c>
      <c r="O67" s="256" t="s">
        <v>226</v>
      </c>
      <c r="P67" s="256" t="s">
        <v>184</v>
      </c>
      <c r="Q67" s="256" t="s">
        <v>203</v>
      </c>
      <c r="R67" s="317" t="s">
        <v>6</v>
      </c>
      <c r="S67" s="317" t="s">
        <v>6</v>
      </c>
      <c r="T67" s="317" t="s">
        <v>6</v>
      </c>
      <c r="U67" s="317" t="s">
        <v>6</v>
      </c>
      <c r="V67" s="317" t="s">
        <v>6</v>
      </c>
      <c r="W67" s="256" t="s">
        <v>226</v>
      </c>
      <c r="X67" s="256" t="s">
        <v>184</v>
      </c>
      <c r="Y67" s="256" t="s">
        <v>203</v>
      </c>
      <c r="Z67" s="321"/>
      <c r="AA67" s="321"/>
      <c r="AB67" s="321"/>
      <c r="AC67" s="317" t="s">
        <v>6</v>
      </c>
      <c r="AD67" s="317" t="s">
        <v>6</v>
      </c>
      <c r="AE67" s="256" t="s">
        <v>176</v>
      </c>
      <c r="AF67" s="256" t="s">
        <v>258</v>
      </c>
      <c r="AG67" s="256" t="s">
        <v>259</v>
      </c>
      <c r="AH67" s="256"/>
    </row>
    <row r="68" spans="1:34" s="146" customFormat="1" ht="27" customHeight="1" thickBot="1">
      <c r="A68" s="340"/>
      <c r="B68" s="211" t="s">
        <v>6</v>
      </c>
      <c r="C68" s="211" t="s">
        <v>6</v>
      </c>
      <c r="D68" s="210" t="s">
        <v>6</v>
      </c>
      <c r="E68" s="211" t="s">
        <v>6</v>
      </c>
      <c r="F68" s="210" t="s">
        <v>6</v>
      </c>
      <c r="G68" s="210" t="s">
        <v>7</v>
      </c>
      <c r="H68" s="210" t="s">
        <v>7</v>
      </c>
      <c r="I68" s="210" t="s">
        <v>7</v>
      </c>
      <c r="J68" s="211" t="s">
        <v>6</v>
      </c>
      <c r="K68" s="211" t="s">
        <v>6</v>
      </c>
      <c r="L68" s="210" t="s">
        <v>6</v>
      </c>
      <c r="M68" s="211" t="s">
        <v>6</v>
      </c>
      <c r="N68" s="210" t="s">
        <v>6</v>
      </c>
      <c r="O68" s="210" t="s">
        <v>7</v>
      </c>
      <c r="P68" s="210" t="s">
        <v>7</v>
      </c>
      <c r="Q68" s="210" t="s">
        <v>7</v>
      </c>
      <c r="R68" s="211" t="s">
        <v>7</v>
      </c>
      <c r="S68" s="211" t="s">
        <v>7</v>
      </c>
      <c r="T68" s="211" t="s">
        <v>7</v>
      </c>
      <c r="U68" s="211" t="s">
        <v>7</v>
      </c>
      <c r="V68" s="211" t="s">
        <v>7</v>
      </c>
      <c r="W68" s="210" t="s">
        <v>7</v>
      </c>
      <c r="X68" s="210" t="s">
        <v>7</v>
      </c>
      <c r="Y68" s="210" t="s">
        <v>7</v>
      </c>
      <c r="Z68" s="300" t="s">
        <v>6</v>
      </c>
      <c r="AA68" s="300" t="s">
        <v>6</v>
      </c>
      <c r="AB68" s="300" t="s">
        <v>6</v>
      </c>
      <c r="AC68" s="209" t="s">
        <v>7</v>
      </c>
      <c r="AD68" s="209" t="s">
        <v>7</v>
      </c>
      <c r="AE68" s="210" t="s">
        <v>7</v>
      </c>
      <c r="AF68" s="210" t="s">
        <v>7</v>
      </c>
      <c r="AG68" s="210" t="s">
        <v>7</v>
      </c>
      <c r="AH68" s="210"/>
    </row>
    <row r="69" spans="1:34" s="146" customFormat="1" ht="27" customHeight="1" thickBot="1">
      <c r="A69" s="206">
        <v>1</v>
      </c>
      <c r="B69" s="207">
        <v>2</v>
      </c>
      <c r="C69" s="207">
        <v>3</v>
      </c>
      <c r="D69" s="208">
        <v>4</v>
      </c>
      <c r="E69" s="207">
        <v>5</v>
      </c>
      <c r="F69" s="207">
        <v>6</v>
      </c>
      <c r="G69" s="208">
        <v>7</v>
      </c>
      <c r="H69" s="207">
        <v>8</v>
      </c>
      <c r="I69" s="207">
        <v>9</v>
      </c>
      <c r="J69" s="208">
        <v>12</v>
      </c>
      <c r="K69" s="206">
        <v>13</v>
      </c>
      <c r="L69" s="207">
        <v>14</v>
      </c>
      <c r="M69" s="208">
        <v>16</v>
      </c>
      <c r="N69" s="206">
        <v>17</v>
      </c>
      <c r="O69" s="207">
        <v>18</v>
      </c>
      <c r="P69" s="208">
        <v>20</v>
      </c>
      <c r="Q69" s="206">
        <v>21</v>
      </c>
      <c r="R69" s="207">
        <v>10</v>
      </c>
      <c r="S69" s="207">
        <v>11</v>
      </c>
      <c r="T69" s="208">
        <v>12</v>
      </c>
      <c r="U69" s="207">
        <v>13</v>
      </c>
      <c r="V69" s="207">
        <v>14</v>
      </c>
      <c r="W69" s="208">
        <v>15</v>
      </c>
      <c r="X69" s="207">
        <v>16</v>
      </c>
      <c r="Y69" s="207">
        <v>17</v>
      </c>
      <c r="Z69" s="208"/>
      <c r="AA69" s="204"/>
      <c r="AB69" s="204"/>
      <c r="AC69" s="206">
        <v>35</v>
      </c>
      <c r="AD69" s="207">
        <v>35</v>
      </c>
      <c r="AE69" s="208">
        <v>36</v>
      </c>
      <c r="AF69" s="206">
        <v>38</v>
      </c>
      <c r="AG69" s="207">
        <v>39</v>
      </c>
      <c r="AH69" s="207"/>
    </row>
    <row r="70" spans="1:34" s="146" customFormat="1" ht="19.5" customHeight="1">
      <c r="A70" s="343" t="s">
        <v>9</v>
      </c>
      <c r="B70" s="301">
        <f>август!B40+сентябрь!B10</f>
        <v>5479031.4299999997</v>
      </c>
      <c r="C70" s="301">
        <f>август!C40+сентябрь!C10</f>
        <v>5479031.4299999997</v>
      </c>
      <c r="D70" s="301">
        <f>август!D40+сентябрь!D10</f>
        <v>5491391.4603217235</v>
      </c>
      <c r="E70" s="301">
        <f>август!E40+сентябрь!E10</f>
        <v>5411492.7630249998</v>
      </c>
      <c r="F70" s="301">
        <f>август!F40+сентябрь!F10</f>
        <v>5278123.6099999994</v>
      </c>
      <c r="G70" s="163">
        <f>F70-D70</f>
        <v>-213267.85032172408</v>
      </c>
      <c r="H70" s="163">
        <f>F70-E70</f>
        <v>-133369.15302500036</v>
      </c>
      <c r="I70" s="163">
        <f>F70-C70</f>
        <v>-200907.8200000003</v>
      </c>
      <c r="J70" s="301">
        <f>август!J40+сентябрь!J10</f>
        <v>5142218.8480000002</v>
      </c>
      <c r="K70" s="301">
        <f>август!K40+сентябрь!K10</f>
        <v>5142218.8480000002</v>
      </c>
      <c r="L70" s="301">
        <f>август!L40+сентябрь!L10</f>
        <v>5143814.1602337388</v>
      </c>
      <c r="M70" s="301">
        <f>август!M40+сентябрь!M10</f>
        <v>5075145.7431010976</v>
      </c>
      <c r="N70" s="301">
        <f>август!N40+сентябрь!N10</f>
        <v>4962375.2149999999</v>
      </c>
      <c r="O70" s="163">
        <f>N70-L70</f>
        <v>-181438.94523373898</v>
      </c>
      <c r="P70" s="163">
        <f>N70-M70</f>
        <v>-112770.52810109779</v>
      </c>
      <c r="Q70" s="163">
        <f>N70-K70</f>
        <v>-179843.63300000038</v>
      </c>
      <c r="R70" s="162">
        <f>B70-J70</f>
        <v>336812.58199999947</v>
      </c>
      <c r="S70" s="162">
        <f>C70-K70</f>
        <v>336812.58199999947</v>
      </c>
      <c r="T70" s="162">
        <f>D70-L70</f>
        <v>347577.30008798465</v>
      </c>
      <c r="U70" s="162">
        <f>E70-M70</f>
        <v>336347.01992390212</v>
      </c>
      <c r="V70" s="162">
        <f>F70-N70</f>
        <v>315748.39499999955</v>
      </c>
      <c r="W70" s="163">
        <f>F70*W71</f>
        <v>-18330.129022574056</v>
      </c>
      <c r="X70" s="163">
        <f>F70*X71</f>
        <v>-12309.171507973351</v>
      </c>
      <c r="Y70" s="161">
        <f>F70*Y71</f>
        <v>-8713.7775411895327</v>
      </c>
      <c r="Z70" s="162">
        <v>8138.9169999999976</v>
      </c>
      <c r="AA70" s="160">
        <v>1489.2610000000022</v>
      </c>
      <c r="AB70" s="163">
        <f t="shared" ref="AB70:AB87" si="134">AA70-Z70</f>
        <v>-6649.6559999999954</v>
      </c>
      <c r="AC70" s="162">
        <f>S70+Z70</f>
        <v>344951.49899999949</v>
      </c>
      <c r="AD70" s="162">
        <f>V70+AA70</f>
        <v>317237.65599999955</v>
      </c>
      <c r="AE70" s="163">
        <f>AE71*F70</f>
        <v>-16840.868022574083</v>
      </c>
      <c r="AF70" s="163">
        <f>AF71*F70</f>
        <v>-7224.5165411895578</v>
      </c>
      <c r="AG70" s="163">
        <f>AG71*F70</f>
        <v>-15064.991728522184</v>
      </c>
      <c r="AH70" s="163"/>
    </row>
    <row r="71" spans="1:34" s="146" customFormat="1" ht="19.5" customHeight="1" thickBot="1">
      <c r="A71" s="344"/>
      <c r="B71" s="164"/>
      <c r="C71" s="164"/>
      <c r="D71" s="164"/>
      <c r="E71" s="165"/>
      <c r="F71" s="164"/>
      <c r="G71" s="166">
        <f>G70/D70</f>
        <v>-3.8836759656036141E-2</v>
      </c>
      <c r="H71" s="166">
        <f>H70/E70</f>
        <v>-2.4645538461451736E-2</v>
      </c>
      <c r="I71" s="166">
        <f>I70/C70</f>
        <v>-3.6668491971034431E-2</v>
      </c>
      <c r="J71" s="164"/>
      <c r="K71" s="164"/>
      <c r="L71" s="164"/>
      <c r="M71" s="299"/>
      <c r="N71" s="164"/>
      <c r="O71" s="166">
        <f>O70/L70</f>
        <v>-3.5273231026972843E-2</v>
      </c>
      <c r="P71" s="166">
        <f>P70/M70</f>
        <v>-2.2220155599352486E-2</v>
      </c>
      <c r="Q71" s="166">
        <f>Q70/K70</f>
        <v>-3.4973936021791108E-2</v>
      </c>
      <c r="R71" s="167">
        <f>R70/B70</f>
        <v>6.1473015131070251E-2</v>
      </c>
      <c r="S71" s="167">
        <f>S70/C70</f>
        <v>6.1473015131070251E-2</v>
      </c>
      <c r="T71" s="167">
        <f>T70/D70</f>
        <v>6.329494129118618E-2</v>
      </c>
      <c r="U71" s="167">
        <f>U70/E70</f>
        <v>6.2154203036554681E-2</v>
      </c>
      <c r="V71" s="167">
        <f>V70/F70</f>
        <v>5.9822091775527705E-2</v>
      </c>
      <c r="W71" s="166">
        <f>V71-T71</f>
        <v>-3.4728495156584743E-3</v>
      </c>
      <c r="X71" s="166">
        <f>V71-U71</f>
        <v>-2.3321112610269756E-3</v>
      </c>
      <c r="Y71" s="166">
        <f>V71-S71</f>
        <v>-1.6509233555425454E-3</v>
      </c>
      <c r="Z71" s="167">
        <f>Z70/S70</f>
        <v>2.4164527796648672E-2</v>
      </c>
      <c r="AA71" s="194">
        <f>AA70/V70</f>
        <v>4.7166067146596404E-3</v>
      </c>
      <c r="AB71" s="166">
        <f t="shared" si="134"/>
        <v>-1.9447921081989034E-2</v>
      </c>
      <c r="AC71" s="167">
        <f>AC70/C70</f>
        <v>6.2958481513948811E-2</v>
      </c>
      <c r="AD71" s="167">
        <f>AD70/F70</f>
        <v>6.0104249055281139E-2</v>
      </c>
      <c r="AE71" s="166">
        <f>AD71-T71</f>
        <v>-3.1906922359050405E-3</v>
      </c>
      <c r="AF71" s="166">
        <f>AD71-S71</f>
        <v>-1.3687660757891115E-3</v>
      </c>
      <c r="AG71" s="166">
        <f>AD71-AC71</f>
        <v>-2.8542324586676715E-3</v>
      </c>
      <c r="AH71" s="166"/>
    </row>
    <row r="72" spans="1:34" s="146" customFormat="1" ht="19.5" customHeight="1">
      <c r="A72" s="343" t="s">
        <v>11</v>
      </c>
      <c r="B72" s="301">
        <f>август!B42+сентябрь!B12</f>
        <v>3270022.6070000003</v>
      </c>
      <c r="C72" s="301">
        <f>август!C42+сентябрь!C12</f>
        <v>3272883.3629999999</v>
      </c>
      <c r="D72" s="301">
        <f>август!D42+сентябрь!D12</f>
        <v>3271942.9535035007</v>
      </c>
      <c r="E72" s="301">
        <f>август!E42+сентябрь!E12</f>
        <v>3271942.9535035007</v>
      </c>
      <c r="F72" s="301">
        <f>август!F42+сентябрь!F12</f>
        <v>3272656.3169999998</v>
      </c>
      <c r="G72" s="161">
        <f>F72-D72</f>
        <v>713.36349649913609</v>
      </c>
      <c r="H72" s="161">
        <f t="shared" ref="H72" si="135">F72-E72</f>
        <v>713.36349649913609</v>
      </c>
      <c r="I72" s="161">
        <f>F72-C72</f>
        <v>-227.04600000008941</v>
      </c>
      <c r="J72" s="301">
        <f>август!J42+сентябрь!J12</f>
        <v>2920134.1649999996</v>
      </c>
      <c r="K72" s="301">
        <f>август!K42+сентябрь!K12</f>
        <v>2914981.2452397719</v>
      </c>
      <c r="L72" s="301">
        <f>август!L42+сентябрь!L12</f>
        <v>2928530.5594638563</v>
      </c>
      <c r="M72" s="301">
        <f>август!M42+сентябрь!M12</f>
        <v>2928530.5594638563</v>
      </c>
      <c r="N72" s="301">
        <f>август!N42+сентябрь!N12</f>
        <v>2932826.4238940002</v>
      </c>
      <c r="O72" s="161">
        <f>N72-L72</f>
        <v>4295.8644301439635</v>
      </c>
      <c r="P72" s="161">
        <f t="shared" ref="P72" si="136">N72-M72</f>
        <v>4295.8644301439635</v>
      </c>
      <c r="Q72" s="161">
        <f t="shared" ref="Q72" si="137">N72-K72</f>
        <v>17845.178654228337</v>
      </c>
      <c r="R72" s="168">
        <f>B72-J72</f>
        <v>349888.44200000074</v>
      </c>
      <c r="S72" s="168">
        <f>C72-K72</f>
        <v>357902.11776022799</v>
      </c>
      <c r="T72" s="168">
        <f>D72-L72</f>
        <v>343412.39403964439</v>
      </c>
      <c r="U72" s="168">
        <f>E72-M72</f>
        <v>343412.39403964439</v>
      </c>
      <c r="V72" s="168">
        <f>F72-N72</f>
        <v>339829.89310599957</v>
      </c>
      <c r="W72" s="161">
        <f>F72*W73</f>
        <v>-3657.3732250125231</v>
      </c>
      <c r="X72" s="163">
        <f>F72*X73</f>
        <v>-3657.3732250125231</v>
      </c>
      <c r="Y72" s="163">
        <f>F72*Y73</f>
        <v>-18047.39631932725</v>
      </c>
      <c r="Z72" s="168">
        <v>79019.10500000001</v>
      </c>
      <c r="AA72" s="160">
        <v>83157.454000000012</v>
      </c>
      <c r="AB72" s="163">
        <f t="shared" si="134"/>
        <v>4138.349000000002</v>
      </c>
      <c r="AC72" s="168">
        <f>S72+Z72</f>
        <v>436921.22276022797</v>
      </c>
      <c r="AD72" s="168">
        <f>V72+AA72</f>
        <v>422987.34710599959</v>
      </c>
      <c r="AE72" s="161">
        <f>AE73*F72</f>
        <v>79500.080774987451</v>
      </c>
      <c r="AF72" s="163">
        <f>AF73*F72</f>
        <v>65110.057680672726</v>
      </c>
      <c r="AG72" s="163">
        <f>AG73*F72</f>
        <v>-13903.565617193715</v>
      </c>
      <c r="AH72" s="163"/>
    </row>
    <row r="73" spans="1:34" s="146" customFormat="1" ht="19.5" customHeight="1" thickBot="1">
      <c r="A73" s="346"/>
      <c r="B73" s="164"/>
      <c r="C73" s="164"/>
      <c r="D73" s="169"/>
      <c r="E73" s="165"/>
      <c r="F73" s="169"/>
      <c r="G73" s="166">
        <f>G72/D72</f>
        <v>2.1802442971546534E-4</v>
      </c>
      <c r="H73" s="166">
        <f t="shared" ref="H73" si="138">H72/E72</f>
        <v>2.1802442971546534E-4</v>
      </c>
      <c r="I73" s="166">
        <f>I72/C72</f>
        <v>-6.937185802795424E-5</v>
      </c>
      <c r="J73" s="169"/>
      <c r="K73" s="164"/>
      <c r="L73" s="169"/>
      <c r="M73" s="299"/>
      <c r="N73" s="169"/>
      <c r="O73" s="166">
        <f>O72/L72</f>
        <v>1.466901008173339E-3</v>
      </c>
      <c r="P73" s="166">
        <f t="shared" ref="P73" si="139">P72/M72</f>
        <v>1.466901008173339E-3</v>
      </c>
      <c r="Q73" s="166">
        <f t="shared" ref="Q73" si="140">Q72/K72</f>
        <v>6.1218845518714411E-3</v>
      </c>
      <c r="R73" s="167">
        <f>R72/B72</f>
        <v>0.1069987838160535</v>
      </c>
      <c r="S73" s="167">
        <f>S72/C72</f>
        <v>0.10935376488093566</v>
      </c>
      <c r="T73" s="167">
        <f>T72/D72</f>
        <v>0.10495671804788909</v>
      </c>
      <c r="U73" s="167">
        <f>U72/E72</f>
        <v>0.10495671804788909</v>
      </c>
      <c r="V73" s="167">
        <f>V72/F72</f>
        <v>0.10383916311063091</v>
      </c>
      <c r="W73" s="166">
        <f>V73-T73</f>
        <v>-1.1175549372581806E-3</v>
      </c>
      <c r="X73" s="166">
        <f>V73-U73</f>
        <v>-1.1175549372581806E-3</v>
      </c>
      <c r="Y73" s="166">
        <f>V73-S73</f>
        <v>-5.5146017703047584E-3</v>
      </c>
      <c r="Z73" s="167">
        <f>Z72/S72</f>
        <v>0.22078412247042881</v>
      </c>
      <c r="AA73" s="194">
        <f>AA72/V72</f>
        <v>0.24470317557985277</v>
      </c>
      <c r="AB73" s="166">
        <f t="shared" si="134"/>
        <v>2.3919053109423966E-2</v>
      </c>
      <c r="AC73" s="167">
        <f>AC72/C72</f>
        <v>0.13349733989901064</v>
      </c>
      <c r="AD73" s="167">
        <f>AD72/F72</f>
        <v>0.12924893607335658</v>
      </c>
      <c r="AE73" s="166">
        <f>AD73-T73</f>
        <v>2.4292218025467494E-2</v>
      </c>
      <c r="AF73" s="166">
        <f>AD73-S73</f>
        <v>1.9895171192420916E-2</v>
      </c>
      <c r="AG73" s="166">
        <f t="shared" ref="AG73" si="141">AD73-AC73</f>
        <v>-4.2484038256540568E-3</v>
      </c>
      <c r="AH73" s="166"/>
    </row>
    <row r="74" spans="1:34" s="146" customFormat="1" ht="19.5" customHeight="1">
      <c r="A74" s="343" t="s">
        <v>10</v>
      </c>
      <c r="B74" s="301">
        <f>август!B44+сентябрь!B14</f>
        <v>387804.83400000003</v>
      </c>
      <c r="C74" s="301">
        <f>август!C44+сентябрь!C14</f>
        <v>387804.83400000003</v>
      </c>
      <c r="D74" s="301">
        <f>август!D44+сентябрь!D14</f>
        <v>386135.23799999995</v>
      </c>
      <c r="E74" s="301">
        <f>август!E44+сентябрь!E14</f>
        <v>386135.23799999995</v>
      </c>
      <c r="F74" s="301">
        <f>август!F44+сентябрь!F14</f>
        <v>380223.41</v>
      </c>
      <c r="G74" s="161">
        <f>F74-D74</f>
        <v>-5911.8279999999795</v>
      </c>
      <c r="H74" s="161">
        <f t="shared" ref="H74" si="142">F74-E74</f>
        <v>-5911.8279999999795</v>
      </c>
      <c r="I74" s="161">
        <f>F74-C74</f>
        <v>-7581.4240000000573</v>
      </c>
      <c r="J74" s="301">
        <f>август!J44+сентябрь!J14</f>
        <v>332622.99939999997</v>
      </c>
      <c r="K74" s="301">
        <f>август!K44+сентябрь!K14</f>
        <v>332622.99939999997</v>
      </c>
      <c r="L74" s="301">
        <f>август!L44+сентябрь!L14</f>
        <v>331572.81379999995</v>
      </c>
      <c r="M74" s="301">
        <f>август!M44+сентябрь!M14</f>
        <v>331572.81379999995</v>
      </c>
      <c r="N74" s="301">
        <f>август!N44+сентябрь!N14</f>
        <v>328904.25800000003</v>
      </c>
      <c r="O74" s="161">
        <f>N74-L74</f>
        <v>-2668.5557999999146</v>
      </c>
      <c r="P74" s="161">
        <f t="shared" ref="P74" si="143">N74-M74</f>
        <v>-2668.5557999999146</v>
      </c>
      <c r="Q74" s="161">
        <f t="shared" ref="Q74" si="144">N74-K74</f>
        <v>-3718.7413999999408</v>
      </c>
      <c r="R74" s="168">
        <f>B74-J74</f>
        <v>55181.83460000006</v>
      </c>
      <c r="S74" s="168">
        <f>C74-K74</f>
        <v>55181.83460000006</v>
      </c>
      <c r="T74" s="168">
        <f>D74-L74</f>
        <v>54562.424200000009</v>
      </c>
      <c r="U74" s="168">
        <f>E74-M74</f>
        <v>54562.424200000009</v>
      </c>
      <c r="V74" s="168">
        <f>F74-N74</f>
        <v>51319.151999999944</v>
      </c>
      <c r="W74" s="161">
        <f>F74*W75</f>
        <v>-2407.9077074865995</v>
      </c>
      <c r="X74" s="163">
        <f>F74*X75</f>
        <v>-2407.9077074865995</v>
      </c>
      <c r="Y74" s="163">
        <f>F74*Y75</f>
        <v>-2783.9005722328366</v>
      </c>
      <c r="Z74" s="160">
        <v>4354.74</v>
      </c>
      <c r="AA74" s="160">
        <v>1644.6410000000014</v>
      </c>
      <c r="AB74" s="163">
        <f t="shared" si="134"/>
        <v>-2710.0989999999983</v>
      </c>
      <c r="AC74" s="168">
        <f>S74+Z74</f>
        <v>59536.574600000058</v>
      </c>
      <c r="AD74" s="168">
        <f>V74+AA74</f>
        <v>52963.792999999947</v>
      </c>
      <c r="AE74" s="161">
        <f>AE75*F74</f>
        <v>-763.26670748659285</v>
      </c>
      <c r="AF74" s="163">
        <f>AF75*F74</f>
        <v>-1139.2595722328301</v>
      </c>
      <c r="AG74" s="163">
        <f>AG75*F74</f>
        <v>-5408.8662075730117</v>
      </c>
      <c r="AH74" s="163"/>
    </row>
    <row r="75" spans="1:34" s="146" customFormat="1" ht="19.5" customHeight="1" thickBot="1">
      <c r="A75" s="346"/>
      <c r="B75" s="164"/>
      <c r="C75" s="164"/>
      <c r="D75" s="164"/>
      <c r="E75" s="299"/>
      <c r="F75" s="164"/>
      <c r="G75" s="166">
        <f>G74/D74</f>
        <v>-1.5310252518315824E-2</v>
      </c>
      <c r="H75" s="166">
        <f t="shared" ref="H75" si="145">H74/E74</f>
        <v>-1.5310252518315824E-2</v>
      </c>
      <c r="I75" s="166">
        <f>I74/C74</f>
        <v>-1.9549586119909111E-2</v>
      </c>
      <c r="J75" s="164"/>
      <c r="K75" s="164"/>
      <c r="L75" s="164"/>
      <c r="M75" s="299"/>
      <c r="N75" s="164"/>
      <c r="O75" s="166">
        <f>O74/L74</f>
        <v>-8.0481743042104467E-3</v>
      </c>
      <c r="P75" s="166">
        <f t="shared" ref="P75" si="146">P74/M74</f>
        <v>-8.0481743042104467E-3</v>
      </c>
      <c r="Q75" s="166">
        <f t="shared" ref="Q75" si="147">Q74/K74</f>
        <v>-1.1180048904339058E-2</v>
      </c>
      <c r="R75" s="167">
        <f>R74/B74</f>
        <v>0.14229279720633925</v>
      </c>
      <c r="S75" s="167">
        <f>S74/C74</f>
        <v>0.14229279720633925</v>
      </c>
      <c r="T75" s="167">
        <f>T74/D74</f>
        <v>0.14130392367867761</v>
      </c>
      <c r="U75" s="167">
        <f>U74/E74</f>
        <v>0.14130392367867761</v>
      </c>
      <c r="V75" s="167">
        <f>V74/F74</f>
        <v>0.1349710476795733</v>
      </c>
      <c r="W75" s="166">
        <f>V75-T75</f>
        <v>-6.3328759991043149E-3</v>
      </c>
      <c r="X75" s="166">
        <f>V75-U75</f>
        <v>-6.3328759991043149E-3</v>
      </c>
      <c r="Y75" s="166">
        <f>V75-S75</f>
        <v>-7.3217495267659527E-3</v>
      </c>
      <c r="Z75" s="167">
        <f>Z74/S74</f>
        <v>7.8916187393305609E-2</v>
      </c>
      <c r="AA75" s="194">
        <f>AA74/V74</f>
        <v>3.2047314421719271E-2</v>
      </c>
      <c r="AB75" s="166">
        <f t="shared" si="134"/>
        <v>-4.6868872971586338E-2</v>
      </c>
      <c r="AC75" s="167">
        <f>AC74/C74</f>
        <v>0.15352200225539234</v>
      </c>
      <c r="AD75" s="167">
        <f>AD74/F74</f>
        <v>0.13929650728238946</v>
      </c>
      <c r="AE75" s="166">
        <f>AD75-T75</f>
        <v>-2.007416396288153E-3</v>
      </c>
      <c r="AF75" s="166">
        <f>AD75-S75</f>
        <v>-2.9962899239497909E-3</v>
      </c>
      <c r="AG75" s="166">
        <f t="shared" ref="AG75" si="148">AD75-AC75</f>
        <v>-1.4225494973002878E-2</v>
      </c>
      <c r="AH75" s="166"/>
    </row>
    <row r="76" spans="1:34" s="146" customFormat="1" ht="19.5" customHeight="1">
      <c r="A76" s="343" t="s">
        <v>12</v>
      </c>
      <c r="B76" s="301">
        <f>август!B46+сентябрь!B16</f>
        <v>10127133.524999999</v>
      </c>
      <c r="C76" s="301">
        <f>август!C46+сентябрь!C16</f>
        <v>10001935.574000001</v>
      </c>
      <c r="D76" s="301">
        <f>август!D46+сентябрь!D16</f>
        <v>10214973.073999997</v>
      </c>
      <c r="E76" s="301">
        <f>август!E46+сентябрь!E16</f>
        <v>9663203.0620000008</v>
      </c>
      <c r="F76" s="301">
        <f>август!F46+сентябрь!F16</f>
        <v>9628495.1550000012</v>
      </c>
      <c r="G76" s="161">
        <f>F76-D76</f>
        <v>-586477.91899999604</v>
      </c>
      <c r="H76" s="161">
        <f t="shared" ref="H76" si="149">F76-E76</f>
        <v>-34707.906999999657</v>
      </c>
      <c r="I76" s="161">
        <f>F76-C76</f>
        <v>-373440.41899999976</v>
      </c>
      <c r="J76" s="301">
        <f>август!J46+сентябрь!J16</f>
        <v>9135119.7210000008</v>
      </c>
      <c r="K76" s="301">
        <f>август!K46+сентябрь!K16</f>
        <v>8984441.5419999994</v>
      </c>
      <c r="L76" s="301">
        <f>август!L46+сентябрь!L16</f>
        <v>9241962.2430000007</v>
      </c>
      <c r="M76" s="301">
        <f>август!M46+сентябрь!M16</f>
        <v>8744265.4060000014</v>
      </c>
      <c r="N76" s="301">
        <f>август!N46+сентябрь!N16</f>
        <v>8756898.3180000018</v>
      </c>
      <c r="O76" s="161">
        <f>N76-L76</f>
        <v>-485063.92499999888</v>
      </c>
      <c r="P76" s="161">
        <f t="shared" ref="P76" si="150">N76-M76</f>
        <v>12632.912000000477</v>
      </c>
      <c r="Q76" s="161">
        <f t="shared" ref="Q76" si="151">N76-K76</f>
        <v>-227543.2239999976</v>
      </c>
      <c r="R76" s="168">
        <f>B76-J76</f>
        <v>992013.80399999768</v>
      </c>
      <c r="S76" s="168">
        <f>C76-K76</f>
        <v>1017494.0320000015</v>
      </c>
      <c r="T76" s="168">
        <f>D76-L76</f>
        <v>973010.83099999651</v>
      </c>
      <c r="U76" s="168">
        <f>E76-M76</f>
        <v>918937.65599999949</v>
      </c>
      <c r="V76" s="168">
        <f>F76-N76</f>
        <v>871596.83699999936</v>
      </c>
      <c r="W76" s="161">
        <f>F76*W77</f>
        <v>-45549.983082357117</v>
      </c>
      <c r="X76" s="163">
        <f>F76*X77</f>
        <v>-44040.215411458332</v>
      </c>
      <c r="Y76" s="163">
        <f>F76*Y77</f>
        <v>-107907.2084790112</v>
      </c>
      <c r="Z76" s="160">
        <v>81775.292709677364</v>
      </c>
      <c r="AA76" s="160">
        <v>31821.172000000013</v>
      </c>
      <c r="AB76" s="163">
        <f t="shared" si="134"/>
        <v>-49954.120709677351</v>
      </c>
      <c r="AC76" s="168">
        <f>S76+Z76</f>
        <v>1099269.324709679</v>
      </c>
      <c r="AD76" s="168">
        <f>V76+AA76</f>
        <v>903418.00899999938</v>
      </c>
      <c r="AE76" s="161">
        <f>AE77*F76</f>
        <v>-13728.811082357148</v>
      </c>
      <c r="AF76" s="163">
        <f>AF77*F76</f>
        <v>-76086.036479011236</v>
      </c>
      <c r="AG76" s="163">
        <f>AG77*F76</f>
        <v>-154808.10020641718</v>
      </c>
      <c r="AH76" s="163"/>
    </row>
    <row r="77" spans="1:34" s="146" customFormat="1" ht="19.5" customHeight="1" thickBot="1">
      <c r="A77" s="344"/>
      <c r="B77" s="164"/>
      <c r="C77" s="164"/>
      <c r="D77" s="164"/>
      <c r="E77" s="165"/>
      <c r="F77" s="164"/>
      <c r="G77" s="166">
        <f>G76/D76</f>
        <v>-5.7413555057991159E-2</v>
      </c>
      <c r="H77" s="166">
        <f t="shared" ref="H77" si="152">H76/E76</f>
        <v>-3.5917600796868832E-3</v>
      </c>
      <c r="I77" s="166">
        <f>I76/C76</f>
        <v>-3.7336815083148199E-2</v>
      </c>
      <c r="J77" s="164"/>
      <c r="K77" s="164"/>
      <c r="L77" s="164"/>
      <c r="M77" s="165"/>
      <c r="N77" s="164"/>
      <c r="O77" s="166">
        <f>O76/L76</f>
        <v>-5.2484949867371886E-2</v>
      </c>
      <c r="P77" s="166">
        <f t="shared" ref="P77" si="153">P76/M76</f>
        <v>1.4447082074306923E-3</v>
      </c>
      <c r="Q77" s="166">
        <f t="shared" ref="Q77" si="154">Q76/K76</f>
        <v>-2.5326362572040833E-2</v>
      </c>
      <c r="R77" s="167">
        <f>R76/B76</f>
        <v>9.7956030850299053E-2</v>
      </c>
      <c r="S77" s="167">
        <f>S76/C76</f>
        <v>0.10172971266131467</v>
      </c>
      <c r="T77" s="167">
        <f>T76/D76</f>
        <v>9.5253391658621692E-2</v>
      </c>
      <c r="U77" s="167">
        <f>U76/E76</f>
        <v>9.5096589619819732E-2</v>
      </c>
      <c r="V77" s="167">
        <f>V76/F76</f>
        <v>9.052264377444133E-2</v>
      </c>
      <c r="W77" s="166">
        <f>V77-T77</f>
        <v>-4.7307478841803613E-3</v>
      </c>
      <c r="X77" s="166">
        <f>V77-U77</f>
        <v>-4.5739458453784021E-3</v>
      </c>
      <c r="Y77" s="166">
        <f>V77-S77</f>
        <v>-1.1207068886873339E-2</v>
      </c>
      <c r="Z77" s="167">
        <f>Z76/S76</f>
        <v>8.0369309438541495E-2</v>
      </c>
      <c r="AA77" s="194">
        <f>AA76/V76</f>
        <v>3.6509049424189269E-2</v>
      </c>
      <c r="AB77" s="166">
        <f t="shared" si="134"/>
        <v>-4.3860260014352226E-2</v>
      </c>
      <c r="AC77" s="167">
        <f>AC76/C76</f>
        <v>0.10990565941728579</v>
      </c>
      <c r="AD77" s="167">
        <f>AD76/F76</f>
        <v>9.3827539450010683E-2</v>
      </c>
      <c r="AE77" s="166">
        <f>AD77-T77</f>
        <v>-1.4258522086110087E-3</v>
      </c>
      <c r="AF77" s="166">
        <f>AD77-S77</f>
        <v>-7.9021732113039866E-3</v>
      </c>
      <c r="AG77" s="166">
        <f t="shared" ref="AG77" si="155">AD77-AC77</f>
        <v>-1.6078119967275109E-2</v>
      </c>
      <c r="AH77" s="166"/>
    </row>
    <row r="78" spans="1:34" s="148" customFormat="1" ht="19.5" customHeight="1">
      <c r="A78" s="343" t="s">
        <v>13</v>
      </c>
      <c r="B78" s="301">
        <f>август!B48+сентябрь!B18</f>
        <v>11736727.50582701</v>
      </c>
      <c r="C78" s="301">
        <f>август!C48+сентябрь!C18</f>
        <v>11691134.04482701</v>
      </c>
      <c r="D78" s="301">
        <f>август!D48+сентябрь!D18</f>
        <v>11667607.568999998</v>
      </c>
      <c r="E78" s="301">
        <f>август!E48+сентябрь!E18</f>
        <v>11667607.568999998</v>
      </c>
      <c r="F78" s="301">
        <f>август!F48+сентябрь!F18</f>
        <v>11132858.806195999</v>
      </c>
      <c r="G78" s="161">
        <f>F78-D78</f>
        <v>-534748.76280399971</v>
      </c>
      <c r="H78" s="161">
        <f t="shared" ref="H78" si="156">F78-E78</f>
        <v>-534748.76280399971</v>
      </c>
      <c r="I78" s="161">
        <f>F78-C78</f>
        <v>-558275.23863101192</v>
      </c>
      <c r="J78" s="301">
        <f>август!J48+сентябрь!J18</f>
        <v>11356289.31282701</v>
      </c>
      <c r="K78" s="301">
        <f>август!K48+сентябрь!K18</f>
        <v>11288695.851827011</v>
      </c>
      <c r="L78" s="301">
        <f>август!L48+сентябрь!L18</f>
        <v>11270368.155999998</v>
      </c>
      <c r="M78" s="301">
        <f>август!M48+сентябрь!M18</f>
        <v>11270368.155999998</v>
      </c>
      <c r="N78" s="301">
        <f>август!N48+сентябрь!N18</f>
        <v>10778364.166196</v>
      </c>
      <c r="O78" s="161">
        <f>N78-L78</f>
        <v>-492003.9898039978</v>
      </c>
      <c r="P78" s="161">
        <f t="shared" ref="P78" si="157">N78-M78</f>
        <v>-492003.9898039978</v>
      </c>
      <c r="Q78" s="161">
        <f t="shared" ref="Q78" si="158">N78-K78</f>
        <v>-510331.68563101068</v>
      </c>
      <c r="R78" s="168">
        <f>B78-J78</f>
        <v>380438.19299999997</v>
      </c>
      <c r="S78" s="168">
        <f>C78-K78</f>
        <v>402438.19299999997</v>
      </c>
      <c r="T78" s="168">
        <f>D78-L78</f>
        <v>397239.41300000064</v>
      </c>
      <c r="U78" s="168">
        <f>E78-M78</f>
        <v>397239.41300000064</v>
      </c>
      <c r="V78" s="168">
        <f>F78-N78</f>
        <v>354494.63999999873</v>
      </c>
      <c r="W78" s="161">
        <f>F78*W79</f>
        <v>-24538.531199143723</v>
      </c>
      <c r="X78" s="163">
        <f>F78*X79</f>
        <v>-24538.531199143723</v>
      </c>
      <c r="Y78" s="163">
        <f>F78*Y79</f>
        <v>-28726.317326382486</v>
      </c>
      <c r="Z78" s="160">
        <v>4.2299999999959255</v>
      </c>
      <c r="AA78" s="160">
        <v>893.51600000000326</v>
      </c>
      <c r="AB78" s="163">
        <f t="shared" si="134"/>
        <v>889.28600000000733</v>
      </c>
      <c r="AC78" s="168">
        <f>S78+Z78</f>
        <v>402442.42299999995</v>
      </c>
      <c r="AD78" s="168">
        <f>V78+AA78</f>
        <v>355388.15599999874</v>
      </c>
      <c r="AE78" s="161">
        <f>AE79*F78</f>
        <v>-23645.015199143741</v>
      </c>
      <c r="AF78" s="163">
        <f>AF79*F78</f>
        <v>-27832.801326382501</v>
      </c>
      <c r="AG78" s="163">
        <f>AG79*F78</f>
        <v>-27836.829335348022</v>
      </c>
      <c r="AH78" s="163"/>
    </row>
    <row r="79" spans="1:34" s="148" customFormat="1" ht="19.5" customHeight="1" thickBot="1">
      <c r="A79" s="344"/>
      <c r="B79" s="164"/>
      <c r="C79" s="164"/>
      <c r="D79" s="164"/>
      <c r="E79" s="170"/>
      <c r="F79" s="164"/>
      <c r="G79" s="166">
        <f>G78/D78</f>
        <v>-4.5831911952951609E-2</v>
      </c>
      <c r="H79" s="166">
        <f t="shared" ref="H79" si="159">H78/E78</f>
        <v>-4.5831911952951609E-2</v>
      </c>
      <c r="I79" s="166">
        <f>I78/C78</f>
        <v>-4.7752017596448017E-2</v>
      </c>
      <c r="J79" s="164"/>
      <c r="K79" s="164"/>
      <c r="L79" s="164"/>
      <c r="M79" s="170"/>
      <c r="N79" s="164"/>
      <c r="O79" s="166">
        <f>O78/L78</f>
        <v>-4.3654651116438466E-2</v>
      </c>
      <c r="P79" s="166">
        <f t="shared" ref="P79" si="160">P78/M78</f>
        <v>-4.3654651116438466E-2</v>
      </c>
      <c r="Q79" s="166">
        <f t="shared" ref="Q79" si="161">Q78/K78</f>
        <v>-4.5207319988908763E-2</v>
      </c>
      <c r="R79" s="167">
        <f>R78/B78</f>
        <v>3.2414332940005751E-2</v>
      </c>
      <c r="S79" s="167">
        <f>S78/C78</f>
        <v>3.4422511234320101E-2</v>
      </c>
      <c r="T79" s="167">
        <f>T78/D78</f>
        <v>3.4046346746820444E-2</v>
      </c>
      <c r="U79" s="167">
        <f>U78/E78</f>
        <v>3.4046346746820444E-2</v>
      </c>
      <c r="V79" s="167">
        <f>V78/F78</f>
        <v>3.1842193112402051E-2</v>
      </c>
      <c r="W79" s="166">
        <f>V79-T79</f>
        <v>-2.2041536344183932E-3</v>
      </c>
      <c r="X79" s="166">
        <f>V79-U79</f>
        <v>-2.2041536344183932E-3</v>
      </c>
      <c r="Y79" s="166">
        <f>V79-S79</f>
        <v>-2.5803181219180502E-3</v>
      </c>
      <c r="Z79" s="167">
        <f>Z78/S78</f>
        <v>1.0510930805207958E-5</v>
      </c>
      <c r="AA79" s="194">
        <f>AA78/V78</f>
        <v>2.5205345841054364E-3</v>
      </c>
      <c r="AB79" s="166">
        <f t="shared" si="134"/>
        <v>2.5100236533002283E-3</v>
      </c>
      <c r="AC79" s="167">
        <f>AC78/C78</f>
        <v>3.4422873046953822E-2</v>
      </c>
      <c r="AD79" s="167">
        <f>AD78/F78</f>
        <v>3.1922452461375622E-2</v>
      </c>
      <c r="AE79" s="166">
        <f>AD79-T79</f>
        <v>-2.1238942854448217E-3</v>
      </c>
      <c r="AF79" s="166">
        <f>AD79-S79</f>
        <v>-2.5000587729444787E-3</v>
      </c>
      <c r="AG79" s="166">
        <f t="shared" ref="AG79" si="162">AD79-AC79</f>
        <v>-2.5004205855782002E-3</v>
      </c>
      <c r="AH79" s="166"/>
    </row>
    <row r="80" spans="1:34" s="146" customFormat="1" ht="19.5" customHeight="1">
      <c r="A80" s="343" t="s">
        <v>14</v>
      </c>
      <c r="B80" s="301">
        <f>август!B50+сентябрь!B20</f>
        <v>6238456.9440000001</v>
      </c>
      <c r="C80" s="301">
        <f>август!C50+сентябрь!C20</f>
        <v>6238456.9440000001</v>
      </c>
      <c r="D80" s="301">
        <f>август!D50+сентябрь!D20</f>
        <v>6306221.0856571421</v>
      </c>
      <c r="E80" s="301">
        <f>август!E50+сентябрь!E20</f>
        <v>6306221.0856571421</v>
      </c>
      <c r="F80" s="301">
        <f>август!F50+сентябрь!F20</f>
        <v>5987415.8490000004</v>
      </c>
      <c r="G80" s="161">
        <f>F80-D80</f>
        <v>-318805.23665714171</v>
      </c>
      <c r="H80" s="161">
        <f t="shared" ref="H80" si="163">F80-E80</f>
        <v>-318805.23665714171</v>
      </c>
      <c r="I80" s="161">
        <f>F80-C80</f>
        <v>-251041.09499999974</v>
      </c>
      <c r="J80" s="301">
        <f>август!J50+сентябрь!J20</f>
        <v>5845775.9329999993</v>
      </c>
      <c r="K80" s="301">
        <f>август!K50+сентябрь!K20</f>
        <v>5842428.8709999993</v>
      </c>
      <c r="L80" s="301">
        <f>август!L50+сентябрь!L20</f>
        <v>5908997.7468051426</v>
      </c>
      <c r="M80" s="301">
        <f>август!M50+сентябрь!M20</f>
        <v>5908997.7468051426</v>
      </c>
      <c r="N80" s="301">
        <f>август!N50+сентябрь!N20</f>
        <v>5629819.7920000004</v>
      </c>
      <c r="O80" s="161">
        <f>N80-L80</f>
        <v>-279177.95480514225</v>
      </c>
      <c r="P80" s="161">
        <f t="shared" ref="P80" si="164">N80-M80</f>
        <v>-279177.95480514225</v>
      </c>
      <c r="Q80" s="161">
        <f t="shared" ref="Q80" si="165">N80-K80</f>
        <v>-212609.07899999898</v>
      </c>
      <c r="R80" s="168">
        <f>B80-J80</f>
        <v>392681.01100000087</v>
      </c>
      <c r="S80" s="168">
        <f>C80-K80</f>
        <v>396028.07300000079</v>
      </c>
      <c r="T80" s="168">
        <f>D80-L80</f>
        <v>397223.33885199949</v>
      </c>
      <c r="U80" s="168">
        <f>E80-M80</f>
        <v>397223.33885199949</v>
      </c>
      <c r="V80" s="168">
        <f>F80-N80</f>
        <v>357596.05700000003</v>
      </c>
      <c r="W80" s="161">
        <f>F80*W81</f>
        <v>-19546.019424255777</v>
      </c>
      <c r="X80" s="163">
        <f>F80*X81</f>
        <v>-19546.019424255777</v>
      </c>
      <c r="Y80" s="163">
        <f>F80*Y81</f>
        <v>-22495.491633622118</v>
      </c>
      <c r="Z80" s="160">
        <v>23842.411</v>
      </c>
      <c r="AA80" s="160">
        <v>19117.024000000005</v>
      </c>
      <c r="AB80" s="163">
        <f t="shared" si="134"/>
        <v>-4725.3869999999952</v>
      </c>
      <c r="AC80" s="168">
        <f>S80+Z80</f>
        <v>419870.48400000081</v>
      </c>
      <c r="AD80" s="168">
        <f>V80+AA80</f>
        <v>376713.08100000001</v>
      </c>
      <c r="AE80" s="161">
        <f>AE81*F80</f>
        <v>-428.99542425581177</v>
      </c>
      <c r="AF80" s="163">
        <f>AF81*F80</f>
        <v>-3378.4676336221546</v>
      </c>
      <c r="AG80" s="163">
        <f>AG81*F80</f>
        <v>-26261.438660146603</v>
      </c>
      <c r="AH80" s="163"/>
    </row>
    <row r="81" spans="1:34" s="146" customFormat="1" ht="19.5" customHeight="1" thickBot="1">
      <c r="A81" s="344"/>
      <c r="B81" s="164"/>
      <c r="C81" s="164"/>
      <c r="D81" s="164"/>
      <c r="E81" s="299"/>
      <c r="F81" s="164"/>
      <c r="G81" s="166">
        <f>G80/D80</f>
        <v>-5.0554084978440064E-2</v>
      </c>
      <c r="H81" s="166">
        <f t="shared" ref="H81" si="166">H80/E80</f>
        <v>-5.0554084978440064E-2</v>
      </c>
      <c r="I81" s="166">
        <f>I80/C80</f>
        <v>-4.0240895665945901E-2</v>
      </c>
      <c r="J81" s="164"/>
      <c r="K81" s="164"/>
      <c r="L81" s="164"/>
      <c r="M81" s="165"/>
      <c r="N81" s="164"/>
      <c r="O81" s="166">
        <f>O80/L80</f>
        <v>-4.7246244924714562E-2</v>
      </c>
      <c r="P81" s="166">
        <f t="shared" ref="P81" si="167">P80/M80</f>
        <v>-4.7246244924714562E-2</v>
      </c>
      <c r="Q81" s="166">
        <f t="shared" ref="Q81" si="168">Q80/K80</f>
        <v>-3.639052929772485E-2</v>
      </c>
      <c r="R81" s="167">
        <f>R80/B80</f>
        <v>6.2945214581896267E-2</v>
      </c>
      <c r="S81" s="167">
        <f>S80/C80</f>
        <v>6.3481735396265129E-2</v>
      </c>
      <c r="T81" s="167">
        <f>T80/D80</f>
        <v>6.2989123510979267E-2</v>
      </c>
      <c r="U81" s="167">
        <f>U80/E80</f>
        <v>6.2989123510979267E-2</v>
      </c>
      <c r="V81" s="167">
        <f>V80/F80</f>
        <v>5.9724606744949012E-2</v>
      </c>
      <c r="W81" s="166">
        <f>V81-T81</f>
        <v>-3.2645167660302551E-3</v>
      </c>
      <c r="X81" s="166">
        <f>V81-U81</f>
        <v>-3.2645167660302551E-3</v>
      </c>
      <c r="Y81" s="166">
        <f>V81-S81</f>
        <v>-3.7571286513161176E-3</v>
      </c>
      <c r="Z81" s="167">
        <f>Z80/S80</f>
        <v>6.0203840650458008E-2</v>
      </c>
      <c r="AA81" s="194">
        <f>AA80/V80</f>
        <v>5.3459828836982963E-2</v>
      </c>
      <c r="AB81" s="166">
        <f t="shared" si="134"/>
        <v>-6.7440118134750454E-3</v>
      </c>
      <c r="AC81" s="167">
        <f>AC80/C80</f>
        <v>6.7303579678276423E-2</v>
      </c>
      <c r="AD81" s="167">
        <f>AD80/F80</f>
        <v>6.2917473998890097E-2</v>
      </c>
      <c r="AE81" s="166">
        <f>AD81-T81</f>
        <v>-7.1649512089169698E-5</v>
      </c>
      <c r="AF81" s="166">
        <f>AD81-S81</f>
        <v>-5.6426139737503211E-4</v>
      </c>
      <c r="AG81" s="166">
        <f t="shared" ref="AG81" si="169">AD81-AC81</f>
        <v>-4.3861056793863262E-3</v>
      </c>
      <c r="AH81" s="166"/>
    </row>
    <row r="82" spans="1:34" s="146" customFormat="1" ht="19.5" customHeight="1">
      <c r="A82" s="343" t="s">
        <v>15</v>
      </c>
      <c r="B82" s="301">
        <f>август!B52+сентябрь!B22</f>
        <v>2066830.9399999997</v>
      </c>
      <c r="C82" s="301">
        <f>август!C52+сентябрь!C22</f>
        <v>2066830.9399999997</v>
      </c>
      <c r="D82" s="301">
        <f>август!D52+сентябрь!D22</f>
        <v>2072909.6078617298</v>
      </c>
      <c r="E82" s="301">
        <f>август!E52+сентябрь!E22</f>
        <v>2072909.6138253296</v>
      </c>
      <c r="F82" s="301">
        <f>август!F52+сентябрь!F22</f>
        <v>2004126.4820000001</v>
      </c>
      <c r="G82" s="161">
        <f>F82-D82</f>
        <v>-68783.125861729728</v>
      </c>
      <c r="H82" s="161">
        <f t="shared" ref="H82" si="170">F82-E82</f>
        <v>-68783.131825329503</v>
      </c>
      <c r="I82" s="161">
        <f>F82-C82</f>
        <v>-62704.457999999635</v>
      </c>
      <c r="J82" s="301">
        <f>август!J52+сентябрь!J22</f>
        <v>1941610.673044645</v>
      </c>
      <c r="K82" s="301">
        <f>август!K52+сентябрь!K22</f>
        <v>1903992.0832946452</v>
      </c>
      <c r="L82" s="301">
        <f>август!L52+сентябрь!L22</f>
        <v>1932916.3898608563</v>
      </c>
      <c r="M82" s="301">
        <f>август!M52+сентябрь!M22</f>
        <v>1932916.3902088562</v>
      </c>
      <c r="N82" s="301">
        <f>август!N52+сентябрь!N22</f>
        <v>1870438.8095901879</v>
      </c>
      <c r="O82" s="161">
        <f>N82-L82</f>
        <v>-62477.580270668492</v>
      </c>
      <c r="P82" s="161">
        <f t="shared" ref="P82" si="171">N82-M82</f>
        <v>-62477.580618668348</v>
      </c>
      <c r="Q82" s="161">
        <f t="shared" ref="Q82" si="172">N82-K82</f>
        <v>-33553.27370445733</v>
      </c>
      <c r="R82" s="168">
        <f>B82-J82</f>
        <v>125220.26695535472</v>
      </c>
      <c r="S82" s="168">
        <f>C82-K82</f>
        <v>162838.85670535453</v>
      </c>
      <c r="T82" s="168">
        <f>D82-L82</f>
        <v>139993.21800087346</v>
      </c>
      <c r="U82" s="168">
        <f>E82-M82</f>
        <v>139993.22361647338</v>
      </c>
      <c r="V82" s="168">
        <f>F82-N82</f>
        <v>133687.67240981222</v>
      </c>
      <c r="W82" s="161">
        <f>F82*W83</f>
        <v>-1660.3014873034026</v>
      </c>
      <c r="X82" s="163">
        <f>F82*X83</f>
        <v>-1660.3065271813186</v>
      </c>
      <c r="Y82" s="163">
        <f>F82*Y83</f>
        <v>-24210.904927047432</v>
      </c>
      <c r="Z82" s="160">
        <v>9794.8109999999942</v>
      </c>
      <c r="AA82" s="160">
        <v>0</v>
      </c>
      <c r="AB82" s="163">
        <f t="shared" si="134"/>
        <v>-9794.8109999999942</v>
      </c>
      <c r="AC82" s="168">
        <f>S82+Z82</f>
        <v>172633.66770535451</v>
      </c>
      <c r="AD82" s="168">
        <f>V82+AA82</f>
        <v>133687.67240981222</v>
      </c>
      <c r="AE82" s="161">
        <f>AE83*F82</f>
        <v>-1660.3014873034026</v>
      </c>
      <c r="AF82" s="163">
        <f>AF83*F82</f>
        <v>-24210.904927047432</v>
      </c>
      <c r="AG82" s="163">
        <f>AG83*F82</f>
        <v>-33708.556491758805</v>
      </c>
      <c r="AH82" s="163"/>
    </row>
    <row r="83" spans="1:34" s="146" customFormat="1" ht="19.5" customHeight="1" thickBot="1">
      <c r="A83" s="344"/>
      <c r="B83" s="164"/>
      <c r="C83" s="164"/>
      <c r="D83" s="164"/>
      <c r="E83" s="165"/>
      <c r="F83" s="164"/>
      <c r="G83" s="166">
        <f>G82/D82</f>
        <v>-3.3181922453763744E-2</v>
      </c>
      <c r="H83" s="166">
        <f t="shared" ref="H83" si="173">H82/E82</f>
        <v>-3.3181925235224174E-2</v>
      </c>
      <c r="I83" s="166">
        <f>I82/C82</f>
        <v>-3.0338455258464268E-2</v>
      </c>
      <c r="J83" s="164"/>
      <c r="K83" s="164"/>
      <c r="L83" s="164"/>
      <c r="M83" s="165"/>
      <c r="N83" s="164"/>
      <c r="O83" s="166">
        <f>O82/L82</f>
        <v>-3.2322960578323838E-2</v>
      </c>
      <c r="P83" s="166">
        <f t="shared" ref="P83" si="174">P82/M82</f>
        <v>-3.2322960752543206E-2</v>
      </c>
      <c r="Q83" s="166">
        <f t="shared" ref="Q83" si="175">Q82/K82</f>
        <v>-1.762259097548197E-2</v>
      </c>
      <c r="R83" s="167">
        <f>R82/B82</f>
        <v>6.0585635976281027E-2</v>
      </c>
      <c r="S83" s="167">
        <f>S82/C82</f>
        <v>7.8786732651367486E-2</v>
      </c>
      <c r="T83" s="167">
        <f>T82/D82</f>
        <v>6.7534646696572928E-2</v>
      </c>
      <c r="U83" s="167">
        <f>U82/E82</f>
        <v>6.753464921132335E-2</v>
      </c>
      <c r="V83" s="167">
        <f>V82/F82</f>
        <v>6.6706205227326676E-2</v>
      </c>
      <c r="W83" s="166">
        <f>V83-T83</f>
        <v>-8.2844146924625217E-4</v>
      </c>
      <c r="X83" s="166">
        <f>V83-U83</f>
        <v>-8.2844398399667396E-4</v>
      </c>
      <c r="Y83" s="166">
        <f>V83-S83</f>
        <v>-1.208052742404081E-2</v>
      </c>
      <c r="Z83" s="167">
        <f>Z82/S82</f>
        <v>6.0150330198663927E-2</v>
      </c>
      <c r="AA83" s="194">
        <f>AA82/V82</f>
        <v>0</v>
      </c>
      <c r="AB83" s="166">
        <f t="shared" si="134"/>
        <v>-6.0150330198663927E-2</v>
      </c>
      <c r="AC83" s="167">
        <f>AC82/C82</f>
        <v>8.3525780635621091E-2</v>
      </c>
      <c r="AD83" s="167">
        <f>AD82/F82</f>
        <v>6.6706205227326676E-2</v>
      </c>
      <c r="AE83" s="166">
        <f>AD83-T83</f>
        <v>-8.2844146924625217E-4</v>
      </c>
      <c r="AF83" s="166">
        <f>AD83-S83</f>
        <v>-1.208052742404081E-2</v>
      </c>
      <c r="AG83" s="166">
        <f t="shared" ref="AG83" si="176">AD83-AC83</f>
        <v>-1.6819575408294415E-2</v>
      </c>
      <c r="AH83" s="166"/>
    </row>
    <row r="84" spans="1:34" s="148" customFormat="1" ht="19.5" customHeight="1">
      <c r="A84" s="343" t="s">
        <v>16</v>
      </c>
      <c r="B84" s="301">
        <f>август!B54+сентябрь!B24</f>
        <v>4499745.3825409999</v>
      </c>
      <c r="C84" s="301">
        <f>август!C54+сентябрь!C24</f>
        <v>4499745.3825409999</v>
      </c>
      <c r="D84" s="301">
        <f>август!D54+сентябрь!D24</f>
        <v>4517042.8470000001</v>
      </c>
      <c r="E84" s="301">
        <f>август!E54+сентябрь!E24</f>
        <v>4517042.8470000001</v>
      </c>
      <c r="F84" s="301">
        <f>август!F54+сентябрь!F24</f>
        <v>4552992.6874000002</v>
      </c>
      <c r="G84" s="161">
        <f>F84-D84</f>
        <v>35949.840400000103</v>
      </c>
      <c r="H84" s="161">
        <f t="shared" ref="H84" si="177">F84-E84</f>
        <v>35949.840400000103</v>
      </c>
      <c r="I84" s="161">
        <f>F84-C84</f>
        <v>53247.304859000258</v>
      </c>
      <c r="J84" s="301">
        <f>август!J54+сентябрь!J24</f>
        <v>4148905.4036494</v>
      </c>
      <c r="K84" s="301">
        <f>август!K54+сентябрь!K24</f>
        <v>4148905.4036494</v>
      </c>
      <c r="L84" s="301">
        <f>август!L54+сентябрь!L24</f>
        <v>4161678.477</v>
      </c>
      <c r="M84" s="301">
        <f>август!M54+сентябрь!M24</f>
        <v>4161678.477</v>
      </c>
      <c r="N84" s="301">
        <f>август!N54+сентябрь!N24</f>
        <v>4202677.1696000006</v>
      </c>
      <c r="O84" s="161">
        <f>N84-L84</f>
        <v>40998.69260000065</v>
      </c>
      <c r="P84" s="161">
        <f t="shared" ref="P84" si="178">N84-M84</f>
        <v>40998.69260000065</v>
      </c>
      <c r="Q84" s="161">
        <f t="shared" ref="Q84" si="179">N84-K84</f>
        <v>53771.765950600617</v>
      </c>
      <c r="R84" s="168">
        <f>B84-J84</f>
        <v>350839.97889159992</v>
      </c>
      <c r="S84" s="168">
        <f>C84-K84</f>
        <v>350839.97889159992</v>
      </c>
      <c r="T84" s="168">
        <f>D84-L84</f>
        <v>355364.37000000011</v>
      </c>
      <c r="U84" s="168">
        <f>E84-M84</f>
        <v>355364.37000000011</v>
      </c>
      <c r="V84" s="168">
        <f>F84-N84</f>
        <v>350315.51779999956</v>
      </c>
      <c r="W84" s="161">
        <f>F84*W85</f>
        <v>-7877.0946626177583</v>
      </c>
      <c r="X84" s="163">
        <f>F84*X85</f>
        <v>-7877.0946626177583</v>
      </c>
      <c r="Y84" s="163">
        <f>F84*Y85</f>
        <v>-4676.0922895009271</v>
      </c>
      <c r="Z84" s="160">
        <v>178861.16200000001</v>
      </c>
      <c r="AA84" s="160">
        <v>116222.898</v>
      </c>
      <c r="AB84" s="163">
        <f t="shared" si="134"/>
        <v>-62638.26400000001</v>
      </c>
      <c r="AC84" s="168">
        <f>S84+Z84</f>
        <v>529701.14089159993</v>
      </c>
      <c r="AD84" s="168">
        <f>V84+AA84</f>
        <v>466538.41579999955</v>
      </c>
      <c r="AE84" s="161">
        <f>AE85*F84</f>
        <v>108345.80333738228</v>
      </c>
      <c r="AF84" s="163">
        <f>AF85*F84</f>
        <v>111546.80571049912</v>
      </c>
      <c r="AG84" s="163">
        <f>AG85*F84</f>
        <v>-69430.892673404247</v>
      </c>
      <c r="AH84" s="163"/>
    </row>
    <row r="85" spans="1:34" s="148" customFormat="1" ht="19.5" customHeight="1" thickBot="1">
      <c r="A85" s="344"/>
      <c r="B85" s="164"/>
      <c r="C85" s="164"/>
      <c r="D85" s="169"/>
      <c r="E85" s="170"/>
      <c r="F85" s="169"/>
      <c r="G85" s="166">
        <f>G84/D84</f>
        <v>7.958711399843426E-3</v>
      </c>
      <c r="H85" s="166">
        <f t="shared" ref="H85" si="180">H84/E84</f>
        <v>7.958711399843426E-3</v>
      </c>
      <c r="I85" s="166">
        <f>I84/C84</f>
        <v>1.183340396672213E-2</v>
      </c>
      <c r="J85" s="169"/>
      <c r="K85" s="164"/>
      <c r="L85" s="169"/>
      <c r="M85" s="170"/>
      <c r="N85" s="169"/>
      <c r="O85" s="166">
        <f>O84/L84</f>
        <v>9.8514800762684318E-3</v>
      </c>
      <c r="P85" s="166">
        <f t="shared" ref="P85" si="181">P84/M84</f>
        <v>9.8514800762684318E-3</v>
      </c>
      <c r="Q85" s="166">
        <f t="shared" ref="Q85" si="182">Q84/K84</f>
        <v>1.2960470466090328E-2</v>
      </c>
      <c r="R85" s="167">
        <f>R84/B84</f>
        <v>7.7968851360536551E-2</v>
      </c>
      <c r="S85" s="167">
        <f>S84/C84</f>
        <v>7.7968851360536551E-2</v>
      </c>
      <c r="T85" s="167">
        <f>T84/D84</f>
        <v>7.8671905943069775E-2</v>
      </c>
      <c r="U85" s="167">
        <f>U84/E84</f>
        <v>7.8671905943069775E-2</v>
      </c>
      <c r="V85" s="167">
        <f>V84/F84</f>
        <v>7.6941814286121388E-2</v>
      </c>
      <c r="W85" s="166">
        <f>V85-T85</f>
        <v>-1.7300916569483876E-3</v>
      </c>
      <c r="X85" s="166">
        <f>V85-U85</f>
        <v>-1.7300916569483876E-3</v>
      </c>
      <c r="Y85" s="166">
        <f>V85-S85</f>
        <v>-1.027037074415163E-3</v>
      </c>
      <c r="Z85" s="167">
        <f>Z84/S84</f>
        <v>0.50980838205803014</v>
      </c>
      <c r="AA85" s="194">
        <f>AA84/V84</f>
        <v>0.33176634232444541</v>
      </c>
      <c r="AB85" s="166">
        <f t="shared" si="134"/>
        <v>-0.17804203973358473</v>
      </c>
      <c r="AC85" s="167">
        <f>AC84/C84</f>
        <v>0.11771802532357474</v>
      </c>
      <c r="AD85" s="167">
        <f>AD84/F84</f>
        <v>0.10246851858363465</v>
      </c>
      <c r="AE85" s="166">
        <f>AD85-T85</f>
        <v>2.3796612640564874E-2</v>
      </c>
      <c r="AF85" s="166">
        <f>AD85-S85</f>
        <v>2.4499667223098098E-2</v>
      </c>
      <c r="AG85" s="166">
        <f t="shared" ref="AG85" si="183">AD85-AC85</f>
        <v>-1.5249506739940091E-2</v>
      </c>
      <c r="AH85" s="166"/>
    </row>
    <row r="86" spans="1:34" s="146" customFormat="1" ht="19.5" customHeight="1">
      <c r="A86" s="349" t="s">
        <v>119</v>
      </c>
      <c r="B86" s="301">
        <f>август!B56+сентябрь!B26</f>
        <v>510489.82900000003</v>
      </c>
      <c r="C86" s="301">
        <f>август!C56+сентябрь!C26</f>
        <v>510489.82900000003</v>
      </c>
      <c r="D86" s="301">
        <f>август!D56+сентябрь!D26</f>
        <v>507204.66723082023</v>
      </c>
      <c r="E86" s="301">
        <f>август!E56+сентябрь!E26</f>
        <v>507204.66723082023</v>
      </c>
      <c r="F86" s="301">
        <f>август!F56+сентябрь!F26</f>
        <v>504780.44900000002</v>
      </c>
      <c r="G86" s="161">
        <f>F86-D86</f>
        <v>-2424.2182308202027</v>
      </c>
      <c r="H86" s="161">
        <f t="shared" ref="H86" si="184">F86-E86</f>
        <v>-2424.2182308202027</v>
      </c>
      <c r="I86" s="161">
        <f>F86-C86</f>
        <v>-5709.3800000000047</v>
      </c>
      <c r="J86" s="301">
        <f>август!J56+сентябрь!J26</f>
        <v>362920.353</v>
      </c>
      <c r="K86" s="301">
        <f>август!K56+сентябрь!K26</f>
        <v>362920.353</v>
      </c>
      <c r="L86" s="301">
        <f>август!L56+сентябрь!L26</f>
        <v>373386.3331171262</v>
      </c>
      <c r="M86" s="301">
        <f>август!M56+сентябрь!M26</f>
        <v>373386.3331171262</v>
      </c>
      <c r="N86" s="301">
        <f>август!N56+сентябрь!N26</f>
        <v>350421.64999999997</v>
      </c>
      <c r="O86" s="161">
        <f>N86-L86</f>
        <v>-22964.683117126231</v>
      </c>
      <c r="P86" s="161">
        <f t="shared" ref="P86" si="185">N86-M86</f>
        <v>-22964.683117126231</v>
      </c>
      <c r="Q86" s="161">
        <f t="shared" ref="Q86" si="186">N86-K86</f>
        <v>-12498.703000000038</v>
      </c>
      <c r="R86" s="168">
        <f>B86-J86</f>
        <v>147569.47600000002</v>
      </c>
      <c r="S86" s="168">
        <f>C86-K86</f>
        <v>147569.47600000002</v>
      </c>
      <c r="T86" s="168">
        <f>D86-L86</f>
        <v>133818.33411369403</v>
      </c>
      <c r="U86" s="168">
        <f>E86-M86</f>
        <v>133818.33411369403</v>
      </c>
      <c r="V86" s="168">
        <f>F86-N86</f>
        <v>154358.79900000006</v>
      </c>
      <c r="W86" s="161">
        <f>F86*W87</f>
        <v>21180.058458951098</v>
      </c>
      <c r="X86" s="163">
        <f>F86*X87</f>
        <v>21180.058458951098</v>
      </c>
      <c r="Y86" s="163">
        <f>F86*Y87</f>
        <v>8439.7578706326531</v>
      </c>
      <c r="Z86" s="160">
        <v>49565.303000000014</v>
      </c>
      <c r="AA86" s="160">
        <v>36432.295999999995</v>
      </c>
      <c r="AB86" s="163">
        <f t="shared" si="134"/>
        <v>-13133.00700000002</v>
      </c>
      <c r="AC86" s="168">
        <f>S86+Z86</f>
        <v>197134.77900000004</v>
      </c>
      <c r="AD86" s="168">
        <f>V86+AA86</f>
        <v>190791.09500000006</v>
      </c>
      <c r="AE86" s="161">
        <f>AE87*F86</f>
        <v>57612.354458951078</v>
      </c>
      <c r="AF86" s="163">
        <f>AF87*F86</f>
        <v>44872.053870632641</v>
      </c>
      <c r="AG86" s="163">
        <f>AG87*F86</f>
        <v>-4138.9047848454102</v>
      </c>
      <c r="AH86" s="163"/>
    </row>
    <row r="87" spans="1:34" s="146" customFormat="1" ht="19.5" customHeight="1" thickBot="1">
      <c r="A87" s="350"/>
      <c r="B87" s="164"/>
      <c r="C87" s="164"/>
      <c r="D87" s="169"/>
      <c r="E87" s="171"/>
      <c r="F87" s="169"/>
      <c r="G87" s="166">
        <f>G86/D86</f>
        <v>-4.779566095193249E-3</v>
      </c>
      <c r="H87" s="166">
        <f t="shared" ref="H87" si="187">H86/E86</f>
        <v>-4.779566095193249E-3</v>
      </c>
      <c r="I87" s="166">
        <f>I86/C86</f>
        <v>-1.118412096708004E-2</v>
      </c>
      <c r="J87" s="169"/>
      <c r="K87" s="164"/>
      <c r="L87" s="169"/>
      <c r="M87" s="171"/>
      <c r="N87" s="169"/>
      <c r="O87" s="166">
        <f>O86/L86</f>
        <v>-6.1503812754503048E-2</v>
      </c>
      <c r="P87" s="166">
        <f t="shared" ref="P87" si="188">P86/M86</f>
        <v>-6.1503812754503048E-2</v>
      </c>
      <c r="Q87" s="166">
        <f t="shared" ref="Q87" si="189">Q86/K86</f>
        <v>-3.4439245131010987E-2</v>
      </c>
      <c r="R87" s="167">
        <f>R86/B86</f>
        <v>0.2890742726237549</v>
      </c>
      <c r="S87" s="167">
        <f>S86/C86</f>
        <v>0.2890742726237549</v>
      </c>
      <c r="T87" s="167">
        <f>T86/D86</f>
        <v>0.26383498173291764</v>
      </c>
      <c r="U87" s="167">
        <f>U86/E86</f>
        <v>0.26383498173291764</v>
      </c>
      <c r="V87" s="167">
        <f>V86/F86</f>
        <v>0.30579393339380317</v>
      </c>
      <c r="W87" s="166">
        <f>V87-T87</f>
        <v>4.1958951660885535E-2</v>
      </c>
      <c r="X87" s="166">
        <f>V87-U87</f>
        <v>4.1958951660885535E-2</v>
      </c>
      <c r="Y87" s="166">
        <f>V87-S87</f>
        <v>1.6719660770048272E-2</v>
      </c>
      <c r="Z87" s="167">
        <f>Z86/S86</f>
        <v>0.33587774615395399</v>
      </c>
      <c r="AA87" s="194">
        <f>AA86/V86</f>
        <v>0.23602344820006005</v>
      </c>
      <c r="AB87" s="166">
        <f t="shared" si="134"/>
        <v>-9.9854297953893945E-2</v>
      </c>
      <c r="AC87" s="167">
        <f>AC86/C86</f>
        <v>0.38616788778371536</v>
      </c>
      <c r="AD87" s="167">
        <f>AD86/F86</f>
        <v>0.37796847199206807</v>
      </c>
      <c r="AE87" s="166">
        <f>AD87-T87</f>
        <v>0.11413349025915043</v>
      </c>
      <c r="AF87" s="166">
        <f>AD87-S87</f>
        <v>8.8894199368313165E-2</v>
      </c>
      <c r="AG87" s="166">
        <f t="shared" ref="AG87" si="190">AD87-AC87</f>
        <v>-8.199415791647291E-3</v>
      </c>
      <c r="AH87" s="166"/>
    </row>
    <row r="88" spans="1:34" s="146" customFormat="1" ht="19.5" customHeight="1">
      <c r="A88" s="341" t="s">
        <v>117</v>
      </c>
      <c r="B88" s="322">
        <f t="shared" ref="B88:F88" si="191">B70+B72+B74+B76+B78+B80+B82+B84</f>
        <v>43805753.168368004</v>
      </c>
      <c r="C88" s="322">
        <f t="shared" si="191"/>
        <v>43637822.512368008</v>
      </c>
      <c r="D88" s="322">
        <f>D70+D72+D74+D76+D78+D80+D82+D84</f>
        <v>43928223.835344091</v>
      </c>
      <c r="E88" s="322">
        <f t="shared" ref="E88" si="192">E70+E72+E74+E76+E78+E80+E82+E84</f>
        <v>43296555.132010974</v>
      </c>
      <c r="F88" s="322">
        <f t="shared" si="191"/>
        <v>42236892.316595994</v>
      </c>
      <c r="G88" s="173">
        <f>F88-D88</f>
        <v>-1691331.5187480971</v>
      </c>
      <c r="H88" s="173">
        <f t="shared" ref="H88" si="193">F88-E88</f>
        <v>-1059662.8154149801</v>
      </c>
      <c r="I88" s="173">
        <f>F88-C88</f>
        <v>-1400930.1957720146</v>
      </c>
      <c r="J88" s="322">
        <f t="shared" ref="J88:N88" si="194">J70+J72+J74+J76+J78+J80+J82+J84</f>
        <v>40822677.055921055</v>
      </c>
      <c r="K88" s="322">
        <f t="shared" si="194"/>
        <v>40558286.844410822</v>
      </c>
      <c r="L88" s="322">
        <f>L70+L72+L74+L76+L78+L80+L82+L84</f>
        <v>40919840.546163589</v>
      </c>
      <c r="M88" s="322">
        <f t="shared" ref="M88" si="195">M70+M72+M74+M76+M78+M80+M82+M84</f>
        <v>40353475.292378947</v>
      </c>
      <c r="N88" s="322">
        <f t="shared" si="194"/>
        <v>39462304.152280197</v>
      </c>
      <c r="O88" s="173">
        <f>N88-L88</f>
        <v>-1457536.3938833922</v>
      </c>
      <c r="P88" s="173">
        <f t="shared" ref="P88" si="196">N88-M88</f>
        <v>-891171.14009875059</v>
      </c>
      <c r="Q88" s="173">
        <f t="shared" ref="Q88" si="197">N88-K88</f>
        <v>-1095982.6921306252</v>
      </c>
      <c r="R88" s="174">
        <f t="shared" ref="R88:V88" si="198">R70+R72+R74+R76+R78+R80+R82+R84</f>
        <v>2983076.1124469535</v>
      </c>
      <c r="S88" s="175">
        <f t="shared" si="198"/>
        <v>3079535.6679571844</v>
      </c>
      <c r="T88" s="175">
        <f>T70+T72+T74+T76+T78+T80+T82+T84</f>
        <v>3008383.289180499</v>
      </c>
      <c r="U88" s="175">
        <f t="shared" ref="U88" si="199">U70+U72+U74+U76+U78+U80+U82+U84</f>
        <v>2943079.8396320194</v>
      </c>
      <c r="V88" s="176">
        <f t="shared" si="198"/>
        <v>2774588.1643158086</v>
      </c>
      <c r="W88" s="172">
        <f>F88*W89</f>
        <v>-117965.86901910875</v>
      </c>
      <c r="X88" s="172">
        <f>F88*X89</f>
        <v>-96461.180988274064</v>
      </c>
      <c r="Y88" s="172">
        <f>F88*Y89</f>
        <v>-206083.39315613348</v>
      </c>
      <c r="Z88" s="176">
        <f>Z70+Z72+Z74+Z76+Z78+Z80+Z82+Z84</f>
        <v>385790.66870967741</v>
      </c>
      <c r="AA88" s="176">
        <f>AA70+AA72+AA74+AA76+AA78+AA80+AA82+AA84</f>
        <v>254345.96600000001</v>
      </c>
      <c r="AB88" s="260">
        <f>AB70+AB72+AB74+AB76+AB78+AB80+AB82+AB84</f>
        <v>-131444.70270967734</v>
      </c>
      <c r="AC88" s="261">
        <f>AC70+AC72+AC74+AC76+AC78+AC80+AC82+AC84</f>
        <v>3465326.336666862</v>
      </c>
      <c r="AD88" s="261">
        <f>AD70+AD72+AD74+AD76+AD78+AD80+AD82+AD84</f>
        <v>3028934.1303158095</v>
      </c>
      <c r="AE88" s="260">
        <f>AE89*F88</f>
        <v>136380.09698089212</v>
      </c>
      <c r="AF88" s="260">
        <f>AF89*F88</f>
        <v>48262.572843867369</v>
      </c>
      <c r="AG88" s="260">
        <f>AG89*F88</f>
        <v>-325142.83542140358</v>
      </c>
      <c r="AH88" s="260"/>
    </row>
    <row r="89" spans="1:34" s="146" customFormat="1" ht="19.5" customHeight="1" thickBot="1">
      <c r="A89" s="342"/>
      <c r="B89" s="323"/>
      <c r="C89" s="323"/>
      <c r="D89" s="323"/>
      <c r="E89" s="323"/>
      <c r="F89" s="323"/>
      <c r="G89" s="178">
        <f>G88/D88</f>
        <v>-3.8502160367050245E-2</v>
      </c>
      <c r="H89" s="178">
        <f t="shared" ref="H89" si="200">H88/E88</f>
        <v>-2.4474529490488877E-2</v>
      </c>
      <c r="I89" s="178">
        <f>I88/C88</f>
        <v>-3.2103577014525812E-2</v>
      </c>
      <c r="J89" s="323"/>
      <c r="K89" s="323"/>
      <c r="L89" s="323"/>
      <c r="M89" s="323"/>
      <c r="N89" s="323"/>
      <c r="O89" s="178">
        <f>O88/L88</f>
        <v>-3.5619307759498162E-2</v>
      </c>
      <c r="P89" s="178">
        <f t="shared" ref="P89" si="201">P88/M88</f>
        <v>-2.2084123700420292E-2</v>
      </c>
      <c r="Q89" s="178">
        <f t="shared" ref="Q89" si="202">Q88/K88</f>
        <v>-2.7022410890652753E-2</v>
      </c>
      <c r="R89" s="179">
        <f>R88/B88</f>
        <v>6.8097815850385227E-2</v>
      </c>
      <c r="S89" s="180">
        <f>S88/C88</f>
        <v>7.0570333042726183E-2</v>
      </c>
      <c r="T89" s="180">
        <f>T88/D88</f>
        <v>6.8484063923385671E-2</v>
      </c>
      <c r="U89" s="180">
        <f>U88/E88</f>
        <v>6.7974919266869716E-2</v>
      </c>
      <c r="V89" s="181">
        <f>V88/F88</f>
        <v>6.5691105858789692E-2</v>
      </c>
      <c r="W89" s="177">
        <f>V89-T89</f>
        <v>-2.7929580645959795E-3</v>
      </c>
      <c r="X89" s="177">
        <f>V89-U89</f>
        <v>-2.2838134080800238E-3</v>
      </c>
      <c r="Y89" s="177">
        <f>V89-S89</f>
        <v>-4.8792271839364909E-3</v>
      </c>
      <c r="Z89" s="181">
        <f>Z88/S88</f>
        <v>0.12527559681281183</v>
      </c>
      <c r="AA89" s="181">
        <f>AA88/V88</f>
        <v>9.1669808612017817E-2</v>
      </c>
      <c r="AB89" s="262">
        <f>AA89-Z89</f>
        <v>-3.3605788200794018E-2</v>
      </c>
      <c r="AC89" s="263">
        <f>AC88/C88</f>
        <v>7.9411073631932602E-2</v>
      </c>
      <c r="AD89" s="263">
        <f>AD88/F88</f>
        <v>7.1712996960376765E-2</v>
      </c>
      <c r="AE89" s="262">
        <f>AD89-T89</f>
        <v>3.228933036991094E-3</v>
      </c>
      <c r="AF89" s="262">
        <f>AD89-S89</f>
        <v>1.1426639176505826E-3</v>
      </c>
      <c r="AG89" s="262">
        <f t="shared" ref="AG89" si="203">AD89-AC89</f>
        <v>-7.6980766715558369E-3</v>
      </c>
      <c r="AH89" s="262"/>
    </row>
    <row r="90" spans="1:34" s="146" customFormat="1" ht="19.5" customHeight="1">
      <c r="A90" s="347" t="s">
        <v>118</v>
      </c>
      <c r="B90" s="318">
        <f t="shared" ref="B90:F90" si="204">B72+B74+B76+B78+B80+B84+B86+B70+B82</f>
        <v>44316242.997368008</v>
      </c>
      <c r="C90" s="318">
        <f t="shared" si="204"/>
        <v>44148312.341368012</v>
      </c>
      <c r="D90" s="318">
        <f>D72+D74+D76+D78+D80+D84+D86+D70+D82</f>
        <v>44435428.502574913</v>
      </c>
      <c r="E90" s="318">
        <f t="shared" ref="E90" si="205">E72+E74+E76+E78+E80+E84+E86+E70+E82</f>
        <v>43803759.799241796</v>
      </c>
      <c r="F90" s="318">
        <f t="shared" si="204"/>
        <v>42741672.765596002</v>
      </c>
      <c r="G90" s="182">
        <f>F90-D90</f>
        <v>-1693755.7369789109</v>
      </c>
      <c r="H90" s="182">
        <f t="shared" ref="H90" si="206">F90-E90</f>
        <v>-1062087.0336457938</v>
      </c>
      <c r="I90" s="182">
        <f>F90-C90</f>
        <v>-1406639.5757720098</v>
      </c>
      <c r="J90" s="318">
        <f t="shared" ref="J90:N90" si="207">J72+J74+J76+J78+J80+J84+J86+J70+J82</f>
        <v>41185597.408921048</v>
      </c>
      <c r="K90" s="318">
        <f t="shared" si="207"/>
        <v>40921207.197410822</v>
      </c>
      <c r="L90" s="318">
        <f>L72+L74+L76+L78+L80+L84+L86+L70+L82</f>
        <v>41293226.879280716</v>
      </c>
      <c r="M90" s="318">
        <f t="shared" ref="M90" si="208">M72+M74+M76+M78+M80+M84+M86+M70+M82</f>
        <v>40726861.625496082</v>
      </c>
      <c r="N90" s="318">
        <f t="shared" si="207"/>
        <v>39812725.802280188</v>
      </c>
      <c r="O90" s="182">
        <f>N90-L90</f>
        <v>-1480501.0770005286</v>
      </c>
      <c r="P90" s="182">
        <f t="shared" ref="P90" si="209">N90-M90</f>
        <v>-914135.8232158944</v>
      </c>
      <c r="Q90" s="182">
        <f t="shared" ref="Q90" si="210">N90-K90</f>
        <v>-1108481.3951306343</v>
      </c>
      <c r="R90" s="183">
        <f t="shared" ref="R90:V90" si="211">R72+R74+R76+R78+R80+R84+R86+R70+R82</f>
        <v>3130645.5884469538</v>
      </c>
      <c r="S90" s="184">
        <f t="shared" si="211"/>
        <v>3227105.1439571846</v>
      </c>
      <c r="T90" s="184">
        <f>T72+T74+T76+T78+T80+T84+T86+T70+T82</f>
        <v>3142201.6232941928</v>
      </c>
      <c r="U90" s="184">
        <f t="shared" ref="U90" si="212">U72+U74+U76+U78+U80+U84+U86+U70+U82</f>
        <v>3076898.1737457132</v>
      </c>
      <c r="V90" s="185">
        <f t="shared" si="211"/>
        <v>2928946.9633158091</v>
      </c>
      <c r="W90" s="182">
        <f>F90*W91</f>
        <v>-93482.617589041445</v>
      </c>
      <c r="X90" s="182">
        <f>F90*X91</f>
        <v>-73347.257044141676</v>
      </c>
      <c r="Y90" s="182">
        <f>F90*Y91</f>
        <v>-195337.17639623422</v>
      </c>
      <c r="Z90" s="185">
        <f>Z88+Z86</f>
        <v>435355.97170967743</v>
      </c>
      <c r="AA90" s="185">
        <f>AA88+AA86</f>
        <v>290778.26199999999</v>
      </c>
      <c r="AB90" s="264">
        <f>AB88+AB86</f>
        <v>-144577.70970967735</v>
      </c>
      <c r="AC90" s="265">
        <f>AC72+AC74+AC76+AC78+AC80+AC84+AC86+AC70+AC82</f>
        <v>3662461.1156668616</v>
      </c>
      <c r="AD90" s="265">
        <f>AD72+AD74+AD76+AD78+AD80+AD84+AD86+AD70+AD82</f>
        <v>3219725.2253158092</v>
      </c>
      <c r="AE90" s="264">
        <f>AE91*F90</f>
        <v>197295.64441095846</v>
      </c>
      <c r="AF90" s="264">
        <f>AF91*F90</f>
        <v>95441.085603765678</v>
      </c>
      <c r="AG90" s="264">
        <f>AG91*F90</f>
        <v>-326043.71171944059</v>
      </c>
      <c r="AH90" s="264"/>
    </row>
    <row r="91" spans="1:34" s="146" customFormat="1" ht="19.5" customHeight="1" thickBot="1">
      <c r="A91" s="348"/>
      <c r="B91" s="319"/>
      <c r="C91" s="319"/>
      <c r="D91" s="319"/>
      <c r="E91" s="319"/>
      <c r="F91" s="319"/>
      <c r="G91" s="186">
        <f>G90/D90</f>
        <v>-3.8117236494765935E-2</v>
      </c>
      <c r="H91" s="186">
        <f t="shared" ref="H91" si="213">H90/E90</f>
        <v>-2.4246481090058794E-2</v>
      </c>
      <c r="I91" s="186">
        <f>I90/C90</f>
        <v>-3.1861683973227563E-2</v>
      </c>
      <c r="J91" s="319"/>
      <c r="K91" s="319"/>
      <c r="L91" s="319"/>
      <c r="M91" s="319"/>
      <c r="N91" s="319"/>
      <c r="O91" s="186">
        <f>O90/L90</f>
        <v>-3.5853363587416427E-2</v>
      </c>
      <c r="P91" s="186">
        <f t="shared" ref="P91" si="214">P90/M90</f>
        <v>-2.2445525796262716E-2</v>
      </c>
      <c r="Q91" s="186">
        <f t="shared" ref="Q91" si="215">Q90/K90</f>
        <v>-2.7088189011216915E-2</v>
      </c>
      <c r="R91" s="187">
        <f>R90/B90</f>
        <v>7.0643298635059984E-2</v>
      </c>
      <c r="S91" s="188">
        <f>S90/C90</f>
        <v>7.3096908416435902E-2</v>
      </c>
      <c r="T91" s="188">
        <f>T90/D90</f>
        <v>7.0713881449621013E-2</v>
      </c>
      <c r="U91" s="188">
        <f>U90/E90</f>
        <v>7.0242787099726797E-2</v>
      </c>
      <c r="V91" s="189">
        <f>V90/F90</f>
        <v>6.852672751903624E-2</v>
      </c>
      <c r="W91" s="186">
        <f>V91-T91</f>
        <v>-2.1871539305847731E-3</v>
      </c>
      <c r="X91" s="186">
        <f>V91-U91</f>
        <v>-1.7160595806905571E-3</v>
      </c>
      <c r="Y91" s="186">
        <f>V91-S91</f>
        <v>-4.5701808973996616E-3</v>
      </c>
      <c r="Z91" s="189">
        <f>Z90/S90</f>
        <v>0.13490603878367263</v>
      </c>
      <c r="AA91" s="189">
        <f>AA90/V90</f>
        <v>9.9277407765286083E-2</v>
      </c>
      <c r="AB91" s="266">
        <f>AA91-Z91</f>
        <v>-3.562863101838655E-2</v>
      </c>
      <c r="AC91" s="267">
        <f>AC90/C90</f>
        <v>8.295812277823017E-2</v>
      </c>
      <c r="AD91" s="267">
        <f>AD90/F90</f>
        <v>7.5329883389764249E-2</v>
      </c>
      <c r="AE91" s="266">
        <f>AD91-T91</f>
        <v>4.6160019401432356E-3</v>
      </c>
      <c r="AF91" s="266">
        <f>AD91-S91</f>
        <v>2.2329749733283472E-3</v>
      </c>
      <c r="AG91" s="266">
        <f t="shared" ref="AG91" si="216">AD91-AC91</f>
        <v>-7.6282393884659211E-3</v>
      </c>
      <c r="AH91" s="266"/>
    </row>
    <row r="92" spans="1:34" ht="18">
      <c r="A92" s="8"/>
      <c r="B92" s="8"/>
      <c r="C92" s="9"/>
      <c r="D92" s="8"/>
      <c r="E92" s="8"/>
      <c r="F92" s="9"/>
      <c r="G92" s="8"/>
      <c r="H92" s="8"/>
      <c r="I92" s="8"/>
      <c r="J92" s="8"/>
      <c r="K92" s="9"/>
      <c r="L92" s="8"/>
      <c r="M92" s="9"/>
      <c r="N92" s="9"/>
      <c r="O92" s="8"/>
      <c r="P92" s="8"/>
      <c r="Q92" s="8"/>
      <c r="W92" s="131"/>
      <c r="AA92" s="131">
        <f>AA86-Z86</f>
        <v>-13133.00700000002</v>
      </c>
      <c r="AB92" s="131">
        <f>AB86-AA86</f>
        <v>-49565.303000000014</v>
      </c>
      <c r="AC92" s="193"/>
      <c r="AD92" s="193"/>
      <c r="AE92" s="193"/>
      <c r="AF92" s="193"/>
      <c r="AG92" s="193"/>
    </row>
    <row r="93" spans="1:34">
      <c r="C93" s="10"/>
      <c r="E93" s="135"/>
      <c r="J93" s="10"/>
      <c r="K93" s="131"/>
      <c r="M93" s="135"/>
      <c r="O93" s="99"/>
      <c r="P93" s="140"/>
      <c r="Q93" s="99"/>
      <c r="S93" s="10"/>
      <c r="W93" s="99"/>
      <c r="X93" s="140"/>
      <c r="Y93" s="99"/>
    </row>
    <row r="94" spans="1:34">
      <c r="C94" s="10"/>
      <c r="D94" s="10"/>
      <c r="E94" s="135"/>
      <c r="J94" s="10"/>
      <c r="M94" s="135"/>
      <c r="O94" s="99"/>
      <c r="P94" s="140"/>
      <c r="Q94" s="99"/>
      <c r="S94" s="10"/>
      <c r="W94" s="99"/>
      <c r="X94" s="140"/>
      <c r="Y94" s="99"/>
    </row>
    <row r="95" spans="1:34" ht="20.25">
      <c r="C95" s="131"/>
      <c r="E95" s="135"/>
      <c r="M95" s="135"/>
      <c r="O95" s="99"/>
      <c r="P95" s="140"/>
      <c r="Q95" s="99"/>
      <c r="S95" s="131">
        <f>S74-R74</f>
        <v>0</v>
      </c>
      <c r="W95" s="99"/>
      <c r="X95" s="140"/>
      <c r="Y95" s="99"/>
      <c r="Z95" s="3"/>
      <c r="AA95" s="3"/>
      <c r="AB95" s="3"/>
    </row>
    <row r="98" spans="1:32" s="130" customFormat="1" ht="24" customHeight="1">
      <c r="A98" s="139" t="s">
        <v>113</v>
      </c>
      <c r="C98" s="131"/>
      <c r="S98" s="131"/>
      <c r="AA98" s="274"/>
      <c r="AB98" s="134"/>
      <c r="AC98" s="320"/>
      <c r="AD98" s="320"/>
      <c r="AE98" s="320"/>
      <c r="AF98" s="320"/>
    </row>
    <row r="100" spans="1:32" s="130" customFormat="1" ht="15.75">
      <c r="A100" s="146" t="s">
        <v>68</v>
      </c>
      <c r="B100" s="218"/>
      <c r="C100" s="146"/>
      <c r="D100" s="218"/>
      <c r="E100" s="146"/>
      <c r="M100" s="135"/>
      <c r="O100" s="140"/>
      <c r="P100" s="100"/>
      <c r="Q100" s="100"/>
      <c r="U100" s="135"/>
      <c r="W100" s="140"/>
      <c r="X100" s="140"/>
      <c r="Y100" s="140"/>
    </row>
    <row r="101" spans="1:32" s="130" customFormat="1" ht="110.25">
      <c r="A101" s="222"/>
      <c r="B101" s="223" t="s">
        <v>185</v>
      </c>
      <c r="C101" s="219" t="s">
        <v>186</v>
      </c>
      <c r="D101" s="226" t="s">
        <v>187</v>
      </c>
      <c r="E101" s="220" t="s">
        <v>131</v>
      </c>
      <c r="M101" s="135"/>
      <c r="O101" s="140"/>
      <c r="P101" s="143"/>
      <c r="Q101" s="143"/>
      <c r="U101" s="135"/>
      <c r="W101" s="140"/>
      <c r="X101" s="140"/>
      <c r="Y101" s="140"/>
    </row>
    <row r="102" spans="1:32" s="130" customFormat="1" ht="15.75">
      <c r="A102" s="222" t="s">
        <v>21</v>
      </c>
      <c r="B102" s="224">
        <v>-6836.02096174503</v>
      </c>
      <c r="C102" s="216">
        <v>805.46300000000338</v>
      </c>
      <c r="D102" s="216"/>
      <c r="E102" s="216">
        <f t="shared" ref="E102:E113" si="217">B102+C102+D102</f>
        <v>-6030.5579617450267</v>
      </c>
      <c r="M102" s="135"/>
      <c r="O102" s="140"/>
      <c r="P102" s="140"/>
      <c r="Q102" s="140"/>
      <c r="U102" s="135"/>
      <c r="W102" s="140"/>
      <c r="X102" s="140"/>
      <c r="Y102" s="140"/>
    </row>
    <row r="103" spans="1:32" s="130" customFormat="1" ht="15.75">
      <c r="A103" s="222" t="s">
        <v>22</v>
      </c>
      <c r="B103" s="224">
        <v>-1917.7503314830205</v>
      </c>
      <c r="C103" s="216">
        <v>591.45699999999488</v>
      </c>
      <c r="D103" s="216"/>
      <c r="E103" s="216">
        <f t="shared" si="217"/>
        <v>-1326.2933314830257</v>
      </c>
      <c r="M103" s="135"/>
      <c r="O103" s="140"/>
      <c r="P103" s="140"/>
      <c r="Q103" s="140"/>
      <c r="U103" s="135"/>
      <c r="W103" s="140"/>
      <c r="X103" s="140"/>
      <c r="Y103" s="140"/>
    </row>
    <row r="104" spans="1:32" s="130" customFormat="1" ht="15.75">
      <c r="A104" s="222" t="s">
        <v>23</v>
      </c>
      <c r="B104" s="224">
        <v>2288.6079999999679</v>
      </c>
      <c r="C104" s="216">
        <v>463.64500000000407</v>
      </c>
      <c r="D104" s="216">
        <v>0.57599999999999996</v>
      </c>
      <c r="E104" s="216">
        <f t="shared" si="217"/>
        <v>2752.828999999972</v>
      </c>
      <c r="M104" s="135"/>
      <c r="O104" s="140"/>
      <c r="P104" s="140"/>
      <c r="Q104" s="140"/>
      <c r="U104" s="135"/>
      <c r="W104" s="140"/>
      <c r="X104" s="140"/>
      <c r="Y104" s="140"/>
    </row>
    <row r="105" spans="1:32" s="130" customFormat="1" ht="15.75">
      <c r="A105" s="222" t="s">
        <v>24</v>
      </c>
      <c r="B105" s="224">
        <v>-903.77700000001937</v>
      </c>
      <c r="C105" s="216">
        <v>423.58100000000559</v>
      </c>
      <c r="D105" s="216">
        <v>-53.438000000000002</v>
      </c>
      <c r="E105" s="216">
        <f t="shared" si="217"/>
        <v>-533.63400000001377</v>
      </c>
      <c r="M105" s="135"/>
      <c r="O105" s="140"/>
      <c r="P105" s="140"/>
      <c r="Q105" s="140"/>
      <c r="U105" s="135"/>
      <c r="W105" s="140"/>
      <c r="X105" s="140"/>
      <c r="Y105" s="140"/>
    </row>
    <row r="106" spans="1:32" s="130" customFormat="1" ht="15.75">
      <c r="A106" s="222" t="s">
        <v>25</v>
      </c>
      <c r="B106" s="224">
        <v>-1322.0090000000048</v>
      </c>
      <c r="C106" s="216">
        <v>325.53699999999662</v>
      </c>
      <c r="D106" s="216">
        <v>-7.5359999999999996</v>
      </c>
      <c r="E106" s="216">
        <f t="shared" si="217"/>
        <v>-1004.0080000000081</v>
      </c>
      <c r="M106" s="135"/>
      <c r="O106" s="140"/>
      <c r="P106" s="140"/>
      <c r="Q106" s="140"/>
      <c r="U106" s="135"/>
      <c r="W106" s="140"/>
      <c r="X106" s="140"/>
      <c r="Y106" s="140"/>
    </row>
    <row r="107" spans="1:32" s="130" customFormat="1" ht="15.75">
      <c r="A107" s="222" t="s">
        <v>26</v>
      </c>
      <c r="B107" s="224">
        <v>67.023999999999887</v>
      </c>
      <c r="C107" s="216">
        <v>251.07299999999668</v>
      </c>
      <c r="D107" s="216">
        <v>-649.47699999999998</v>
      </c>
      <c r="E107" s="216">
        <f t="shared" si="217"/>
        <v>-331.38000000000341</v>
      </c>
      <c r="M107" s="135"/>
      <c r="O107" s="140"/>
      <c r="P107" s="140"/>
      <c r="Q107" s="140"/>
      <c r="U107" s="135"/>
      <c r="W107" s="140"/>
      <c r="X107" s="140"/>
      <c r="Y107" s="140"/>
    </row>
    <row r="108" spans="1:32" s="130" customFormat="1" ht="15.75">
      <c r="A108" s="222" t="s">
        <v>27</v>
      </c>
      <c r="B108" s="224">
        <v>789.20103000000802</v>
      </c>
      <c r="C108" s="216"/>
      <c r="D108" s="216">
        <v>-1257.2550000000001</v>
      </c>
      <c r="E108" s="216">
        <f t="shared" si="217"/>
        <v>-468.05396999999209</v>
      </c>
      <c r="M108" s="135"/>
      <c r="O108" s="140"/>
      <c r="P108" s="140"/>
      <c r="Q108" s="140"/>
      <c r="U108" s="135"/>
      <c r="W108" s="140"/>
      <c r="X108" s="140"/>
      <c r="Y108" s="140"/>
    </row>
    <row r="109" spans="1:32" s="130" customFormat="1" ht="15.75">
      <c r="A109" s="222" t="s">
        <v>28</v>
      </c>
      <c r="B109" s="224">
        <v>-186.9298680000071</v>
      </c>
      <c r="C109" s="216"/>
      <c r="D109" s="216">
        <v>-771.63099999999997</v>
      </c>
      <c r="E109" s="216">
        <f t="shared" si="217"/>
        <v>-958.56086800000708</v>
      </c>
      <c r="M109" s="135"/>
      <c r="O109" s="140"/>
      <c r="P109" s="140"/>
      <c r="Q109" s="140"/>
      <c r="U109" s="135"/>
      <c r="W109" s="140"/>
      <c r="X109" s="140"/>
      <c r="Y109" s="140"/>
    </row>
    <row r="110" spans="1:32" s="130" customFormat="1" ht="15.75">
      <c r="A110" s="222" t="s">
        <v>29</v>
      </c>
      <c r="B110" s="224">
        <v>5607.4953710000091</v>
      </c>
      <c r="C110" s="216"/>
      <c r="D110" s="216"/>
      <c r="E110" s="216">
        <f t="shared" si="217"/>
        <v>5607.4953710000091</v>
      </c>
      <c r="M110" s="135"/>
      <c r="O110" s="140"/>
      <c r="P110" s="140"/>
      <c r="Q110" s="140"/>
      <c r="U110" s="135"/>
      <c r="W110" s="140"/>
      <c r="X110" s="140"/>
      <c r="Y110" s="140"/>
    </row>
    <row r="111" spans="1:32" s="130" customFormat="1" ht="15.75">
      <c r="A111" s="222" t="s">
        <v>30</v>
      </c>
      <c r="B111" s="224">
        <v>1001.0567599999973</v>
      </c>
      <c r="C111" s="216"/>
      <c r="D111" s="216"/>
      <c r="E111" s="216">
        <f t="shared" si="217"/>
        <v>1001.0567599999973</v>
      </c>
      <c r="M111" s="135"/>
      <c r="O111" s="140"/>
      <c r="P111" s="140"/>
      <c r="Q111" s="140"/>
      <c r="U111" s="135"/>
      <c r="W111" s="140"/>
      <c r="X111" s="140"/>
      <c r="Y111" s="140"/>
    </row>
    <row r="112" spans="1:32" s="130" customFormat="1" ht="15.75">
      <c r="A112" s="222" t="s">
        <v>31</v>
      </c>
      <c r="B112" s="224">
        <v>1413.1020000000001</v>
      </c>
      <c r="C112" s="216"/>
      <c r="D112" s="216"/>
      <c r="E112" s="216">
        <f t="shared" si="217"/>
        <v>1413.1020000000001</v>
      </c>
      <c r="G112" s="130">
        <v>2860.7560000000012</v>
      </c>
      <c r="M112" s="135"/>
      <c r="O112" s="140"/>
      <c r="P112" s="140"/>
      <c r="Q112" s="140"/>
      <c r="U112" s="135"/>
      <c r="W112" s="140"/>
      <c r="X112" s="140"/>
      <c r="Y112" s="140"/>
    </row>
    <row r="113" spans="1:25" s="130" customFormat="1" ht="15.75">
      <c r="A113" s="222" t="s">
        <v>32</v>
      </c>
      <c r="B113" s="224"/>
      <c r="C113" s="216"/>
      <c r="D113" s="216">
        <v>2738.761</v>
      </c>
      <c r="E113" s="216">
        <f t="shared" si="217"/>
        <v>2738.761</v>
      </c>
      <c r="M113" s="135"/>
      <c r="O113" s="140"/>
      <c r="P113" s="140"/>
      <c r="Q113" s="140"/>
      <c r="U113" s="135"/>
      <c r="W113" s="140"/>
      <c r="X113" s="140"/>
      <c r="Y113" s="140"/>
    </row>
    <row r="114" spans="1:25" s="130" customFormat="1" ht="15.75">
      <c r="A114" s="222" t="s">
        <v>120</v>
      </c>
      <c r="B114" s="224">
        <f>SUM(B102:B113)</f>
        <v>-2.280996795889223E-7</v>
      </c>
      <c r="C114" s="216">
        <f t="shared" ref="C114:E114" si="218">SUM(C102:C113)</f>
        <v>2860.7560000000012</v>
      </c>
      <c r="D114" s="216">
        <f t="shared" si="218"/>
        <v>0</v>
      </c>
      <c r="E114" s="216">
        <f t="shared" si="218"/>
        <v>2860.7559997719027</v>
      </c>
      <c r="M114" s="135"/>
      <c r="O114" s="140"/>
      <c r="P114" s="140"/>
      <c r="Q114" s="140"/>
      <c r="U114" s="135"/>
      <c r="W114" s="140"/>
      <c r="X114" s="140"/>
      <c r="Y114" s="140"/>
    </row>
    <row r="115" spans="1:25" s="130" customFormat="1">
      <c r="E115" s="135"/>
      <c r="M115" s="135"/>
      <c r="O115" s="140"/>
      <c r="P115" s="140"/>
      <c r="Q115" s="140"/>
      <c r="U115" s="135"/>
      <c r="W115" s="140"/>
      <c r="X115" s="140"/>
      <c r="Y115" s="140"/>
    </row>
    <row r="116" spans="1:25" s="130" customFormat="1" ht="15.75">
      <c r="A116" s="146" t="s">
        <v>90</v>
      </c>
      <c r="B116" s="218"/>
      <c r="E116" s="135"/>
      <c r="M116" s="135"/>
      <c r="O116" s="140"/>
      <c r="P116" s="140"/>
      <c r="Q116" s="140"/>
      <c r="U116" s="135"/>
      <c r="W116" s="140"/>
      <c r="X116" s="140"/>
      <c r="Y116" s="140"/>
    </row>
    <row r="117" spans="1:25" s="130" customFormat="1" ht="63">
      <c r="A117" s="222"/>
      <c r="B117" s="223" t="s">
        <v>194</v>
      </c>
      <c r="C117" s="223" t="s">
        <v>195</v>
      </c>
      <c r="D117" s="223" t="s">
        <v>214</v>
      </c>
      <c r="E117" s="220" t="s">
        <v>131</v>
      </c>
      <c r="F117" s="223" t="s">
        <v>206</v>
      </c>
      <c r="M117" s="135"/>
      <c r="O117" s="140"/>
      <c r="P117" s="140"/>
      <c r="Q117" s="140"/>
      <c r="U117" s="135"/>
      <c r="W117" s="140"/>
      <c r="X117" s="140"/>
      <c r="Y117" s="140"/>
    </row>
    <row r="118" spans="1:25" s="130" customFormat="1" ht="15.75">
      <c r="A118" s="222" t="s">
        <v>21</v>
      </c>
      <c r="B118" s="224">
        <v>-3864.2310000000002</v>
      </c>
      <c r="C118" s="224">
        <v>-13577.915999999997</v>
      </c>
      <c r="D118" s="224">
        <v>427.185</v>
      </c>
      <c r="E118" s="224">
        <f>B118+C118+D118</f>
        <v>-17014.961999999996</v>
      </c>
      <c r="F118" s="224"/>
      <c r="M118" s="135"/>
      <c r="O118" s="140"/>
      <c r="P118" s="140"/>
      <c r="Q118" s="140"/>
      <c r="U118" s="135"/>
      <c r="W118" s="140"/>
      <c r="X118" s="140"/>
      <c r="Y118" s="140"/>
    </row>
    <row r="119" spans="1:25" s="130" customFormat="1" ht="15.75">
      <c r="A119" s="222" t="s">
        <v>22</v>
      </c>
      <c r="B119" s="224">
        <v>-1444.402</v>
      </c>
      <c r="C119" s="224">
        <v>-12228.550000000003</v>
      </c>
      <c r="D119" s="224">
        <v>386.02499999999998</v>
      </c>
      <c r="E119" s="224">
        <f t="shared" ref="E119:E129" si="219">B119+C119+D119</f>
        <v>-13286.927000000003</v>
      </c>
      <c r="F119" s="224">
        <f>16245.938+4580.22</f>
        <v>20826.157999999999</v>
      </c>
      <c r="M119" s="135"/>
      <c r="O119" s="140"/>
      <c r="P119" s="140"/>
      <c r="Q119" s="140"/>
      <c r="U119" s="135"/>
      <c r="W119" s="140"/>
      <c r="X119" s="140"/>
      <c r="Y119" s="140"/>
    </row>
    <row r="120" spans="1:25" s="130" customFormat="1" ht="15.75">
      <c r="A120" s="222" t="s">
        <v>23</v>
      </c>
      <c r="B120" s="224">
        <v>-1432.96</v>
      </c>
      <c r="C120" s="224">
        <v>-14058.898000000001</v>
      </c>
      <c r="D120" s="224">
        <v>431.14699999999999</v>
      </c>
      <c r="E120" s="224">
        <f t="shared" si="219"/>
        <v>-15060.710999999999</v>
      </c>
      <c r="F120" s="224"/>
      <c r="M120" s="135"/>
      <c r="O120" s="140"/>
      <c r="P120" s="140"/>
      <c r="Q120" s="140"/>
      <c r="U120" s="135"/>
      <c r="W120" s="140"/>
      <c r="X120" s="140"/>
      <c r="Y120" s="140"/>
    </row>
    <row r="121" spans="1:25" s="130" customFormat="1" ht="15.75">
      <c r="A121" s="222" t="s">
        <v>24</v>
      </c>
      <c r="B121" s="224">
        <v>-5282.6539999999995</v>
      </c>
      <c r="C121" s="224">
        <v>-12165.697</v>
      </c>
      <c r="D121" s="224">
        <v>421.88299999999998</v>
      </c>
      <c r="E121" s="224">
        <f t="shared" si="219"/>
        <v>-17026.467999999997</v>
      </c>
      <c r="F121" s="224">
        <f>-4580.22+22970.366</f>
        <v>18390.146000000001</v>
      </c>
      <c r="M121" s="135"/>
      <c r="O121" s="140"/>
      <c r="P121" s="140"/>
      <c r="Q121" s="140"/>
      <c r="U121" s="135"/>
      <c r="W121" s="140"/>
      <c r="X121" s="140"/>
      <c r="Y121" s="140"/>
    </row>
    <row r="122" spans="1:25" s="130" customFormat="1" ht="15.75">
      <c r="A122" s="222" t="s">
        <v>25</v>
      </c>
      <c r="B122" s="224">
        <v>-2302.2760000000003</v>
      </c>
      <c r="C122" s="224">
        <v>-13337.974999999999</v>
      </c>
      <c r="D122" s="224">
        <v>330.79</v>
      </c>
      <c r="E122" s="224">
        <f t="shared" si="219"/>
        <v>-15309.460999999998</v>
      </c>
      <c r="F122" s="224"/>
      <c r="M122" s="135"/>
      <c r="O122" s="140"/>
      <c r="P122" s="140"/>
      <c r="Q122" s="140"/>
      <c r="U122" s="135"/>
      <c r="W122" s="140"/>
      <c r="X122" s="140"/>
      <c r="Y122" s="140"/>
    </row>
    <row r="123" spans="1:25" s="130" customFormat="1" ht="15.75">
      <c r="A123" s="222" t="s">
        <v>26</v>
      </c>
      <c r="B123" s="224">
        <v>-3339.8620000000001</v>
      </c>
      <c r="C123" s="224">
        <v>-16486.754000000001</v>
      </c>
      <c r="D123" s="224">
        <v>46.585999999999999</v>
      </c>
      <c r="E123" s="224">
        <f t="shared" si="219"/>
        <v>-19780.030000000002</v>
      </c>
      <c r="F123" s="224">
        <f>-16245.938+6015.287</f>
        <v>-10230.651</v>
      </c>
      <c r="M123" s="135"/>
      <c r="O123" s="140"/>
      <c r="P123" s="140"/>
      <c r="Q123" s="140"/>
      <c r="U123" s="135"/>
      <c r="W123" s="140"/>
      <c r="X123" s="140"/>
      <c r="Y123" s="140"/>
    </row>
    <row r="124" spans="1:25" s="130" customFormat="1" ht="15.75">
      <c r="A124" s="222" t="s">
        <v>27</v>
      </c>
      <c r="B124" s="224">
        <v>-3877.1579999999999</v>
      </c>
      <c r="C124" s="224">
        <v>-15437.003999999997</v>
      </c>
      <c r="D124" s="224">
        <v>239.87899999999999</v>
      </c>
      <c r="E124" s="224">
        <f t="shared" si="219"/>
        <v>-19074.282999999996</v>
      </c>
      <c r="F124" s="224"/>
      <c r="M124" s="135"/>
      <c r="O124" s="140"/>
      <c r="P124" s="140"/>
      <c r="Q124" s="140"/>
      <c r="U124" s="135"/>
      <c r="W124" s="140"/>
      <c r="X124" s="140"/>
      <c r="Y124" s="140"/>
    </row>
    <row r="125" spans="1:25" s="130" customFormat="1" ht="15.75">
      <c r="A125" s="222" t="s">
        <v>28</v>
      </c>
      <c r="B125" s="224">
        <v>-4438.9340000000002</v>
      </c>
      <c r="C125" s="224"/>
      <c r="D125" s="224">
        <v>132.60300000000001</v>
      </c>
      <c r="E125" s="224">
        <f t="shared" si="219"/>
        <v>-4306.3310000000001</v>
      </c>
      <c r="F125" s="224">
        <v>-6015.2870000000003</v>
      </c>
      <c r="M125" s="135"/>
      <c r="O125" s="140"/>
      <c r="P125" s="140"/>
      <c r="Q125" s="140"/>
      <c r="U125" s="135"/>
      <c r="W125" s="140"/>
      <c r="X125" s="140"/>
      <c r="Y125" s="140"/>
    </row>
    <row r="126" spans="1:25" s="130" customFormat="1" ht="15.75">
      <c r="A126" s="222" t="s">
        <v>29</v>
      </c>
      <c r="B126" s="224">
        <v>-4432.5419999999995</v>
      </c>
      <c r="C126" s="224"/>
      <c r="D126" s="224">
        <v>93.763999999999996</v>
      </c>
      <c r="E126" s="224">
        <f t="shared" si="219"/>
        <v>-4338.7779999999993</v>
      </c>
      <c r="F126" s="224"/>
      <c r="M126" s="135"/>
      <c r="O126" s="140"/>
      <c r="P126" s="140"/>
      <c r="Q126" s="140"/>
      <c r="U126" s="135"/>
      <c r="W126" s="140"/>
      <c r="X126" s="140"/>
      <c r="Y126" s="140"/>
    </row>
    <row r="127" spans="1:25" s="130" customFormat="1" ht="15.75">
      <c r="A127" s="222" t="s">
        <v>30</v>
      </c>
      <c r="B127" s="224"/>
      <c r="C127" s="224"/>
      <c r="D127" s="224"/>
      <c r="E127" s="224">
        <f t="shared" si="219"/>
        <v>0</v>
      </c>
      <c r="F127" s="224">
        <v>6008.4</v>
      </c>
      <c r="M127" s="135"/>
      <c r="O127" s="140"/>
      <c r="P127" s="140"/>
      <c r="Q127" s="140"/>
      <c r="U127" s="135"/>
      <c r="W127" s="140"/>
      <c r="X127" s="140"/>
      <c r="Y127" s="140"/>
    </row>
    <row r="128" spans="1:25" s="130" customFormat="1" ht="15.75">
      <c r="A128" s="222" t="s">
        <v>31</v>
      </c>
      <c r="B128" s="224">
        <v>0</v>
      </c>
      <c r="C128" s="224"/>
      <c r="D128" s="224"/>
      <c r="E128" s="224">
        <f t="shared" si="219"/>
        <v>0</v>
      </c>
      <c r="F128" s="224"/>
      <c r="M128" s="135"/>
      <c r="O128" s="140"/>
      <c r="P128" s="140"/>
      <c r="Q128" s="140"/>
      <c r="U128" s="135"/>
      <c r="W128" s="140"/>
      <c r="X128" s="140"/>
      <c r="Y128" s="140"/>
    </row>
    <row r="129" spans="1:25" s="130" customFormat="1" ht="15.75">
      <c r="A129" s="222" t="s">
        <v>32</v>
      </c>
      <c r="B129" s="224">
        <v>0</v>
      </c>
      <c r="C129" s="224"/>
      <c r="D129" s="224"/>
      <c r="E129" s="224">
        <f t="shared" si="219"/>
        <v>0</v>
      </c>
      <c r="F129" s="224"/>
      <c r="M129" s="135"/>
      <c r="O129" s="140"/>
      <c r="P129" s="140"/>
      <c r="Q129" s="140"/>
      <c r="U129" s="135"/>
      <c r="W129" s="140"/>
      <c r="X129" s="140"/>
      <c r="Y129" s="140"/>
    </row>
    <row r="130" spans="1:25" s="130" customFormat="1" ht="15.75">
      <c r="A130" s="222" t="s">
        <v>120</v>
      </c>
      <c r="B130" s="224">
        <f>SUM(B118:B129)</f>
        <v>-30415.019</v>
      </c>
      <c r="C130" s="224">
        <f>SUM(C118:C129)</f>
        <v>-97292.794000000009</v>
      </c>
      <c r="D130" s="224">
        <f>SUM(D118:D129)</f>
        <v>2509.8620000000001</v>
      </c>
      <c r="E130" s="224">
        <f>SUM(E118:E129)</f>
        <v>-125197.951</v>
      </c>
      <c r="F130" s="224"/>
      <c r="G130" s="130">
        <v>-34468.084000000003</v>
      </c>
      <c r="M130" s="135"/>
      <c r="O130" s="140"/>
      <c r="P130" s="140"/>
      <c r="Q130" s="140"/>
      <c r="U130" s="135"/>
      <c r="W130" s="140"/>
      <c r="X130" s="140"/>
      <c r="Y130" s="140"/>
    </row>
    <row r="131" spans="1:25" s="130" customFormat="1">
      <c r="E131" s="135"/>
      <c r="M131" s="135"/>
      <c r="O131" s="140"/>
      <c r="P131" s="140"/>
      <c r="Q131" s="140"/>
      <c r="U131" s="135"/>
      <c r="W131" s="140"/>
      <c r="X131" s="140"/>
      <c r="Y131" s="140"/>
    </row>
    <row r="132" spans="1:25" s="130" customFormat="1">
      <c r="E132" s="135"/>
      <c r="M132" s="135"/>
      <c r="O132" s="140"/>
      <c r="P132" s="140"/>
      <c r="Q132" s="140"/>
      <c r="U132" s="135"/>
      <c r="W132" s="140"/>
      <c r="X132" s="140"/>
      <c r="Y132" s="140"/>
    </row>
    <row r="133" spans="1:25" s="130" customFormat="1">
      <c r="E133" s="135"/>
      <c r="M133" s="135"/>
      <c r="O133" s="140"/>
      <c r="P133" s="140"/>
      <c r="Q133" s="140"/>
      <c r="U133" s="135"/>
      <c r="W133" s="140"/>
      <c r="X133" s="140"/>
      <c r="Y133" s="140"/>
    </row>
    <row r="134" spans="1:25" s="130" customFormat="1" ht="15.75">
      <c r="A134" s="146" t="s">
        <v>188</v>
      </c>
      <c r="B134" s="218"/>
      <c r="C134" s="146"/>
      <c r="D134" s="218"/>
      <c r="E134" s="146"/>
      <c r="M134" s="135"/>
      <c r="O134" s="140"/>
      <c r="P134" s="140"/>
      <c r="Q134" s="140"/>
      <c r="U134" s="135"/>
      <c r="W134" s="140"/>
      <c r="X134" s="140"/>
      <c r="Y134" s="140"/>
    </row>
    <row r="135" spans="1:25" s="130" customFormat="1" ht="126">
      <c r="A135" s="222"/>
      <c r="B135" s="223" t="s">
        <v>219</v>
      </c>
      <c r="C135" s="219" t="s">
        <v>190</v>
      </c>
      <c r="D135" s="226" t="s">
        <v>191</v>
      </c>
      <c r="E135" s="220" t="s">
        <v>193</v>
      </c>
      <c r="F135" s="220" t="s">
        <v>131</v>
      </c>
      <c r="M135" s="135"/>
      <c r="O135" s="140"/>
      <c r="P135" s="140"/>
      <c r="Q135" s="140"/>
      <c r="U135" s="135"/>
      <c r="W135" s="140"/>
      <c r="X135" s="140"/>
      <c r="Y135" s="140"/>
    </row>
    <row r="136" spans="1:25" s="130" customFormat="1" ht="15.75">
      <c r="A136" s="222" t="s">
        <v>21</v>
      </c>
      <c r="B136" s="224">
        <v>22000</v>
      </c>
      <c r="C136" s="216"/>
      <c r="D136" s="216"/>
      <c r="E136" s="216">
        <v>6168.7690000000002</v>
      </c>
      <c r="F136" s="216">
        <f>B136+C136+D136+E136</f>
        <v>28168.769</v>
      </c>
      <c r="H136" s="280"/>
      <c r="M136" s="135"/>
      <c r="O136" s="140"/>
      <c r="P136" s="140"/>
      <c r="Q136" s="140"/>
      <c r="U136" s="135"/>
      <c r="W136" s="140"/>
      <c r="X136" s="140"/>
      <c r="Y136" s="140"/>
    </row>
    <row r="137" spans="1:25" s="130" customFormat="1" ht="15.75">
      <c r="A137" s="222" t="s">
        <v>22</v>
      </c>
      <c r="B137" s="224"/>
      <c r="C137" s="216"/>
      <c r="D137" s="216"/>
      <c r="E137" s="216">
        <v>5573.4629999999997</v>
      </c>
      <c r="F137" s="216">
        <f t="shared" ref="F137:F148" si="220">B137+C137+D137+E137</f>
        <v>5573.4629999999997</v>
      </c>
      <c r="M137" s="135"/>
      <c r="O137" s="140"/>
      <c r="P137" s="140"/>
      <c r="Q137" s="140"/>
      <c r="U137" s="135"/>
      <c r="W137" s="140"/>
      <c r="X137" s="140"/>
      <c r="Y137" s="140"/>
    </row>
    <row r="138" spans="1:25" s="130" customFormat="1" ht="15.75">
      <c r="A138" s="222" t="s">
        <v>23</v>
      </c>
      <c r="B138" s="224"/>
      <c r="C138" s="216"/>
      <c r="D138" s="216"/>
      <c r="E138" s="216">
        <v>5129.5879999999997</v>
      </c>
      <c r="F138" s="216">
        <f t="shared" si="220"/>
        <v>5129.5879999999997</v>
      </c>
      <c r="M138" s="135"/>
      <c r="O138" s="140"/>
      <c r="P138" s="140"/>
      <c r="Q138" s="140"/>
      <c r="U138" s="135"/>
      <c r="W138" s="140"/>
      <c r="X138" s="140"/>
      <c r="Y138" s="140"/>
    </row>
    <row r="139" spans="1:25" s="130" customFormat="1" ht="15.75">
      <c r="A139" s="222" t="s">
        <v>24</v>
      </c>
      <c r="B139" s="224"/>
      <c r="C139" s="216"/>
      <c r="D139" s="216"/>
      <c r="E139" s="216">
        <v>4505.4610000000002</v>
      </c>
      <c r="F139" s="216">
        <f t="shared" si="220"/>
        <v>4505.4610000000002</v>
      </c>
      <c r="M139" s="135"/>
      <c r="O139" s="140"/>
      <c r="P139" s="140"/>
      <c r="Q139" s="140"/>
      <c r="U139" s="135"/>
      <c r="W139" s="140"/>
      <c r="X139" s="140"/>
      <c r="Y139" s="140"/>
    </row>
    <row r="140" spans="1:25" s="130" customFormat="1" ht="15.75">
      <c r="A140" s="222" t="s">
        <v>25</v>
      </c>
      <c r="B140" s="224"/>
      <c r="C140" s="216"/>
      <c r="D140" s="216"/>
      <c r="E140" s="216">
        <v>5136.5969999999998</v>
      </c>
      <c r="F140" s="216">
        <f t="shared" si="220"/>
        <v>5136.5969999999998</v>
      </c>
      <c r="M140" s="135"/>
      <c r="O140" s="140"/>
      <c r="P140" s="140"/>
      <c r="Q140" s="140"/>
      <c r="U140" s="135"/>
      <c r="W140" s="140"/>
      <c r="X140" s="140"/>
      <c r="Y140" s="140"/>
    </row>
    <row r="141" spans="1:25" s="130" customFormat="1" ht="15.75">
      <c r="A141" s="222" t="s">
        <v>26</v>
      </c>
      <c r="B141" s="224"/>
      <c r="C141" s="216"/>
      <c r="D141" s="216"/>
      <c r="E141" s="216">
        <v>4458.3990000000003</v>
      </c>
      <c r="F141" s="216">
        <f t="shared" si="220"/>
        <v>4458.3990000000003</v>
      </c>
      <c r="M141" s="135"/>
      <c r="O141" s="140"/>
      <c r="P141" s="140"/>
      <c r="Q141" s="140"/>
      <c r="U141" s="135"/>
      <c r="W141" s="140"/>
      <c r="X141" s="140"/>
      <c r="Y141" s="140"/>
    </row>
    <row r="142" spans="1:25" s="130" customFormat="1" ht="15.75">
      <c r="A142" s="222" t="s">
        <v>27</v>
      </c>
      <c r="B142" s="224"/>
      <c r="C142" s="216"/>
      <c r="D142" s="216"/>
      <c r="E142" s="216">
        <v>4670.2020000000002</v>
      </c>
      <c r="F142" s="216">
        <f t="shared" si="220"/>
        <v>4670.2020000000002</v>
      </c>
      <c r="M142" s="135"/>
      <c r="O142" s="140"/>
      <c r="P142" s="140"/>
      <c r="Q142" s="140"/>
      <c r="U142" s="135"/>
      <c r="W142" s="140"/>
      <c r="X142" s="140"/>
      <c r="Y142" s="140"/>
    </row>
    <row r="143" spans="1:25" s="130" customFormat="1" ht="15.75">
      <c r="A143" s="222" t="s">
        <v>28</v>
      </c>
      <c r="B143" s="224"/>
      <c r="C143" s="216">
        <v>-2000</v>
      </c>
      <c r="D143" s="216"/>
      <c r="E143" s="216">
        <v>5459.8860000000004</v>
      </c>
      <c r="F143" s="216">
        <f t="shared" si="220"/>
        <v>3459.8860000000004</v>
      </c>
      <c r="M143" s="135"/>
      <c r="O143" s="140"/>
      <c r="P143" s="140"/>
      <c r="Q143" s="140"/>
      <c r="U143" s="135"/>
      <c r="W143" s="140"/>
      <c r="X143" s="140"/>
      <c r="Y143" s="140"/>
    </row>
    <row r="144" spans="1:25" s="130" customFormat="1" ht="15.75">
      <c r="A144" s="222" t="s">
        <v>29</v>
      </c>
      <c r="B144" s="224"/>
      <c r="C144" s="216">
        <v>2000</v>
      </c>
      <c r="D144" s="216">
        <v>948.6</v>
      </c>
      <c r="E144" s="216">
        <v>4491.0959999999995</v>
      </c>
      <c r="F144" s="216">
        <f t="shared" si="220"/>
        <v>7439.6959999999999</v>
      </c>
      <c r="M144" s="135"/>
      <c r="O144" s="140"/>
      <c r="P144" s="140"/>
      <c r="Q144" s="140"/>
      <c r="U144" s="135"/>
      <c r="W144" s="140"/>
      <c r="X144" s="140"/>
      <c r="Y144" s="140"/>
    </row>
    <row r="145" spans="1:25" s="130" customFormat="1" ht="15.75">
      <c r="A145" s="222" t="s">
        <v>30</v>
      </c>
      <c r="B145" s="224"/>
      <c r="C145" s="216"/>
      <c r="D145" s="216"/>
      <c r="E145" s="216">
        <v>4847.942</v>
      </c>
      <c r="F145" s="216">
        <f t="shared" si="220"/>
        <v>4847.942</v>
      </c>
      <c r="M145" s="135"/>
      <c r="O145" s="140"/>
      <c r="P145" s="140"/>
      <c r="Q145" s="140"/>
      <c r="U145" s="135"/>
      <c r="W145" s="140"/>
      <c r="X145" s="140"/>
      <c r="Y145" s="140"/>
    </row>
    <row r="146" spans="1:25" s="130" customFormat="1" ht="15.75">
      <c r="A146" s="222" t="s">
        <v>31</v>
      </c>
      <c r="B146" s="224"/>
      <c r="C146" s="216"/>
      <c r="D146" s="216"/>
      <c r="E146" s="216">
        <v>5921.7250000000004</v>
      </c>
      <c r="F146" s="216">
        <f t="shared" si="220"/>
        <v>5921.7250000000004</v>
      </c>
      <c r="M146" s="135"/>
      <c r="O146" s="140"/>
      <c r="P146" s="140"/>
      <c r="Q146" s="140"/>
      <c r="U146" s="135"/>
      <c r="W146" s="140"/>
      <c r="X146" s="140"/>
      <c r="Y146" s="140"/>
    </row>
    <row r="147" spans="1:25" s="130" customFormat="1" ht="15.75">
      <c r="A147" s="222" t="s">
        <v>32</v>
      </c>
      <c r="B147" s="224"/>
      <c r="C147" s="216"/>
      <c r="D147" s="216"/>
      <c r="E147" s="216">
        <v>6463.2179999999998</v>
      </c>
      <c r="F147" s="216">
        <f t="shared" si="220"/>
        <v>6463.2179999999998</v>
      </c>
      <c r="M147" s="135"/>
      <c r="O147" s="140"/>
      <c r="P147" s="140"/>
      <c r="Q147" s="140"/>
      <c r="U147" s="135"/>
      <c r="W147" s="140"/>
      <c r="X147" s="140"/>
      <c r="Y147" s="140"/>
    </row>
    <row r="148" spans="1:25" s="130" customFormat="1" ht="15.75">
      <c r="A148" s="222" t="s">
        <v>120</v>
      </c>
      <c r="B148" s="224">
        <f>SUM(B136:B147)</f>
        <v>22000</v>
      </c>
      <c r="C148" s="216">
        <f t="shared" ref="C148:E148" si="221">SUM(C136:C147)</f>
        <v>0</v>
      </c>
      <c r="D148" s="216">
        <f t="shared" si="221"/>
        <v>948.6</v>
      </c>
      <c r="E148" s="216">
        <f t="shared" si="221"/>
        <v>62826.345999999998</v>
      </c>
      <c r="F148" s="216">
        <f t="shared" si="220"/>
        <v>85774.945999999996</v>
      </c>
      <c r="G148" s="130">
        <v>62826.345999999998</v>
      </c>
      <c r="H148" s="130">
        <v>22000</v>
      </c>
      <c r="M148" s="135"/>
      <c r="O148" s="140"/>
      <c r="P148" s="140"/>
      <c r="Q148" s="140"/>
      <c r="U148" s="135"/>
      <c r="W148" s="140"/>
      <c r="X148" s="140"/>
      <c r="Y148" s="140"/>
    </row>
    <row r="149" spans="1:25" s="130" customFormat="1">
      <c r="E149" s="135"/>
      <c r="M149" s="135"/>
      <c r="O149" s="140"/>
      <c r="P149" s="140"/>
      <c r="Q149" s="140"/>
      <c r="U149" s="135"/>
      <c r="W149" s="140"/>
      <c r="X149" s="140"/>
      <c r="Y149" s="140"/>
    </row>
    <row r="150" spans="1:25" s="130" customFormat="1" ht="15.75">
      <c r="A150" s="146" t="s">
        <v>18</v>
      </c>
      <c r="B150" s="218"/>
      <c r="C150" s="146"/>
      <c r="D150" s="218"/>
      <c r="E150" s="146"/>
      <c r="M150" s="135"/>
      <c r="O150" s="140"/>
      <c r="P150" s="140"/>
      <c r="Q150" s="140"/>
      <c r="U150" s="135"/>
      <c r="W150" s="140"/>
      <c r="X150" s="140"/>
      <c r="Y150" s="140"/>
    </row>
    <row r="151" spans="1:25" s="130" customFormat="1" ht="15.75">
      <c r="A151" s="222"/>
      <c r="B151" s="223" t="s">
        <v>197</v>
      </c>
      <c r="I151" s="135"/>
      <c r="K151" s="140"/>
      <c r="L151" s="140"/>
      <c r="M151" s="140"/>
      <c r="Q151" s="135"/>
      <c r="S151" s="140"/>
      <c r="T151" s="140"/>
      <c r="U151" s="140"/>
    </row>
    <row r="152" spans="1:25" s="130" customFormat="1" ht="15.75">
      <c r="A152" s="222" t="s">
        <v>21</v>
      </c>
      <c r="B152" s="224">
        <v>512.33699999999999</v>
      </c>
      <c r="D152" s="280"/>
      <c r="I152" s="135"/>
      <c r="K152" s="140"/>
      <c r="L152" s="140"/>
      <c r="M152" s="140"/>
      <c r="Q152" s="135"/>
      <c r="S152" s="140"/>
      <c r="T152" s="140"/>
      <c r="U152" s="140"/>
    </row>
    <row r="153" spans="1:25" s="130" customFormat="1" ht="15.75">
      <c r="A153" s="222" t="s">
        <v>22</v>
      </c>
      <c r="B153" s="224">
        <v>687.01200000000017</v>
      </c>
      <c r="K153" s="140"/>
      <c r="L153" s="140"/>
      <c r="M153" s="140"/>
      <c r="Q153" s="135"/>
      <c r="S153" s="140"/>
      <c r="T153" s="140"/>
      <c r="U153" s="140"/>
    </row>
    <row r="154" spans="1:25" s="130" customFormat="1" ht="15.75">
      <c r="A154" s="222" t="s">
        <v>23</v>
      </c>
      <c r="B154" s="224">
        <v>510.93499999999995</v>
      </c>
      <c r="K154" s="140"/>
      <c r="L154" s="140"/>
      <c r="M154" s="140"/>
      <c r="Q154" s="135"/>
      <c r="S154" s="140"/>
      <c r="T154" s="140"/>
      <c r="U154" s="140"/>
    </row>
    <row r="155" spans="1:25" s="130" customFormat="1" ht="15.75">
      <c r="A155" s="222" t="s">
        <v>24</v>
      </c>
      <c r="B155" s="224">
        <v>591.07499999999993</v>
      </c>
      <c r="K155" s="140"/>
      <c r="L155" s="140"/>
      <c r="M155" s="140"/>
      <c r="Q155" s="135"/>
      <c r="S155" s="140"/>
      <c r="T155" s="140"/>
      <c r="U155" s="140"/>
    </row>
    <row r="156" spans="1:25" s="130" customFormat="1" ht="15.75">
      <c r="A156" s="222" t="s">
        <v>25</v>
      </c>
      <c r="B156" s="224">
        <v>514.90500000000009</v>
      </c>
      <c r="K156" s="140"/>
      <c r="L156" s="140"/>
      <c r="M156" s="140"/>
      <c r="Q156" s="135"/>
      <c r="S156" s="140"/>
      <c r="T156" s="140"/>
      <c r="U156" s="140"/>
    </row>
    <row r="157" spans="1:25" s="130" customFormat="1" ht="15.75">
      <c r="A157" s="222" t="s">
        <v>26</v>
      </c>
      <c r="B157" s="224">
        <v>530.79799999999989</v>
      </c>
      <c r="I157" s="135"/>
      <c r="K157" s="140"/>
      <c r="L157" s="140"/>
      <c r="M157" s="140"/>
      <c r="Q157" s="135"/>
      <c r="S157" s="140"/>
      <c r="T157" s="140"/>
      <c r="U157" s="140"/>
    </row>
    <row r="158" spans="1:25" s="130" customFormat="1" ht="15.75">
      <c r="A158" s="222" t="s">
        <v>27</v>
      </c>
      <c r="B158" s="224"/>
      <c r="I158" s="135"/>
      <c r="K158" s="140"/>
      <c r="L158" s="140"/>
      <c r="M158" s="140"/>
      <c r="Q158" s="135"/>
      <c r="S158" s="140"/>
      <c r="T158" s="140"/>
      <c r="U158" s="140"/>
    </row>
    <row r="159" spans="1:25" s="130" customFormat="1" ht="15.75">
      <c r="A159" s="222" t="s">
        <v>28</v>
      </c>
      <c r="B159" s="224"/>
      <c r="I159" s="135"/>
      <c r="K159" s="140"/>
      <c r="L159" s="140"/>
      <c r="M159" s="140"/>
      <c r="Q159" s="135"/>
      <c r="S159" s="140"/>
      <c r="T159" s="140"/>
      <c r="U159" s="140"/>
    </row>
    <row r="160" spans="1:25" s="130" customFormat="1" ht="15.75">
      <c r="A160" s="222" t="s">
        <v>29</v>
      </c>
      <c r="B160" s="224"/>
      <c r="I160" s="135"/>
      <c r="K160" s="140"/>
      <c r="L160" s="140"/>
      <c r="M160" s="140"/>
      <c r="Q160" s="135"/>
      <c r="S160" s="140"/>
      <c r="T160" s="140"/>
      <c r="U160" s="140"/>
    </row>
    <row r="161" spans="1:25" s="130" customFormat="1" ht="15.75">
      <c r="A161" s="222" t="s">
        <v>30</v>
      </c>
      <c r="B161" s="224"/>
      <c r="I161" s="135"/>
      <c r="K161" s="140"/>
      <c r="L161" s="140"/>
      <c r="M161" s="140"/>
      <c r="Q161" s="135"/>
      <c r="S161" s="140"/>
      <c r="T161" s="140"/>
      <c r="U161" s="140"/>
    </row>
    <row r="162" spans="1:25" s="130" customFormat="1" ht="15.75">
      <c r="A162" s="222" t="s">
        <v>31</v>
      </c>
      <c r="B162" s="224"/>
      <c r="I162" s="135"/>
      <c r="K162" s="140"/>
      <c r="L162" s="140"/>
      <c r="M162" s="140"/>
      <c r="Q162" s="135"/>
      <c r="S162" s="140"/>
      <c r="T162" s="140"/>
      <c r="U162" s="140"/>
    </row>
    <row r="163" spans="1:25" s="130" customFormat="1" ht="15.75">
      <c r="A163" s="222" t="s">
        <v>32</v>
      </c>
      <c r="B163" s="224"/>
      <c r="I163" s="135"/>
      <c r="K163" s="140"/>
      <c r="L163" s="140"/>
      <c r="M163" s="140"/>
      <c r="Q163" s="135"/>
      <c r="S163" s="140"/>
      <c r="T163" s="140"/>
      <c r="U163" s="140"/>
    </row>
    <row r="164" spans="1:25" s="130" customFormat="1" ht="15.75">
      <c r="A164" s="222" t="s">
        <v>120</v>
      </c>
      <c r="B164" s="224">
        <f>SUM(B152:B163)</f>
        <v>3347.0619999999999</v>
      </c>
      <c r="C164" s="130">
        <v>3347.0619999999999</v>
      </c>
      <c r="I164" s="135"/>
      <c r="K164" s="140"/>
      <c r="L164" s="140"/>
      <c r="M164" s="140"/>
      <c r="Q164" s="135"/>
      <c r="S164" s="140"/>
      <c r="T164" s="140"/>
      <c r="U164" s="140"/>
    </row>
    <row r="165" spans="1:25" s="130" customFormat="1">
      <c r="E165" s="135"/>
      <c r="M165" s="135"/>
      <c r="O165" s="140"/>
      <c r="P165" s="140"/>
      <c r="Q165" s="140"/>
      <c r="U165" s="135"/>
      <c r="W165" s="140"/>
      <c r="X165" s="140"/>
      <c r="Y165" s="140"/>
    </row>
    <row r="166" spans="1:25" s="130" customFormat="1" ht="15.75">
      <c r="A166" s="146" t="s">
        <v>33</v>
      </c>
      <c r="B166" s="218"/>
      <c r="E166" s="135"/>
      <c r="M166" s="135"/>
      <c r="O166" s="140"/>
      <c r="P166" s="140"/>
      <c r="Q166" s="140"/>
      <c r="U166" s="135"/>
      <c r="W166" s="140"/>
      <c r="X166" s="140"/>
      <c r="Y166" s="140"/>
    </row>
    <row r="167" spans="1:25" s="130" customFormat="1" ht="15.75">
      <c r="A167" s="222"/>
      <c r="B167" s="223" t="s">
        <v>192</v>
      </c>
      <c r="E167" s="135"/>
      <c r="M167" s="135"/>
      <c r="O167" s="140"/>
      <c r="P167" s="140"/>
      <c r="Q167" s="140"/>
      <c r="U167" s="135"/>
      <c r="W167" s="140"/>
      <c r="X167" s="140"/>
      <c r="Y167" s="140"/>
    </row>
    <row r="168" spans="1:25" s="130" customFormat="1" ht="15.75">
      <c r="A168" s="222" t="s">
        <v>21</v>
      </c>
      <c r="B168" s="224">
        <v>2728.8149999999996</v>
      </c>
      <c r="E168" s="135"/>
      <c r="M168" s="135"/>
      <c r="O168" s="140"/>
      <c r="P168" s="140"/>
      <c r="Q168" s="140"/>
      <c r="U168" s="135"/>
      <c r="W168" s="140"/>
      <c r="X168" s="140"/>
      <c r="Y168" s="140"/>
    </row>
    <row r="169" spans="1:25" s="130" customFormat="1" ht="15.75">
      <c r="A169" s="222" t="s">
        <v>22</v>
      </c>
      <c r="B169" s="224">
        <v>1412.7090000000001</v>
      </c>
      <c r="E169" s="135"/>
      <c r="M169" s="135"/>
      <c r="O169" s="140"/>
      <c r="P169" s="140"/>
      <c r="Q169" s="140"/>
      <c r="U169" s="135"/>
      <c r="W169" s="140"/>
      <c r="X169" s="140"/>
      <c r="Y169" s="140"/>
    </row>
    <row r="170" spans="1:25" s="130" customFormat="1" ht="15.75">
      <c r="A170" s="222" t="s">
        <v>23</v>
      </c>
      <c r="B170" s="224">
        <v>7629.222999999999</v>
      </c>
      <c r="E170" s="135"/>
      <c r="M170" s="135"/>
      <c r="O170" s="140"/>
      <c r="P170" s="140"/>
      <c r="Q170" s="140"/>
      <c r="U170" s="135"/>
      <c r="W170" s="140"/>
      <c r="X170" s="140"/>
      <c r="Y170" s="140"/>
    </row>
    <row r="171" spans="1:25" s="130" customFormat="1" ht="15.75">
      <c r="A171" s="222" t="s">
        <v>24</v>
      </c>
      <c r="B171" s="224">
        <v>3142.9799999999996</v>
      </c>
      <c r="E171" s="135"/>
      <c r="M171" s="135"/>
      <c r="O171" s="140"/>
      <c r="P171" s="140"/>
      <c r="Q171" s="140"/>
      <c r="U171" s="135"/>
      <c r="W171" s="140"/>
      <c r="X171" s="140"/>
      <c r="Y171" s="140"/>
    </row>
    <row r="172" spans="1:25" s="130" customFormat="1" ht="15.75">
      <c r="A172" s="222" t="s">
        <v>25</v>
      </c>
      <c r="B172" s="224">
        <v>13178.61479</v>
      </c>
      <c r="E172" s="135"/>
      <c r="M172" s="135"/>
      <c r="O172" s="140"/>
      <c r="P172" s="140"/>
      <c r="Q172" s="140"/>
      <c r="U172" s="135"/>
      <c r="W172" s="140"/>
      <c r="X172" s="140"/>
      <c r="Y172" s="140"/>
    </row>
    <row r="173" spans="1:25" s="130" customFormat="1" ht="15.75">
      <c r="A173" s="222" t="s">
        <v>26</v>
      </c>
      <c r="B173" s="224">
        <v>820.75495999999998</v>
      </c>
      <c r="E173" s="135"/>
      <c r="M173" s="135"/>
      <c r="O173" s="140"/>
      <c r="P173" s="140"/>
      <c r="Q173" s="140"/>
      <c r="U173" s="135"/>
      <c r="W173" s="140"/>
      <c r="X173" s="140"/>
      <c r="Y173" s="140"/>
    </row>
    <row r="174" spans="1:25" s="130" customFormat="1" ht="15.75">
      <c r="A174" s="222" t="s">
        <v>27</v>
      </c>
      <c r="B174" s="224">
        <v>2722.2350000000001</v>
      </c>
      <c r="E174" s="135"/>
      <c r="M174" s="135"/>
      <c r="O174" s="140"/>
      <c r="P174" s="140"/>
      <c r="Q174" s="140"/>
      <c r="U174" s="135"/>
      <c r="W174" s="140"/>
      <c r="X174" s="140"/>
      <c r="Y174" s="140"/>
    </row>
    <row r="175" spans="1:25" s="130" customFormat="1" ht="15.75">
      <c r="A175" s="222" t="s">
        <v>28</v>
      </c>
      <c r="B175" s="224">
        <v>2834.9319999999998</v>
      </c>
      <c r="E175" s="135"/>
      <c r="M175" s="135"/>
      <c r="O175" s="140"/>
      <c r="P175" s="140"/>
      <c r="Q175" s="140"/>
      <c r="U175" s="135"/>
      <c r="W175" s="140"/>
      <c r="X175" s="140"/>
      <c r="Y175" s="140"/>
    </row>
    <row r="176" spans="1:25" s="130" customFormat="1" ht="15.75">
      <c r="A176" s="222" t="s">
        <v>29</v>
      </c>
      <c r="B176" s="224">
        <v>3148.326</v>
      </c>
      <c r="E176" s="135"/>
      <c r="M176" s="135"/>
      <c r="O176" s="140"/>
      <c r="P176" s="140"/>
      <c r="Q176" s="140"/>
      <c r="U176" s="135"/>
      <c r="W176" s="140"/>
      <c r="X176" s="140"/>
      <c r="Y176" s="140"/>
    </row>
    <row r="177" spans="1:25" s="130" customFormat="1" ht="15.75">
      <c r="A177" s="222" t="s">
        <v>30</v>
      </c>
      <c r="B177" s="224">
        <v>2871.6419999999998</v>
      </c>
      <c r="E177" s="135"/>
      <c r="M177" s="135"/>
      <c r="O177" s="140"/>
      <c r="P177" s="140"/>
      <c r="Q177" s="140"/>
      <c r="U177" s="135"/>
      <c r="W177" s="140"/>
      <c r="X177" s="140"/>
      <c r="Y177" s="140"/>
    </row>
    <row r="178" spans="1:25" s="130" customFormat="1" ht="15.75">
      <c r="A178" s="222" t="s">
        <v>31</v>
      </c>
      <c r="B178" s="224">
        <v>5564.97</v>
      </c>
      <c r="E178" s="135"/>
      <c r="M178" s="135"/>
      <c r="O178" s="140"/>
      <c r="P178" s="140"/>
      <c r="Q178" s="140"/>
      <c r="U178" s="135"/>
      <c r="W178" s="140"/>
      <c r="X178" s="140"/>
      <c r="Y178" s="140"/>
    </row>
    <row r="179" spans="1:25" s="130" customFormat="1" ht="15.75">
      <c r="A179" s="222" t="s">
        <v>32</v>
      </c>
      <c r="B179" s="224">
        <v>1960.86358</v>
      </c>
      <c r="E179" s="135"/>
      <c r="M179" s="135"/>
      <c r="O179" s="140"/>
      <c r="P179" s="140"/>
      <c r="Q179" s="140"/>
      <c r="U179" s="135"/>
      <c r="W179" s="140"/>
      <c r="X179" s="140"/>
      <c r="Y179" s="140"/>
    </row>
    <row r="180" spans="1:25" s="130" customFormat="1" ht="15.75">
      <c r="A180" s="222" t="s">
        <v>120</v>
      </c>
      <c r="B180" s="224">
        <f>SUM(B168:B179)</f>
        <v>48016.065329999998</v>
      </c>
      <c r="C180" s="130">
        <v>48016.065329999998</v>
      </c>
      <c r="E180" s="135"/>
      <c r="M180" s="135"/>
      <c r="O180" s="140"/>
      <c r="P180" s="140"/>
      <c r="Q180" s="140"/>
      <c r="U180" s="135"/>
      <c r="W180" s="140"/>
      <c r="X180" s="140"/>
      <c r="Y180" s="140"/>
    </row>
  </sheetData>
  <customSheetViews>
    <customSheetView guid="{6DD62C20-8B83-42F5-90C1-C13665C095D0}" scale="70" showPageBreaks="1" fitToPage="1" printArea="1" hiddenColumns="1" state="hidden" view="pageBreakPreview">
      <pane xSplit="1" ySplit="8" topLeftCell="B60" activePane="bottomRight" state="frozen"/>
      <selection pane="bottomRight" activeCell="K17" sqref="K17"/>
      <pageMargins left="0" right="0" top="0.78740157480314965" bottom="0" header="0.27559055118110237" footer="0.19685039370078741"/>
      <printOptions horizontalCentered="1"/>
      <pageSetup paperSize="9" scale="30" orientation="landscape" r:id="rId1"/>
      <headerFooter alignWithMargins="0">
        <oddFooter>&amp;R&amp;D&amp;T</oddFooter>
      </headerFooter>
    </customSheetView>
    <customSheetView guid="{DC8F80D5-9919-409C-A428-E95E40E09DB9}" scale="70" showPageBreaks="1" fitToPage="1" printArea="1" hiddenColumns="1" state="hidden" view="pageBreakPreview">
      <pane xSplit="1" ySplit="8" topLeftCell="B60" activePane="bottomRight" state="frozen"/>
      <selection pane="bottomRight" activeCell="K17" sqref="K17"/>
      <pageMargins left="0" right="0" top="0.78740157480314965" bottom="0" header="0.27559055118110237" footer="0.19685039370078741"/>
      <printOptions horizontalCentered="1"/>
      <pageSetup paperSize="9" scale="30" orientation="landscape" r:id="rId2"/>
      <headerFooter alignWithMargins="0">
        <oddFooter>&amp;R&amp;D&amp;T</oddFooter>
      </headerFooter>
    </customSheetView>
  </customSheetViews>
  <mergeCells count="184">
    <mergeCell ref="AC5:AH5"/>
    <mergeCell ref="AE6:AH6"/>
    <mergeCell ref="AC35:AH35"/>
    <mergeCell ref="AE36:AH36"/>
    <mergeCell ref="AC65:AH65"/>
    <mergeCell ref="AE66:AH66"/>
    <mergeCell ref="A84:A85"/>
    <mergeCell ref="A86:A87"/>
    <mergeCell ref="A72:A73"/>
    <mergeCell ref="A74:A75"/>
    <mergeCell ref="A80:A81"/>
    <mergeCell ref="A82:A83"/>
    <mergeCell ref="A58:A59"/>
    <mergeCell ref="B58:B59"/>
    <mergeCell ref="F58:F59"/>
    <mergeCell ref="E58:E59"/>
    <mergeCell ref="A56:A57"/>
    <mergeCell ref="K58:K59"/>
    <mergeCell ref="F60:F61"/>
    <mergeCell ref="E60:E61"/>
    <mergeCell ref="L60:L61"/>
    <mergeCell ref="C58:C59"/>
    <mergeCell ref="A60:A61"/>
    <mergeCell ref="B60:B61"/>
    <mergeCell ref="L90:L91"/>
    <mergeCell ref="E88:E89"/>
    <mergeCell ref="E90:E91"/>
    <mergeCell ref="A90:A91"/>
    <mergeCell ref="A76:A77"/>
    <mergeCell ref="A78:A79"/>
    <mergeCell ref="B90:B91"/>
    <mergeCell ref="C90:C91"/>
    <mergeCell ref="L88:L89"/>
    <mergeCell ref="A70:A71"/>
    <mergeCell ref="AA5:AA7"/>
    <mergeCell ref="M28:M29"/>
    <mergeCell ref="M30:M31"/>
    <mergeCell ref="M58:M59"/>
    <mergeCell ref="L58:L59"/>
    <mergeCell ref="J5:Q5"/>
    <mergeCell ref="R5:Y5"/>
    <mergeCell ref="W36:Y36"/>
    <mergeCell ref="A40:A41"/>
    <mergeCell ref="B5:I5"/>
    <mergeCell ref="J36:J37"/>
    <mergeCell ref="K36:K37"/>
    <mergeCell ref="L36:L37"/>
    <mergeCell ref="F30:F31"/>
    <mergeCell ref="E36:E37"/>
    <mergeCell ref="A33:Y33"/>
    <mergeCell ref="B35:I35"/>
    <mergeCell ref="J35:Q35"/>
    <mergeCell ref="R35:Y35"/>
    <mergeCell ref="A52:A53"/>
    <mergeCell ref="A54:A55"/>
    <mergeCell ref="A42:A43"/>
    <mergeCell ref="A16:A17"/>
    <mergeCell ref="A10:A11"/>
    <mergeCell ref="A12:A13"/>
    <mergeCell ref="A14:A15"/>
    <mergeCell ref="D30:D31"/>
    <mergeCell ref="A28:A29"/>
    <mergeCell ref="A35:A38"/>
    <mergeCell ref="A30:A31"/>
    <mergeCell ref="B30:B31"/>
    <mergeCell ref="C30:C31"/>
    <mergeCell ref="A18:A19"/>
    <mergeCell ref="A20:A21"/>
    <mergeCell ref="A22:A23"/>
    <mergeCell ref="A24:A25"/>
    <mergeCell ref="A26:A27"/>
    <mergeCell ref="D28:D29"/>
    <mergeCell ref="B36:B37"/>
    <mergeCell ref="C36:C37"/>
    <mergeCell ref="D36:D37"/>
    <mergeCell ref="AB5:AB7"/>
    <mergeCell ref="AB35:AB37"/>
    <mergeCell ref="A3:Y3"/>
    <mergeCell ref="N90:N91"/>
    <mergeCell ref="A44:A45"/>
    <mergeCell ref="A46:A47"/>
    <mergeCell ref="A48:A49"/>
    <mergeCell ref="A50:A51"/>
    <mergeCell ref="F90:F91"/>
    <mergeCell ref="J90:J91"/>
    <mergeCell ref="K90:K91"/>
    <mergeCell ref="D88:D89"/>
    <mergeCell ref="F88:F89"/>
    <mergeCell ref="J88:J89"/>
    <mergeCell ref="K88:K89"/>
    <mergeCell ref="A88:A89"/>
    <mergeCell ref="B88:B89"/>
    <mergeCell ref="C88:C89"/>
    <mergeCell ref="D60:D61"/>
    <mergeCell ref="A5:A8"/>
    <mergeCell ref="G6:I6"/>
    <mergeCell ref="D90:D91"/>
    <mergeCell ref="J58:J59"/>
    <mergeCell ref="M90:M91"/>
    <mergeCell ref="M66:M67"/>
    <mergeCell ref="N66:N67"/>
    <mergeCell ref="R66:R67"/>
    <mergeCell ref="S66:S67"/>
    <mergeCell ref="T66:T67"/>
    <mergeCell ref="U66:U67"/>
    <mergeCell ref="Z5:Z7"/>
    <mergeCell ref="W6:Y6"/>
    <mergeCell ref="N60:N61"/>
    <mergeCell ref="A63:Y63"/>
    <mergeCell ref="B65:I65"/>
    <mergeCell ref="J65:Q65"/>
    <mergeCell ref="R65:Y65"/>
    <mergeCell ref="A65:A68"/>
    <mergeCell ref="G66:I66"/>
    <mergeCell ref="O66:Q66"/>
    <mergeCell ref="K66:K67"/>
    <mergeCell ref="L66:L67"/>
    <mergeCell ref="M60:M61"/>
    <mergeCell ref="U6:U7"/>
    <mergeCell ref="B66:B67"/>
    <mergeCell ref="C66:C67"/>
    <mergeCell ref="D66:D67"/>
    <mergeCell ref="D58:D59"/>
    <mergeCell ref="O6:Q6"/>
    <mergeCell ref="G36:I36"/>
    <mergeCell ref="Z35:Z37"/>
    <mergeCell ref="N30:N31"/>
    <mergeCell ref="N28:N29"/>
    <mergeCell ref="J30:J31"/>
    <mergeCell ref="L28:L29"/>
    <mergeCell ref="N6:N7"/>
    <mergeCell ref="R6:R7"/>
    <mergeCell ref="S6:S7"/>
    <mergeCell ref="T6:T7"/>
    <mergeCell ref="V6:V7"/>
    <mergeCell ref="M6:M7"/>
    <mergeCell ref="E66:E67"/>
    <mergeCell ref="F66:F67"/>
    <mergeCell ref="J66:J67"/>
    <mergeCell ref="L30:L31"/>
    <mergeCell ref="J60:J61"/>
    <mergeCell ref="K60:K61"/>
    <mergeCell ref="F28:F29"/>
    <mergeCell ref="B6:B7"/>
    <mergeCell ref="C6:C7"/>
    <mergeCell ref="D6:D7"/>
    <mergeCell ref="E6:E7"/>
    <mergeCell ref="F6:F7"/>
    <mergeCell ref="J6:J7"/>
    <mergeCell ref="K6:K7"/>
    <mergeCell ref="L6:L7"/>
    <mergeCell ref="B28:B29"/>
    <mergeCell ref="C28:C29"/>
    <mergeCell ref="J28:J29"/>
    <mergeCell ref="E28:E29"/>
    <mergeCell ref="E30:E31"/>
    <mergeCell ref="K28:K29"/>
    <mergeCell ref="K30:K31"/>
    <mergeCell ref="F36:F37"/>
    <mergeCell ref="C60:C61"/>
    <mergeCell ref="AC6:AC7"/>
    <mergeCell ref="AD6:AD7"/>
    <mergeCell ref="AC36:AC37"/>
    <mergeCell ref="AD36:AD37"/>
    <mergeCell ref="AC98:AF98"/>
    <mergeCell ref="M36:M37"/>
    <mergeCell ref="N36:N37"/>
    <mergeCell ref="R36:R37"/>
    <mergeCell ref="S36:S37"/>
    <mergeCell ref="T36:T37"/>
    <mergeCell ref="U36:U37"/>
    <mergeCell ref="V36:V37"/>
    <mergeCell ref="AC66:AC67"/>
    <mergeCell ref="AD66:AD67"/>
    <mergeCell ref="Z65:Z67"/>
    <mergeCell ref="AA65:AA67"/>
    <mergeCell ref="W66:Y66"/>
    <mergeCell ref="V66:V67"/>
    <mergeCell ref="N58:N59"/>
    <mergeCell ref="O36:Q36"/>
    <mergeCell ref="M88:M89"/>
    <mergeCell ref="N88:N89"/>
    <mergeCell ref="AB65:AB67"/>
    <mergeCell ref="AA35:AA37"/>
  </mergeCells>
  <conditionalFormatting sqref="AB10:AB31">
    <cfRule type="cellIs" dxfId="91" priority="16" operator="greaterThan">
      <formula>0</formula>
    </cfRule>
  </conditionalFormatting>
  <conditionalFormatting sqref="W10:W31 Y10:Y31">
    <cfRule type="cellIs" dxfId="90" priority="18" operator="greaterThan">
      <formula>0</formula>
    </cfRule>
  </conditionalFormatting>
  <conditionalFormatting sqref="X10:X31">
    <cfRule type="cellIs" dxfId="89" priority="17" operator="greaterThan">
      <formula>0</formula>
    </cfRule>
  </conditionalFormatting>
  <conditionalFormatting sqref="AE10:AF31">
    <cfRule type="cellIs" dxfId="88" priority="15" operator="greaterThan">
      <formula>0</formula>
    </cfRule>
  </conditionalFormatting>
  <conditionalFormatting sqref="AG10:AG31">
    <cfRule type="cellIs" dxfId="87" priority="14" operator="greaterThan">
      <formula>0</formula>
    </cfRule>
  </conditionalFormatting>
  <conditionalFormatting sqref="AH10:AH31">
    <cfRule type="cellIs" dxfId="86" priority="13" operator="greaterThan">
      <formula>0</formula>
    </cfRule>
  </conditionalFormatting>
  <conditionalFormatting sqref="AB40:AB61">
    <cfRule type="cellIs" dxfId="85" priority="10" operator="greaterThan">
      <formula>0</formula>
    </cfRule>
  </conditionalFormatting>
  <conditionalFormatting sqref="W40:W61 Y40:Y61">
    <cfRule type="cellIs" dxfId="84" priority="12" operator="greaterThan">
      <formula>0</formula>
    </cfRule>
  </conditionalFormatting>
  <conditionalFormatting sqref="X40:X61">
    <cfRule type="cellIs" dxfId="83" priority="11" operator="greaterThan">
      <formula>0</formula>
    </cfRule>
  </conditionalFormatting>
  <conditionalFormatting sqref="AE40:AF61">
    <cfRule type="cellIs" dxfId="82" priority="9" operator="greaterThan">
      <formula>0</formula>
    </cfRule>
  </conditionalFormatting>
  <conditionalFormatting sqref="AG40:AG61">
    <cfRule type="cellIs" dxfId="81" priority="8" operator="greaterThan">
      <formula>0</formula>
    </cfRule>
  </conditionalFormatting>
  <conditionalFormatting sqref="AH40:AH61">
    <cfRule type="cellIs" dxfId="80" priority="7" operator="greaterThan">
      <formula>0</formula>
    </cfRule>
  </conditionalFormatting>
  <conditionalFormatting sqref="AB70:AB91">
    <cfRule type="cellIs" dxfId="79" priority="4" operator="greaterThan">
      <formula>0</formula>
    </cfRule>
  </conditionalFormatting>
  <conditionalFormatting sqref="W70:W91 Y70:Y91">
    <cfRule type="cellIs" dxfId="78" priority="6" operator="greaterThan">
      <formula>0</formula>
    </cfRule>
  </conditionalFormatting>
  <conditionalFormatting sqref="X70:X91">
    <cfRule type="cellIs" dxfId="77" priority="5" operator="greaterThan">
      <formula>0</formula>
    </cfRule>
  </conditionalFormatting>
  <conditionalFormatting sqref="AE70:AF91">
    <cfRule type="cellIs" dxfId="76" priority="3" operator="greaterThan">
      <formula>0</formula>
    </cfRule>
  </conditionalFormatting>
  <conditionalFormatting sqref="AG70:AG91">
    <cfRule type="cellIs" dxfId="75" priority="2" operator="greaterThan">
      <formula>0</formula>
    </cfRule>
  </conditionalFormatting>
  <conditionalFormatting sqref="AH70:AH91">
    <cfRule type="cellIs" dxfId="74" priority="1" operator="greaterThan">
      <formula>0</formula>
    </cfRule>
  </conditionalFormatting>
  <printOptions horizontalCentered="1"/>
  <pageMargins left="0" right="0" top="0" bottom="0" header="0" footer="0"/>
  <pageSetup paperSize="9" scale="26" orientation="landscape" r:id="rId3"/>
  <headerFooter alignWithMargins="0">
    <oddFooter>&amp;R&amp;D&amp;T</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10">
    <pageSetUpPr fitToPage="1"/>
  </sheetPr>
  <dimension ref="A1:AH151"/>
  <sheetViews>
    <sheetView view="pageBreakPreview" zoomScale="55" zoomScaleNormal="70" zoomScaleSheetLayoutView="55" workbookViewId="0">
      <pane xSplit="1" ySplit="8" topLeftCell="M30" activePane="bottomRight" state="frozen"/>
      <selection activeCell="J12" sqref="J12"/>
      <selection pane="topRight" activeCell="J12" sqref="J12"/>
      <selection pane="bottomLeft" activeCell="J12" sqref="J12"/>
      <selection pane="bottomRight" activeCell="AA11" sqref="AA11"/>
    </sheetView>
  </sheetViews>
  <sheetFormatPr defaultRowHeight="12.75" outlineLevelRow="1" outlineLevelCol="1"/>
  <cols>
    <col min="1" max="1" width="35.140625" style="1" customWidth="1"/>
    <col min="2" max="2" width="20.85546875" style="130" customWidth="1" outlineLevel="1"/>
    <col min="3" max="3" width="21" style="1" customWidth="1"/>
    <col min="4" max="4" width="21.42578125" style="1" customWidth="1"/>
    <col min="5" max="5" width="21.42578125" style="130" customWidth="1"/>
    <col min="6" max="7" width="20.85546875" style="1" customWidth="1" outlineLevel="1"/>
    <col min="8" max="8" width="21.28515625" style="130" customWidth="1"/>
    <col min="9" max="9" width="23.28515625" style="1" bestFit="1" customWidth="1" outlineLevel="1"/>
    <col min="10" max="10" width="21.28515625" style="130" customWidth="1" outlineLevel="1"/>
    <col min="11" max="11" width="26.28515625" style="1" customWidth="1"/>
    <col min="12" max="12" width="23.7109375" style="1" customWidth="1" outlineLevel="1"/>
    <col min="13" max="13" width="21.5703125" style="130" customWidth="1" outlineLevel="1"/>
    <col min="14" max="14" width="21.28515625" style="1" customWidth="1" outlineLevel="1"/>
    <col min="15" max="15" width="20.42578125" style="1" customWidth="1" outlineLevel="1"/>
    <col min="16" max="16" width="21" style="130" customWidth="1" outlineLevel="1"/>
    <col min="17" max="17" width="22" style="1" customWidth="1" outlineLevel="1"/>
    <col min="18" max="18" width="19.42578125" style="1" customWidth="1" outlineLevel="1"/>
    <col min="19" max="19" width="22.42578125" style="1" customWidth="1" outlineLevel="1"/>
    <col min="20" max="20" width="21.7109375" style="1" customWidth="1" outlineLevel="1"/>
    <col min="21" max="21" width="21.42578125" style="130" customWidth="1" outlineLevel="1"/>
    <col min="22" max="22" width="21.28515625" style="1" customWidth="1"/>
    <col min="23" max="23" width="18.140625" style="1" customWidth="1"/>
    <col min="24" max="24" width="17.28515625" style="130" customWidth="1"/>
    <col min="25" max="25" width="16" style="1" customWidth="1"/>
    <col min="26" max="26" width="21.28515625" style="1" customWidth="1"/>
    <col min="27" max="27" width="17.140625" style="1" customWidth="1"/>
    <col min="28" max="28" width="20.7109375" style="130" customWidth="1"/>
    <col min="29" max="29" width="20.140625" style="1" bestFit="1" customWidth="1"/>
    <col min="30" max="30" width="20.140625" style="107" bestFit="1" customWidth="1"/>
    <col min="31" max="31" width="20.85546875" style="107" bestFit="1" customWidth="1"/>
    <col min="32" max="32" width="17.28515625" style="1" bestFit="1" customWidth="1"/>
    <col min="33" max="33" width="22.7109375" style="1" bestFit="1" customWidth="1"/>
    <col min="34" max="34" width="11.42578125" style="1" bestFit="1" customWidth="1"/>
    <col min="35" max="16384" width="9.140625" style="1"/>
  </cols>
  <sheetData>
    <row r="1" spans="1:34">
      <c r="A1" s="130"/>
      <c r="B1" s="131"/>
      <c r="C1" s="131"/>
      <c r="D1" s="131"/>
      <c r="E1" s="131"/>
      <c r="F1" s="131"/>
      <c r="G1" s="131"/>
      <c r="H1" s="131"/>
      <c r="I1" s="130"/>
      <c r="K1" s="130"/>
      <c r="L1" s="130"/>
      <c r="N1" s="130"/>
      <c r="O1" s="130"/>
      <c r="P1" s="131"/>
      <c r="Q1" s="130"/>
      <c r="R1" s="130"/>
      <c r="S1" s="130"/>
      <c r="T1" s="130"/>
      <c r="V1" s="130"/>
      <c r="W1" s="130"/>
      <c r="Y1" s="130"/>
      <c r="Z1" s="130"/>
      <c r="AA1" s="130"/>
    </row>
    <row r="2" spans="1:34" ht="18">
      <c r="A2" s="154"/>
      <c r="B2" s="154"/>
      <c r="C2" s="154"/>
      <c r="D2" s="154"/>
      <c r="E2" s="154"/>
      <c r="F2" s="154"/>
      <c r="G2" s="154"/>
      <c r="H2" s="155"/>
      <c r="I2" s="155"/>
      <c r="J2" s="155"/>
      <c r="K2" s="155"/>
      <c r="L2" s="155"/>
      <c r="M2" s="155"/>
      <c r="N2" s="155"/>
      <c r="O2" s="155"/>
      <c r="P2" s="155"/>
      <c r="Q2" s="155"/>
      <c r="R2" s="155"/>
      <c r="S2" s="155"/>
      <c r="T2" s="155"/>
      <c r="U2" s="155"/>
      <c r="V2" s="155"/>
      <c r="W2" s="155"/>
      <c r="X2" s="155"/>
      <c r="Y2" s="155"/>
      <c r="Z2" s="130"/>
      <c r="AA2" s="130"/>
    </row>
    <row r="3" spans="1:34" ht="18">
      <c r="A3" s="338" t="s">
        <v>269</v>
      </c>
      <c r="B3" s="338"/>
      <c r="C3" s="338"/>
      <c r="D3" s="338"/>
      <c r="E3" s="338"/>
      <c r="F3" s="338"/>
      <c r="G3" s="338"/>
      <c r="H3" s="338"/>
      <c r="I3" s="338"/>
      <c r="J3" s="338"/>
      <c r="K3" s="338"/>
      <c r="L3" s="338"/>
      <c r="M3" s="338"/>
      <c r="N3" s="338"/>
      <c r="O3" s="338"/>
      <c r="P3" s="338"/>
      <c r="Q3" s="338"/>
      <c r="R3" s="338"/>
      <c r="S3" s="338"/>
      <c r="T3" s="338"/>
      <c r="U3" s="338"/>
      <c r="V3" s="338"/>
      <c r="W3" s="338"/>
      <c r="X3" s="338"/>
      <c r="Y3" s="338"/>
      <c r="Z3" s="130"/>
      <c r="AA3" s="130"/>
    </row>
    <row r="4" spans="1:34" s="3" customFormat="1" ht="21" thickBot="1">
      <c r="A4" s="130"/>
      <c r="B4" s="130"/>
      <c r="C4" s="130"/>
      <c r="D4" s="130"/>
      <c r="E4" s="130"/>
      <c r="F4" s="130"/>
      <c r="G4" s="130"/>
      <c r="H4" s="130"/>
      <c r="I4" s="130"/>
      <c r="J4" s="130"/>
      <c r="K4" s="130"/>
      <c r="L4" s="131">
        <v>5999.9999999960419</v>
      </c>
      <c r="M4" s="130"/>
      <c r="N4" s="130"/>
      <c r="O4" s="130"/>
      <c r="P4" s="130"/>
      <c r="Q4" s="130"/>
      <c r="R4" s="130"/>
      <c r="S4" s="130"/>
      <c r="T4" s="130"/>
      <c r="U4" s="130"/>
      <c r="V4" s="130"/>
      <c r="W4" s="130"/>
      <c r="X4" s="130"/>
      <c r="Y4" s="130"/>
      <c r="AD4" s="109"/>
      <c r="AE4" s="109"/>
    </row>
    <row r="5" spans="1:34" s="3" customFormat="1" ht="21" customHeight="1" thickBot="1">
      <c r="A5" s="339" t="s">
        <v>0</v>
      </c>
      <c r="B5" s="326" t="s">
        <v>1</v>
      </c>
      <c r="C5" s="327"/>
      <c r="D5" s="327"/>
      <c r="E5" s="327"/>
      <c r="F5" s="327"/>
      <c r="G5" s="327"/>
      <c r="H5" s="327"/>
      <c r="I5" s="327"/>
      <c r="J5" s="326" t="s">
        <v>2</v>
      </c>
      <c r="K5" s="327"/>
      <c r="L5" s="327"/>
      <c r="M5" s="327"/>
      <c r="N5" s="327"/>
      <c r="O5" s="327"/>
      <c r="P5" s="327"/>
      <c r="Q5" s="327"/>
      <c r="R5" s="326" t="s">
        <v>3</v>
      </c>
      <c r="S5" s="327"/>
      <c r="T5" s="327"/>
      <c r="U5" s="327"/>
      <c r="V5" s="327"/>
      <c r="W5" s="327"/>
      <c r="X5" s="327"/>
      <c r="Y5" s="328"/>
      <c r="Z5" s="316" t="s">
        <v>156</v>
      </c>
      <c r="AA5" s="316" t="s">
        <v>270</v>
      </c>
      <c r="AB5" s="316" t="s">
        <v>271</v>
      </c>
      <c r="AC5" s="332" t="s">
        <v>3</v>
      </c>
      <c r="AD5" s="333"/>
      <c r="AE5" s="333"/>
      <c r="AF5" s="333"/>
      <c r="AG5" s="333"/>
      <c r="AH5" s="334"/>
    </row>
    <row r="6" spans="1:34" ht="63.75" customHeight="1" thickBot="1">
      <c r="A6" s="340"/>
      <c r="B6" s="316" t="s">
        <v>126</v>
      </c>
      <c r="C6" s="316" t="s">
        <v>179</v>
      </c>
      <c r="D6" s="316" t="s">
        <v>112</v>
      </c>
      <c r="E6" s="316" t="s">
        <v>183</v>
      </c>
      <c r="F6" s="316" t="s">
        <v>173</v>
      </c>
      <c r="G6" s="329" t="s">
        <v>4</v>
      </c>
      <c r="H6" s="330"/>
      <c r="I6" s="330"/>
      <c r="J6" s="316" t="s">
        <v>126</v>
      </c>
      <c r="K6" s="316" t="s">
        <v>179</v>
      </c>
      <c r="L6" s="316" t="s">
        <v>112</v>
      </c>
      <c r="M6" s="316" t="s">
        <v>183</v>
      </c>
      <c r="N6" s="316" t="s">
        <v>173</v>
      </c>
      <c r="O6" s="329" t="s">
        <v>4</v>
      </c>
      <c r="P6" s="330"/>
      <c r="Q6" s="330"/>
      <c r="R6" s="316" t="s">
        <v>126</v>
      </c>
      <c r="S6" s="316" t="s">
        <v>179</v>
      </c>
      <c r="T6" s="316" t="s">
        <v>112</v>
      </c>
      <c r="U6" s="316" t="s">
        <v>183</v>
      </c>
      <c r="V6" s="316" t="s">
        <v>173</v>
      </c>
      <c r="W6" s="329" t="s">
        <v>4</v>
      </c>
      <c r="X6" s="330"/>
      <c r="Y6" s="331"/>
      <c r="Z6" s="317"/>
      <c r="AA6" s="317"/>
      <c r="AB6" s="317"/>
      <c r="AC6" s="316" t="s">
        <v>133</v>
      </c>
      <c r="AD6" s="316" t="s">
        <v>174</v>
      </c>
      <c r="AE6" s="329" t="s">
        <v>5</v>
      </c>
      <c r="AF6" s="330"/>
      <c r="AG6" s="330"/>
      <c r="AH6" s="331"/>
    </row>
    <row r="7" spans="1:34" ht="108.75" customHeight="1" thickBot="1">
      <c r="A7" s="340"/>
      <c r="B7" s="317" t="s">
        <v>6</v>
      </c>
      <c r="C7" s="317" t="s">
        <v>6</v>
      </c>
      <c r="D7" s="317" t="s">
        <v>6</v>
      </c>
      <c r="E7" s="317" t="s">
        <v>6</v>
      </c>
      <c r="F7" s="317" t="s">
        <v>6</v>
      </c>
      <c r="G7" s="256" t="s">
        <v>226</v>
      </c>
      <c r="H7" s="256" t="s">
        <v>184</v>
      </c>
      <c r="I7" s="256" t="s">
        <v>203</v>
      </c>
      <c r="J7" s="317" t="s">
        <v>6</v>
      </c>
      <c r="K7" s="317" t="s">
        <v>6</v>
      </c>
      <c r="L7" s="317" t="s">
        <v>6</v>
      </c>
      <c r="M7" s="317" t="s">
        <v>6</v>
      </c>
      <c r="N7" s="317" t="s">
        <v>6</v>
      </c>
      <c r="O7" s="256" t="s">
        <v>226</v>
      </c>
      <c r="P7" s="256" t="s">
        <v>184</v>
      </c>
      <c r="Q7" s="256" t="s">
        <v>203</v>
      </c>
      <c r="R7" s="317" t="s">
        <v>6</v>
      </c>
      <c r="S7" s="317" t="s">
        <v>6</v>
      </c>
      <c r="T7" s="317" t="s">
        <v>6</v>
      </c>
      <c r="U7" s="317" t="s">
        <v>6</v>
      </c>
      <c r="V7" s="317" t="s">
        <v>6</v>
      </c>
      <c r="W7" s="256" t="s">
        <v>226</v>
      </c>
      <c r="X7" s="256" t="s">
        <v>184</v>
      </c>
      <c r="Y7" s="256" t="s">
        <v>203</v>
      </c>
      <c r="Z7" s="321"/>
      <c r="AA7" s="321"/>
      <c r="AB7" s="321"/>
      <c r="AC7" s="317" t="s">
        <v>6</v>
      </c>
      <c r="AD7" s="317" t="s">
        <v>6</v>
      </c>
      <c r="AE7" s="256" t="s">
        <v>176</v>
      </c>
      <c r="AF7" s="256" t="s">
        <v>258</v>
      </c>
      <c r="AG7" s="256" t="s">
        <v>259</v>
      </c>
      <c r="AH7" s="256"/>
    </row>
    <row r="8" spans="1:34" ht="36.75" thickBot="1">
      <c r="A8" s="340"/>
      <c r="B8" s="210" t="s">
        <v>6</v>
      </c>
      <c r="C8" s="211" t="s">
        <v>6</v>
      </c>
      <c r="D8" s="210" t="s">
        <v>6</v>
      </c>
      <c r="E8" s="211" t="s">
        <v>6</v>
      </c>
      <c r="F8" s="210" t="s">
        <v>6</v>
      </c>
      <c r="G8" s="210" t="s">
        <v>7</v>
      </c>
      <c r="H8" s="210" t="s">
        <v>7</v>
      </c>
      <c r="I8" s="210" t="s">
        <v>7</v>
      </c>
      <c r="J8" s="210" t="s">
        <v>6</v>
      </c>
      <c r="K8" s="211" t="s">
        <v>6</v>
      </c>
      <c r="L8" s="210" t="s">
        <v>6</v>
      </c>
      <c r="M8" s="211" t="s">
        <v>6</v>
      </c>
      <c r="N8" s="210" t="s">
        <v>6</v>
      </c>
      <c r="O8" s="210" t="s">
        <v>7</v>
      </c>
      <c r="P8" s="210" t="s">
        <v>7</v>
      </c>
      <c r="Q8" s="210" t="s">
        <v>7</v>
      </c>
      <c r="R8" s="211" t="s">
        <v>7</v>
      </c>
      <c r="S8" s="211" t="s">
        <v>7</v>
      </c>
      <c r="T8" s="211" t="s">
        <v>7</v>
      </c>
      <c r="U8" s="211" t="s">
        <v>7</v>
      </c>
      <c r="V8" s="211" t="s">
        <v>7</v>
      </c>
      <c r="W8" s="210" t="s">
        <v>7</v>
      </c>
      <c r="X8" s="210" t="s">
        <v>7</v>
      </c>
      <c r="Y8" s="210" t="s">
        <v>7</v>
      </c>
      <c r="Z8" s="279" t="s">
        <v>6</v>
      </c>
      <c r="AA8" s="279" t="s">
        <v>6</v>
      </c>
      <c r="AB8" s="279" t="s">
        <v>6</v>
      </c>
      <c r="AC8" s="209" t="s">
        <v>7</v>
      </c>
      <c r="AD8" s="209" t="s">
        <v>7</v>
      </c>
      <c r="AE8" s="210" t="s">
        <v>7</v>
      </c>
      <c r="AF8" s="210" t="s">
        <v>7</v>
      </c>
      <c r="AG8" s="210" t="s">
        <v>7</v>
      </c>
    </row>
    <row r="9" spans="1:34" s="130" customFormat="1" ht="18.75" thickBot="1">
      <c r="A9" s="206">
        <v>1</v>
      </c>
      <c r="B9" s="207">
        <v>6</v>
      </c>
      <c r="C9" s="207">
        <v>3</v>
      </c>
      <c r="D9" s="208">
        <v>4</v>
      </c>
      <c r="E9" s="207">
        <v>5</v>
      </c>
      <c r="F9" s="207">
        <v>6</v>
      </c>
      <c r="G9" s="208">
        <v>7</v>
      </c>
      <c r="H9" s="207">
        <v>8</v>
      </c>
      <c r="I9" s="207">
        <v>9</v>
      </c>
      <c r="J9" s="206">
        <v>17</v>
      </c>
      <c r="K9" s="206">
        <v>13</v>
      </c>
      <c r="L9" s="207">
        <v>14</v>
      </c>
      <c r="M9" s="208">
        <v>16</v>
      </c>
      <c r="N9" s="206">
        <v>17</v>
      </c>
      <c r="O9" s="207">
        <v>18</v>
      </c>
      <c r="P9" s="208">
        <v>20</v>
      </c>
      <c r="Q9" s="206">
        <v>21</v>
      </c>
      <c r="R9" s="207">
        <v>10</v>
      </c>
      <c r="S9" s="207">
        <v>11</v>
      </c>
      <c r="T9" s="208">
        <v>12</v>
      </c>
      <c r="U9" s="207">
        <v>13</v>
      </c>
      <c r="V9" s="207">
        <v>14</v>
      </c>
      <c r="W9" s="208">
        <v>15</v>
      </c>
      <c r="X9" s="207">
        <v>16</v>
      </c>
      <c r="Y9" s="207">
        <v>17</v>
      </c>
      <c r="Z9" s="208"/>
      <c r="AA9" s="204"/>
      <c r="AB9" s="204"/>
      <c r="AC9" s="206">
        <v>35</v>
      </c>
      <c r="AD9" s="207">
        <v>35</v>
      </c>
      <c r="AE9" s="208">
        <v>36</v>
      </c>
      <c r="AF9" s="207">
        <v>38</v>
      </c>
      <c r="AG9" s="207">
        <v>39</v>
      </c>
    </row>
    <row r="10" spans="1:34" s="101" customFormat="1" ht="18">
      <c r="A10" s="343" t="s">
        <v>9</v>
      </c>
      <c r="B10" s="301">
        <v>639102.44299999997</v>
      </c>
      <c r="C10" s="301">
        <f>B10</f>
        <v>639102.44299999997</v>
      </c>
      <c r="D10" s="310">
        <v>636836.15024356754</v>
      </c>
      <c r="E10" s="277">
        <v>639102.44289999991</v>
      </c>
      <c r="F10" s="301">
        <v>649408.50600000005</v>
      </c>
      <c r="G10" s="161">
        <f>F10-D10</f>
        <v>12572.355756432517</v>
      </c>
      <c r="H10" s="161">
        <f>F10-E10</f>
        <v>10306.063100000145</v>
      </c>
      <c r="I10" s="161">
        <f>F10-C10</f>
        <v>10306.063000000082</v>
      </c>
      <c r="J10" s="301">
        <v>598007.35699999996</v>
      </c>
      <c r="K10" s="301">
        <f>J10</f>
        <v>598007.35699999996</v>
      </c>
      <c r="L10" s="277">
        <v>595899.98669669603</v>
      </c>
      <c r="M10" s="277">
        <v>598207.35659999994</v>
      </c>
      <c r="N10" s="277">
        <v>602074.03599999996</v>
      </c>
      <c r="O10" s="161">
        <f>N10-L10</f>
        <v>6174.0493033039384</v>
      </c>
      <c r="P10" s="161">
        <f>N10-M10</f>
        <v>3866.6794000000227</v>
      </c>
      <c r="Q10" s="161">
        <f>N10-K10</f>
        <v>4066.6790000000037</v>
      </c>
      <c r="R10" s="162">
        <f>B10-J10</f>
        <v>41095.08600000001</v>
      </c>
      <c r="S10" s="162">
        <f>C10-K10</f>
        <v>41095.08600000001</v>
      </c>
      <c r="T10" s="162">
        <f>D10-L10</f>
        <v>40936.16354687151</v>
      </c>
      <c r="U10" s="162">
        <f>E10-M10</f>
        <v>40895.086299999966</v>
      </c>
      <c r="V10" s="162">
        <f>F10-N10</f>
        <v>47334.470000000088</v>
      </c>
      <c r="W10" s="163">
        <f>F10*W11</f>
        <v>5590.1487955930743</v>
      </c>
      <c r="X10" s="163">
        <f>F10*X11</f>
        <v>5779.9161223527981</v>
      </c>
      <c r="Y10" s="161">
        <f>F10*Y11</f>
        <v>5576.6912659239206</v>
      </c>
      <c r="Z10" s="160">
        <v>88.580999999998312</v>
      </c>
      <c r="AA10" s="160">
        <v>9.8559999999997707</v>
      </c>
      <c r="AB10" s="163">
        <f>AA10-Z10</f>
        <v>-78.724999999998545</v>
      </c>
      <c r="AC10" s="162">
        <f>S10+Z10</f>
        <v>41183.667000000009</v>
      </c>
      <c r="AD10" s="162">
        <f>V10+AA10</f>
        <v>47344.326000000088</v>
      </c>
      <c r="AE10" s="163">
        <f>AE11*F10</f>
        <v>5600.004795593075</v>
      </c>
      <c r="AF10" s="163">
        <f>AF11*F10</f>
        <v>5586.5472659239213</v>
      </c>
      <c r="AG10" s="163">
        <f>AG11*F10</f>
        <v>5496.5378229933676</v>
      </c>
    </row>
    <row r="11" spans="1:34" s="101" customFormat="1" ht="18.75" thickBot="1">
      <c r="A11" s="344"/>
      <c r="B11" s="164"/>
      <c r="C11" s="164"/>
      <c r="D11" s="164"/>
      <c r="E11" s="165"/>
      <c r="F11" s="164"/>
      <c r="G11" s="166">
        <f>G10/D10</f>
        <v>1.9741900254286807E-2</v>
      </c>
      <c r="H11" s="166">
        <f>H10/E10</f>
        <v>1.6125839002015408E-2</v>
      </c>
      <c r="I11" s="166">
        <f>I10/C10</f>
        <v>1.6125838843022672E-2</v>
      </c>
      <c r="J11" s="164"/>
      <c r="K11" s="164"/>
      <c r="L11" s="164"/>
      <c r="M11" s="278"/>
      <c r="N11" s="164"/>
      <c r="O11" s="166">
        <f>O10/L10</f>
        <v>1.0360881760593889E-2</v>
      </c>
      <c r="P11" s="166">
        <f>P10/M10</f>
        <v>6.4637777475303341E-3</v>
      </c>
      <c r="Q11" s="166">
        <f>Q10/K10</f>
        <v>6.8003828922793734E-3</v>
      </c>
      <c r="R11" s="167">
        <f>R10/B10</f>
        <v>6.4301250057966081E-2</v>
      </c>
      <c r="S11" s="167">
        <f>S10/C10</f>
        <v>6.4301250057966081E-2</v>
      </c>
      <c r="T11" s="167">
        <f>T10/D10</f>
        <v>6.4280527308656799E-2</v>
      </c>
      <c r="U11" s="167">
        <f>U10/E10</f>
        <v>6.3988311661638889E-2</v>
      </c>
      <c r="V11" s="167">
        <f>V10/F10</f>
        <v>7.2888589482072608E-2</v>
      </c>
      <c r="W11" s="166">
        <f>V11-T11</f>
        <v>8.6080621734158091E-3</v>
      </c>
      <c r="X11" s="166">
        <f>V11-U11</f>
        <v>8.9002778204337191E-3</v>
      </c>
      <c r="Y11" s="166">
        <f>V11-S11</f>
        <v>8.5873394241065271E-3</v>
      </c>
      <c r="Z11" s="167">
        <f>Z10/S10</f>
        <v>2.1555131920151789E-3</v>
      </c>
      <c r="AA11" s="194">
        <f>AA10/V10</f>
        <v>2.0822035189154442E-4</v>
      </c>
      <c r="AB11" s="166">
        <f>AA11-Z11</f>
        <v>-1.9472928401236345E-3</v>
      </c>
      <c r="AC11" s="167">
        <f>AC10/C10</f>
        <v>6.4439852250729096E-2</v>
      </c>
      <c r="AD11" s="167">
        <f>AD10/F10</f>
        <v>7.2903766369823444E-2</v>
      </c>
      <c r="AE11" s="166">
        <f>AD11-T11</f>
        <v>8.623239061166646E-3</v>
      </c>
      <c r="AF11" s="166">
        <f>AD11-S11</f>
        <v>8.6025163118573639E-3</v>
      </c>
      <c r="AG11" s="166">
        <f>AD11-AC11</f>
        <v>8.4639141190943484E-3</v>
      </c>
    </row>
    <row r="12" spans="1:34" s="101" customFormat="1" ht="18">
      <c r="A12" s="343" t="s">
        <v>11</v>
      </c>
      <c r="B12" s="301">
        <v>386568.85200000001</v>
      </c>
      <c r="C12" s="301">
        <f>B12</f>
        <v>386568.85200000001</v>
      </c>
      <c r="D12" s="277">
        <v>382685.09324708069</v>
      </c>
      <c r="E12" s="277">
        <v>382685.09324708069</v>
      </c>
      <c r="F12" s="277">
        <v>393848.85600000003</v>
      </c>
      <c r="G12" s="161">
        <f>F12-D12</f>
        <v>11163.762752919341</v>
      </c>
      <c r="H12" s="161">
        <f>F12-E12</f>
        <v>11163.762752919341</v>
      </c>
      <c r="I12" s="161">
        <f>F12-C12</f>
        <v>7280.0040000000154</v>
      </c>
      <c r="J12" s="301">
        <v>335404.27600000001</v>
      </c>
      <c r="K12" s="301">
        <f>J12+B82+D82</f>
        <v>336405.33276000002</v>
      </c>
      <c r="L12" s="277">
        <v>334489.17944254307</v>
      </c>
      <c r="M12" s="277">
        <v>334489.17944254307</v>
      </c>
      <c r="N12" s="277">
        <v>341629.70199999999</v>
      </c>
      <c r="O12" s="161">
        <f>N12-L12</f>
        <v>7140.5225574569195</v>
      </c>
      <c r="P12" s="161">
        <f>N12-M12</f>
        <v>7140.5225574569195</v>
      </c>
      <c r="Q12" s="161">
        <f>N12-K12</f>
        <v>5224.3692399999709</v>
      </c>
      <c r="R12" s="168">
        <f>B12-J12</f>
        <v>51164.576000000001</v>
      </c>
      <c r="S12" s="168">
        <f>C12-K12</f>
        <v>50163.519239999994</v>
      </c>
      <c r="T12" s="168">
        <f>D12-L12</f>
        <v>48195.913804537617</v>
      </c>
      <c r="U12" s="168">
        <f>E12-M12</f>
        <v>48195.913804537617</v>
      </c>
      <c r="V12" s="168">
        <f>F12-N12</f>
        <v>52219.154000000039</v>
      </c>
      <c r="W12" s="161">
        <f>F12*W13</f>
        <v>2617.2597774412407</v>
      </c>
      <c r="X12" s="163">
        <f>F12*X13</f>
        <v>2617.2597774412407</v>
      </c>
      <c r="Y12" s="163">
        <f>F12*Y13</f>
        <v>1110.9372789901729</v>
      </c>
      <c r="Z12" s="160">
        <v>11962.025000000005</v>
      </c>
      <c r="AA12" s="160">
        <v>737.77600000000166</v>
      </c>
      <c r="AB12" s="163">
        <f t="shared" ref="AB12:AB31" si="0">AA12-Z12</f>
        <v>-11224.249000000003</v>
      </c>
      <c r="AC12" s="168">
        <f>S12+Z12</f>
        <v>62125.544240000003</v>
      </c>
      <c r="AD12" s="168">
        <f>V12+AA12</f>
        <v>52956.930000000037</v>
      </c>
      <c r="AE12" s="161">
        <f>AE13*F12</f>
        <v>3355.0357774412391</v>
      </c>
      <c r="AF12" s="163">
        <f>AF13*F12</f>
        <v>1848.7132789901714</v>
      </c>
      <c r="AG12" s="163">
        <f>AG13*F12</f>
        <v>-10338.584888771677</v>
      </c>
    </row>
    <row r="13" spans="1:34" s="101" customFormat="1" ht="18.75" thickBot="1">
      <c r="A13" s="346"/>
      <c r="B13" s="169"/>
      <c r="C13" s="164"/>
      <c r="D13" s="169"/>
      <c r="E13" s="165"/>
      <c r="F13" s="169"/>
      <c r="G13" s="166">
        <f>G12/D12</f>
        <v>2.9172191313214954E-2</v>
      </c>
      <c r="H13" s="166">
        <f>H12/E12</f>
        <v>2.9172191313214954E-2</v>
      </c>
      <c r="I13" s="166">
        <f>I12/C12</f>
        <v>1.8832360554491896E-2</v>
      </c>
      <c r="J13" s="169"/>
      <c r="K13" s="164"/>
      <c r="L13" s="169"/>
      <c r="M13" s="278"/>
      <c r="N13" s="169"/>
      <c r="O13" s="166">
        <f>O12/L12</f>
        <v>2.1347544244502185E-2</v>
      </c>
      <c r="P13" s="166">
        <f>P12/M12</f>
        <v>2.1347544244502185E-2</v>
      </c>
      <c r="Q13" s="166">
        <f>Q12/K12</f>
        <v>1.5529983419517213E-2</v>
      </c>
      <c r="R13" s="167">
        <f>R12/B12</f>
        <v>0.13235566118503517</v>
      </c>
      <c r="S13" s="167">
        <f>S12/C12</f>
        <v>0.12976606620131928</v>
      </c>
      <c r="T13" s="167">
        <f>T12/D12</f>
        <v>0.12594144547307964</v>
      </c>
      <c r="U13" s="167">
        <f>U12/E12</f>
        <v>0.12594144547307964</v>
      </c>
      <c r="V13" s="167">
        <f>V12/F12</f>
        <v>0.13258678603347279</v>
      </c>
      <c r="W13" s="166">
        <f>V13-T13</f>
        <v>6.6453405603931481E-3</v>
      </c>
      <c r="X13" s="166">
        <f>V13-U13</f>
        <v>6.6453405603931481E-3</v>
      </c>
      <c r="Y13" s="166">
        <f>V13-S13</f>
        <v>2.8207198321535121E-3</v>
      </c>
      <c r="Z13" s="167">
        <f>Z12/S12</f>
        <v>0.2384606419411974</v>
      </c>
      <c r="AA13" s="194">
        <f>AA12/V12</f>
        <v>1.4128455623773628E-2</v>
      </c>
      <c r="AB13" s="166">
        <f t="shared" si="0"/>
        <v>-0.22433218631742377</v>
      </c>
      <c r="AC13" s="167">
        <f>AC12/C12</f>
        <v>0.16071016564986979</v>
      </c>
      <c r="AD13" s="167">
        <f>AD12/F12</f>
        <v>0.13446003255624547</v>
      </c>
      <c r="AE13" s="166">
        <f>AD13-T13</f>
        <v>8.5185870831658295E-3</v>
      </c>
      <c r="AF13" s="166">
        <f>AD13-S13</f>
        <v>4.6939663549261934E-3</v>
      </c>
      <c r="AG13" s="166">
        <f t="shared" ref="AG13" si="1">AD13-AC13</f>
        <v>-2.6250133093624312E-2</v>
      </c>
    </row>
    <row r="14" spans="1:34" s="101" customFormat="1" ht="18">
      <c r="A14" s="343" t="s">
        <v>10</v>
      </c>
      <c r="B14" s="301">
        <v>44885.98</v>
      </c>
      <c r="C14" s="301">
        <f>B14</f>
        <v>44885.98</v>
      </c>
      <c r="D14" s="277">
        <v>46305.917000000001</v>
      </c>
      <c r="E14" s="277">
        <v>46305.917000000001</v>
      </c>
      <c r="F14" s="277">
        <v>47186.351000000002</v>
      </c>
      <c r="G14" s="161">
        <f>F14-D14</f>
        <v>880.43400000000111</v>
      </c>
      <c r="H14" s="161">
        <f>F14-E14</f>
        <v>880.43400000000111</v>
      </c>
      <c r="I14" s="161">
        <f>F14-C14</f>
        <v>2300.3709999999992</v>
      </c>
      <c r="J14" s="301">
        <v>38621.482000000004</v>
      </c>
      <c r="K14" s="301">
        <f>J14</f>
        <v>38621.482000000004</v>
      </c>
      <c r="L14" s="277">
        <v>39280.216999999997</v>
      </c>
      <c r="M14" s="277">
        <v>39280.216999999997</v>
      </c>
      <c r="N14" s="277">
        <v>40208.250999999997</v>
      </c>
      <c r="O14" s="161">
        <f>N14-L14</f>
        <v>928.03399999999965</v>
      </c>
      <c r="P14" s="161">
        <f>N14-M14</f>
        <v>928.03399999999965</v>
      </c>
      <c r="Q14" s="161">
        <f>N14-K14</f>
        <v>1586.768999999993</v>
      </c>
      <c r="R14" s="168">
        <f>B14-J14</f>
        <v>6264.4979999999996</v>
      </c>
      <c r="S14" s="168">
        <f>C14-K14</f>
        <v>6264.4979999999996</v>
      </c>
      <c r="T14" s="168">
        <f>D14-L14</f>
        <v>7025.7000000000044</v>
      </c>
      <c r="U14" s="168">
        <f>E14-M14</f>
        <v>7025.7000000000044</v>
      </c>
      <c r="V14" s="168">
        <f>F14-N14</f>
        <v>6978.1000000000058</v>
      </c>
      <c r="W14" s="161">
        <f>F14*W15</f>
        <v>-181.18260789436405</v>
      </c>
      <c r="X14" s="163">
        <f>F14*X15</f>
        <v>-181.18260789436405</v>
      </c>
      <c r="Y14" s="163">
        <f>F14*Y15</f>
        <v>392.55142855747556</v>
      </c>
      <c r="Z14" s="160">
        <v>613.72699999999986</v>
      </c>
      <c r="AA14" s="160">
        <v>21.957999999999629</v>
      </c>
      <c r="AB14" s="163">
        <f t="shared" si="0"/>
        <v>-591.76900000000023</v>
      </c>
      <c r="AC14" s="168">
        <f>S14+Z14</f>
        <v>6878.2249999999995</v>
      </c>
      <c r="AD14" s="168">
        <f>V14+AA14</f>
        <v>7000.0580000000054</v>
      </c>
      <c r="AE14" s="161">
        <f>AE15*F14</f>
        <v>-159.22460789436377</v>
      </c>
      <c r="AF14" s="163">
        <f>AF15*F14</f>
        <v>414.50942855747587</v>
      </c>
      <c r="AG14" s="163">
        <f>AG15*F14</f>
        <v>-230.67059514206215</v>
      </c>
    </row>
    <row r="15" spans="1:34" s="101" customFormat="1" ht="18.75" thickBot="1">
      <c r="A15" s="346"/>
      <c r="B15" s="164"/>
      <c r="C15" s="164"/>
      <c r="D15" s="164"/>
      <c r="E15" s="278"/>
      <c r="F15" s="164"/>
      <c r="G15" s="166">
        <f>G14/D14</f>
        <v>1.9013423273747092E-2</v>
      </c>
      <c r="H15" s="166">
        <f>H14/E14</f>
        <v>1.9013423273747092E-2</v>
      </c>
      <c r="I15" s="166">
        <f>I14/C14</f>
        <v>5.1249209664131185E-2</v>
      </c>
      <c r="J15" s="164"/>
      <c r="K15" s="164"/>
      <c r="L15" s="164"/>
      <c r="M15" s="278"/>
      <c r="N15" s="164"/>
      <c r="O15" s="166">
        <f>O14/L14</f>
        <v>2.3625989642572488E-2</v>
      </c>
      <c r="P15" s="166">
        <f>P14/M14</f>
        <v>2.3625989642572488E-2</v>
      </c>
      <c r="Q15" s="166">
        <f>Q14/K14</f>
        <v>4.1085140130044537E-2</v>
      </c>
      <c r="R15" s="167">
        <f>R14/B14</f>
        <v>0.1395646925832966</v>
      </c>
      <c r="S15" s="167">
        <f>S14/C14</f>
        <v>0.1395646925832966</v>
      </c>
      <c r="T15" s="167">
        <f>T14/D14</f>
        <v>0.15172359074543335</v>
      </c>
      <c r="U15" s="167">
        <f>U14/E14</f>
        <v>0.15172359074543335</v>
      </c>
      <c r="V15" s="167">
        <f>V14/F14</f>
        <v>0.14788386582382701</v>
      </c>
      <c r="W15" s="166">
        <f>V15-T15</f>
        <v>-3.8397249216063356E-3</v>
      </c>
      <c r="X15" s="166">
        <f>V15-U15</f>
        <v>-3.8397249216063356E-3</v>
      </c>
      <c r="Y15" s="166">
        <f>V15-S15</f>
        <v>8.3191732405304142E-3</v>
      </c>
      <c r="Z15" s="167">
        <f>Z14/S14</f>
        <v>9.7969063123653305E-2</v>
      </c>
      <c r="AA15" s="194">
        <f>AA14/V14</f>
        <v>3.1467018242787594E-3</v>
      </c>
      <c r="AB15" s="166">
        <f t="shared" si="0"/>
        <v>-9.4822361299374547E-2</v>
      </c>
      <c r="AC15" s="167">
        <f>AC14/C14</f>
        <v>0.15323771476082285</v>
      </c>
      <c r="AD15" s="167">
        <f>AD14/F14</f>
        <v>0.14834921225419626</v>
      </c>
      <c r="AE15" s="166">
        <f>AD15-T15</f>
        <v>-3.37437849123709E-3</v>
      </c>
      <c r="AF15" s="166">
        <f>AD15-S15</f>
        <v>8.7845196708996598E-3</v>
      </c>
      <c r="AG15" s="166">
        <f t="shared" ref="AG15" si="2">AD15-AC15</f>
        <v>-4.8885025066265908E-3</v>
      </c>
    </row>
    <row r="16" spans="1:34" s="101" customFormat="1" ht="18">
      <c r="A16" s="343" t="s">
        <v>12</v>
      </c>
      <c r="B16" s="301">
        <v>1183197.0060000001</v>
      </c>
      <c r="C16" s="301">
        <f>B16+B98+C98+D98</f>
        <v>1180805.9110000001</v>
      </c>
      <c r="D16" s="277">
        <v>1252224.73</v>
      </c>
      <c r="E16" s="277">
        <v>1157672.885</v>
      </c>
      <c r="F16" s="277">
        <v>1173322.2</v>
      </c>
      <c r="G16" s="161">
        <f>F16-D16</f>
        <v>-78902.530000000028</v>
      </c>
      <c r="H16" s="161">
        <f>F16-E16</f>
        <v>15649.314999999944</v>
      </c>
      <c r="I16" s="161">
        <f>F16-C16</f>
        <v>-7483.7110000001267</v>
      </c>
      <c r="J16" s="301">
        <v>1063647.459</v>
      </c>
      <c r="K16" s="301">
        <f>J16+B98+C98-F98</f>
        <v>1055247.9640000002</v>
      </c>
      <c r="L16" s="277">
        <v>1124946.9509999999</v>
      </c>
      <c r="M16" s="277">
        <v>1040005.481</v>
      </c>
      <c r="N16" s="277">
        <v>1054692.943</v>
      </c>
      <c r="O16" s="161">
        <f>N16-L16</f>
        <v>-70254.007999999914</v>
      </c>
      <c r="P16" s="161">
        <f>N16-M16</f>
        <v>14687.461999999941</v>
      </c>
      <c r="Q16" s="161">
        <f>N16-K16</f>
        <v>-555.02100000018254</v>
      </c>
      <c r="R16" s="168">
        <f>B16-J16</f>
        <v>119549.54700000002</v>
      </c>
      <c r="S16" s="168">
        <f>C16-K16</f>
        <v>125557.94699999993</v>
      </c>
      <c r="T16" s="168">
        <f>D16-L16</f>
        <v>127277.7790000001</v>
      </c>
      <c r="U16" s="168">
        <f>E16-M16</f>
        <v>117667.40399999998</v>
      </c>
      <c r="V16" s="168">
        <f>F16-N16</f>
        <v>118629.25699999998</v>
      </c>
      <c r="W16" s="161">
        <f>F16*W17</f>
        <v>-628.76441552814276</v>
      </c>
      <c r="X16" s="163">
        <f>F16*X17</f>
        <v>-628.76408560986158</v>
      </c>
      <c r="Y16" s="163">
        <f>F16*Y17</f>
        <v>-6132.9289182269422</v>
      </c>
      <c r="Z16" s="160">
        <v>13386.797999999995</v>
      </c>
      <c r="AA16" s="160"/>
      <c r="AB16" s="163">
        <f t="shared" si="0"/>
        <v>-13386.797999999995</v>
      </c>
      <c r="AC16" s="168">
        <f>S16+Z16</f>
        <v>138944.74499999994</v>
      </c>
      <c r="AD16" s="168">
        <f>V16+AA16</f>
        <v>118629.25699999998</v>
      </c>
      <c r="AE16" s="161">
        <f>AE17*F16</f>
        <v>-628.76441552814276</v>
      </c>
      <c r="AF16" s="163">
        <f>AF17*F16</f>
        <v>-6132.9289182269422</v>
      </c>
      <c r="AG16" s="163">
        <f>AG17*F16</f>
        <v>-19434.884077829451</v>
      </c>
    </row>
    <row r="17" spans="1:33" s="101" customFormat="1" ht="18.75" thickBot="1">
      <c r="A17" s="344"/>
      <c r="B17" s="164"/>
      <c r="C17" s="164"/>
      <c r="D17" s="164"/>
      <c r="E17" s="165"/>
      <c r="F17" s="164"/>
      <c r="G17" s="166">
        <f>G16/D16</f>
        <v>-6.3009880023691942E-2</v>
      </c>
      <c r="H17" s="166">
        <f>H16/E16</f>
        <v>1.3517907521864386E-2</v>
      </c>
      <c r="I17" s="166">
        <f>I16/C16</f>
        <v>-6.3377994048677538E-3</v>
      </c>
      <c r="J17" s="164"/>
      <c r="K17" s="164"/>
      <c r="L17" s="164"/>
      <c r="M17" s="165"/>
      <c r="N17" s="164"/>
      <c r="O17" s="166">
        <f>O16/L16</f>
        <v>-6.2450951964933964E-2</v>
      </c>
      <c r="P17" s="166">
        <f>P16/M16</f>
        <v>1.412248518717176E-2</v>
      </c>
      <c r="Q17" s="166">
        <f>Q16/K16</f>
        <v>-5.2596263526188849E-4</v>
      </c>
      <c r="R17" s="167">
        <f>R16/B16</f>
        <v>0.10103942656528325</v>
      </c>
      <c r="S17" s="167">
        <f>S16/C16</f>
        <v>0.10633241740267671</v>
      </c>
      <c r="T17" s="167">
        <f>T16/D16</f>
        <v>0.10164132359852061</v>
      </c>
      <c r="U17" s="167">
        <f>U16/E16</f>
        <v>0.10164132331733759</v>
      </c>
      <c r="V17" s="167">
        <f>V16/F16</f>
        <v>0.10110543975047943</v>
      </c>
      <c r="W17" s="166">
        <f>V17-T17</f>
        <v>-5.3588384804117983E-4</v>
      </c>
      <c r="X17" s="166">
        <f>V17-U17</f>
        <v>-5.3588356685815852E-4</v>
      </c>
      <c r="Y17" s="166">
        <f>V17-S17</f>
        <v>-5.2269776521972761E-3</v>
      </c>
      <c r="Z17" s="167">
        <f>Z16/S16</f>
        <v>0.10661848429235629</v>
      </c>
      <c r="AA17" s="194">
        <f>AA16/V16</f>
        <v>0</v>
      </c>
      <c r="AB17" s="166">
        <f t="shared" si="0"/>
        <v>-0.10661848429235629</v>
      </c>
      <c r="AC17" s="167">
        <f>AC16/C16</f>
        <v>0.11766941857729227</v>
      </c>
      <c r="AD17" s="167">
        <f>AD16/F16</f>
        <v>0.10110543975047943</v>
      </c>
      <c r="AE17" s="166">
        <f>AD17-T17</f>
        <v>-5.3588384804117983E-4</v>
      </c>
      <c r="AF17" s="166">
        <f>AD17-S17</f>
        <v>-5.2269776521972761E-3</v>
      </c>
      <c r="AG17" s="166">
        <f t="shared" ref="AG17" si="3">AD17-AC17</f>
        <v>-1.6563978826812834E-2</v>
      </c>
    </row>
    <row r="18" spans="1:33" s="102" customFormat="1" ht="18" customHeight="1">
      <c r="A18" s="343" t="s">
        <v>13</v>
      </c>
      <c r="B18" s="301">
        <v>1359609.01</v>
      </c>
      <c r="C18" s="301">
        <f>B18-E116</f>
        <v>1354761.068</v>
      </c>
      <c r="D18" s="277">
        <v>1311811.6429999999</v>
      </c>
      <c r="E18" s="277">
        <v>1311811.6429999999</v>
      </c>
      <c r="F18" s="301">
        <v>1327862.054</v>
      </c>
      <c r="G18" s="161">
        <f>F18-D18</f>
        <v>16050.41100000008</v>
      </c>
      <c r="H18" s="161">
        <f>F18-E18</f>
        <v>16050.41100000008</v>
      </c>
      <c r="I18" s="161">
        <f>F18-C18</f>
        <v>-26899.013999999966</v>
      </c>
      <c r="J18" s="301">
        <v>1305379.1740000001</v>
      </c>
      <c r="K18" s="301">
        <f>J18-E116-C116</f>
        <v>1300531.2320000001</v>
      </c>
      <c r="L18" s="277">
        <v>1262115.56</v>
      </c>
      <c r="M18" s="277">
        <v>1262115.56</v>
      </c>
      <c r="N18" s="277">
        <v>1274442.574</v>
      </c>
      <c r="O18" s="161">
        <f>N18-L18</f>
        <v>12327.013999999966</v>
      </c>
      <c r="P18" s="161">
        <f>N18-M18</f>
        <v>12327.013999999966</v>
      </c>
      <c r="Q18" s="161">
        <f>N18-K18</f>
        <v>-26088.658000000054</v>
      </c>
      <c r="R18" s="168">
        <f>B18-J18</f>
        <v>54229.835999999894</v>
      </c>
      <c r="S18" s="168">
        <f>C18-K18</f>
        <v>54229.835999999894</v>
      </c>
      <c r="T18" s="168">
        <f>D18-L18</f>
        <v>49696.082999999868</v>
      </c>
      <c r="U18" s="168">
        <f>E18-M18</f>
        <v>49696.082999999868</v>
      </c>
      <c r="V18" s="168">
        <f>F18-N18</f>
        <v>53419.479999999981</v>
      </c>
      <c r="W18" s="161">
        <f>F18*W19</f>
        <v>3115.3504397363386</v>
      </c>
      <c r="X18" s="163">
        <f>F18*X19</f>
        <v>3115.3504397363386</v>
      </c>
      <c r="Y18" s="163">
        <f>F18*Y19</f>
        <v>266.38672034942846</v>
      </c>
      <c r="Z18" s="160">
        <v>0</v>
      </c>
      <c r="AA18" s="160">
        <v>0</v>
      </c>
      <c r="AB18" s="163">
        <f t="shared" si="0"/>
        <v>0</v>
      </c>
      <c r="AC18" s="168">
        <f>S18+Z18</f>
        <v>54229.835999999894</v>
      </c>
      <c r="AD18" s="168">
        <f>V18+AA18</f>
        <v>53419.479999999981</v>
      </c>
      <c r="AE18" s="161">
        <f>AE19*F18</f>
        <v>3115.3504397363386</v>
      </c>
      <c r="AF18" s="163">
        <f>AF19*F18</f>
        <v>266.38672034942846</v>
      </c>
      <c r="AG18" s="163">
        <f>AG19*F18</f>
        <v>266.38672034942846</v>
      </c>
    </row>
    <row r="19" spans="1:33" s="102" customFormat="1" ht="18.75" customHeight="1" thickBot="1">
      <c r="A19" s="344"/>
      <c r="B19" s="164"/>
      <c r="C19" s="164"/>
      <c r="D19" s="164"/>
      <c r="E19" s="170"/>
      <c r="F19" s="164"/>
      <c r="G19" s="166">
        <f>G18/D18</f>
        <v>1.2235301527964927E-2</v>
      </c>
      <c r="H19" s="166">
        <f>H18/E18</f>
        <v>1.2235301527964927E-2</v>
      </c>
      <c r="I19" s="166">
        <f>I18/C18</f>
        <v>-1.985517198225242E-2</v>
      </c>
      <c r="J19" s="164"/>
      <c r="K19" s="164"/>
      <c r="L19" s="164"/>
      <c r="M19" s="170"/>
      <c r="N19" s="164"/>
      <c r="O19" s="166">
        <f>O18/L18</f>
        <v>9.7669455877716672E-3</v>
      </c>
      <c r="P19" s="166">
        <f>P18/M18</f>
        <v>9.7669455877716672E-3</v>
      </c>
      <c r="Q19" s="166">
        <f>Q18/K18</f>
        <v>-2.006000114267156E-2</v>
      </c>
      <c r="R19" s="167">
        <f>R18/B18</f>
        <v>3.9886346443085058E-2</v>
      </c>
      <c r="S19" s="167">
        <f>S18/C18</f>
        <v>4.0029077658732877E-2</v>
      </c>
      <c r="T19" s="167">
        <f>T18/D18</f>
        <v>3.7883550786566599E-2</v>
      </c>
      <c r="U19" s="167">
        <f>U18/E18</f>
        <v>3.7883550786566599E-2</v>
      </c>
      <c r="V19" s="167">
        <f>V18/F18</f>
        <v>4.0229690907335754E-2</v>
      </c>
      <c r="W19" s="166">
        <f>V19-T19</f>
        <v>2.3461401207691551E-3</v>
      </c>
      <c r="X19" s="166">
        <f>V19-U19</f>
        <v>2.3461401207691551E-3</v>
      </c>
      <c r="Y19" s="166">
        <f>V19-S19</f>
        <v>2.0061324860287666E-4</v>
      </c>
      <c r="Z19" s="167">
        <f>Z18/S18</f>
        <v>0</v>
      </c>
      <c r="AA19" s="194">
        <f>AA18/V18</f>
        <v>0</v>
      </c>
      <c r="AB19" s="166">
        <f t="shared" si="0"/>
        <v>0</v>
      </c>
      <c r="AC19" s="167">
        <f>AC18/C18</f>
        <v>4.0029077658732877E-2</v>
      </c>
      <c r="AD19" s="167">
        <f>AD18/F18</f>
        <v>4.0229690907335754E-2</v>
      </c>
      <c r="AE19" s="166">
        <f>AD19-T19</f>
        <v>2.3461401207691551E-3</v>
      </c>
      <c r="AF19" s="166">
        <f>AD19-S19</f>
        <v>2.0061324860287666E-4</v>
      </c>
      <c r="AG19" s="166">
        <f t="shared" ref="AG19" si="4">AD19-AC19</f>
        <v>2.0061324860287666E-4</v>
      </c>
    </row>
    <row r="20" spans="1:33" s="101" customFormat="1" ht="18">
      <c r="A20" s="343" t="s">
        <v>14</v>
      </c>
      <c r="B20" s="301">
        <v>708961.70700000005</v>
      </c>
      <c r="C20" s="301">
        <f>B20</f>
        <v>708961.70700000005</v>
      </c>
      <c r="D20" s="277">
        <v>737203.38800000004</v>
      </c>
      <c r="E20" s="277">
        <v>737203.38800000004</v>
      </c>
      <c r="F20" s="277">
        <v>711459.255</v>
      </c>
      <c r="G20" s="161">
        <f>F20-D20</f>
        <v>-25744.133000000031</v>
      </c>
      <c r="H20" s="161">
        <f>F20-E20</f>
        <v>-25744.133000000031</v>
      </c>
      <c r="I20" s="161">
        <f>F20-C20</f>
        <v>2497.5479999999516</v>
      </c>
      <c r="J20" s="301">
        <v>646872.70500000007</v>
      </c>
      <c r="K20" s="301">
        <f>J20</f>
        <v>646872.70500000007</v>
      </c>
      <c r="L20" s="277">
        <v>678209.27300000004</v>
      </c>
      <c r="M20" s="277">
        <v>678209.27300000004</v>
      </c>
      <c r="N20" s="277">
        <v>649182.12599999993</v>
      </c>
      <c r="O20" s="161">
        <f>N20-L20</f>
        <v>-29027.147000000114</v>
      </c>
      <c r="P20" s="161">
        <f>N20-M20</f>
        <v>-29027.147000000114</v>
      </c>
      <c r="Q20" s="161">
        <f>N20-K20</f>
        <v>2309.4209999998566</v>
      </c>
      <c r="R20" s="168">
        <f>B20-J20</f>
        <v>62089.001999999979</v>
      </c>
      <c r="S20" s="168">
        <f>C20-K20</f>
        <v>62089.001999999979</v>
      </c>
      <c r="T20" s="168">
        <f>D20-L20</f>
        <v>58994.114999999991</v>
      </c>
      <c r="U20" s="168">
        <f>E20-M20</f>
        <v>58994.114999999991</v>
      </c>
      <c r="V20" s="168">
        <f>F20-N20</f>
        <v>62277.129000000074</v>
      </c>
      <c r="W20" s="161">
        <f>F20*W21</f>
        <v>5343.1677750628996</v>
      </c>
      <c r="X20" s="163">
        <f>F20*X21</f>
        <v>5343.1677750628996</v>
      </c>
      <c r="Y20" s="163">
        <f>F20*Y21</f>
        <v>-30.601686240633011</v>
      </c>
      <c r="Z20" s="160">
        <v>0</v>
      </c>
      <c r="AA20" s="160">
        <v>5230.4089999999997</v>
      </c>
      <c r="AB20" s="163">
        <f t="shared" si="0"/>
        <v>5230.4089999999997</v>
      </c>
      <c r="AC20" s="168">
        <f>S20+Z20</f>
        <v>62089.001999999979</v>
      </c>
      <c r="AD20" s="168">
        <f>V20+AA20</f>
        <v>67507.538000000073</v>
      </c>
      <c r="AE20" s="161">
        <f>AE21*F20</f>
        <v>10573.5767750629</v>
      </c>
      <c r="AF20" s="163">
        <f>AF21*F20</f>
        <v>5199.8073137593665</v>
      </c>
      <c r="AG20" s="163">
        <f>AG21*F20</f>
        <v>5199.8073137593665</v>
      </c>
    </row>
    <row r="21" spans="1:33" s="101" customFormat="1" ht="18.75" thickBot="1">
      <c r="A21" s="344"/>
      <c r="B21" s="164"/>
      <c r="C21" s="164"/>
      <c r="D21" s="164"/>
      <c r="E21" s="278"/>
      <c r="F21" s="164"/>
      <c r="G21" s="166">
        <f>G20/D20</f>
        <v>-3.4921343850362267E-2</v>
      </c>
      <c r="H21" s="166">
        <f>H20/E20</f>
        <v>-3.4921343850362267E-2</v>
      </c>
      <c r="I21" s="166">
        <f>I20/C20</f>
        <v>3.5228249640850509E-3</v>
      </c>
      <c r="J21" s="164"/>
      <c r="K21" s="164"/>
      <c r="L21" s="164"/>
      <c r="M21" s="165"/>
      <c r="N21" s="164"/>
      <c r="O21" s="166">
        <f>O20/L20</f>
        <v>-4.2799690531509602E-2</v>
      </c>
      <c r="P21" s="166">
        <f>P20/M20</f>
        <v>-4.2799690531509602E-2</v>
      </c>
      <c r="Q21" s="166">
        <f>Q20/K20</f>
        <v>3.5701320864973832E-3</v>
      </c>
      <c r="R21" s="167">
        <f>R20/B20</f>
        <v>8.7577370381162173E-2</v>
      </c>
      <c r="S21" s="167">
        <f>S20/C20</f>
        <v>8.7577370381162173E-2</v>
      </c>
      <c r="T21" s="167">
        <f>T20/D20</f>
        <v>8.0024204934880175E-2</v>
      </c>
      <c r="U21" s="167">
        <f>U20/E20</f>
        <v>8.0024204934880175E-2</v>
      </c>
      <c r="V21" s="167">
        <f>V20/F20</f>
        <v>8.7534357817862771E-2</v>
      </c>
      <c r="W21" s="166">
        <f>V21-T21</f>
        <v>7.5101528829825959E-3</v>
      </c>
      <c r="X21" s="166">
        <f>V21-U21</f>
        <v>7.5101528829825959E-3</v>
      </c>
      <c r="Y21" s="166">
        <f>V21-S21</f>
        <v>-4.3012563299402173E-5</v>
      </c>
      <c r="Z21" s="167">
        <f>Z20/S20</f>
        <v>0</v>
      </c>
      <c r="AA21" s="194">
        <f>AA20/V20</f>
        <v>8.398603281792251E-2</v>
      </c>
      <c r="AB21" s="166">
        <f t="shared" si="0"/>
        <v>8.398603281792251E-2</v>
      </c>
      <c r="AC21" s="167">
        <f>AC20/C20</f>
        <v>8.7577370381162173E-2</v>
      </c>
      <c r="AD21" s="167">
        <f>AD20/F20</f>
        <v>9.4886021266249565E-2</v>
      </c>
      <c r="AE21" s="166">
        <f>AD21-T21</f>
        <v>1.486181633136939E-2</v>
      </c>
      <c r="AF21" s="166">
        <f>AD21-S21</f>
        <v>7.3086508850873921E-3</v>
      </c>
      <c r="AG21" s="166">
        <f t="shared" ref="AG21" si="5">AD21-AC21</f>
        <v>7.3086508850873921E-3</v>
      </c>
    </row>
    <row r="22" spans="1:33" s="101" customFormat="1" ht="18" customHeight="1">
      <c r="A22" s="343" t="s">
        <v>15</v>
      </c>
      <c r="B22" s="301">
        <v>247820.90899999999</v>
      </c>
      <c r="C22" s="301">
        <f>B22</f>
        <v>247820.90899999999</v>
      </c>
      <c r="D22" s="277">
        <v>256600.05982307921</v>
      </c>
      <c r="E22" s="277">
        <v>256537.05982307924</v>
      </c>
      <c r="F22" s="277">
        <v>251690.071</v>
      </c>
      <c r="G22" s="161">
        <f>F22-D22</f>
        <v>-4909.988823079213</v>
      </c>
      <c r="H22" s="161">
        <f>F22-E22</f>
        <v>-4846.9888230792421</v>
      </c>
      <c r="I22" s="161">
        <f>F22-C22</f>
        <v>3869.1620000000112</v>
      </c>
      <c r="J22" s="301">
        <v>225694.69699999999</v>
      </c>
      <c r="K22" s="301">
        <f>J22-B148</f>
        <v>222823.05499999999</v>
      </c>
      <c r="L22" s="277">
        <v>236301.50111271092</v>
      </c>
      <c r="M22" s="277">
        <v>236238.50111271092</v>
      </c>
      <c r="N22" s="277">
        <v>230168.79561854189</v>
      </c>
      <c r="O22" s="161">
        <f>N22-L22</f>
        <v>-6132.7054941690294</v>
      </c>
      <c r="P22" s="161">
        <f>N22-M22</f>
        <v>-6069.7054941690294</v>
      </c>
      <c r="Q22" s="161">
        <f>N22-K22</f>
        <v>7345.7406185418949</v>
      </c>
      <c r="R22" s="168">
        <f>B22-J22</f>
        <v>22126.212</v>
      </c>
      <c r="S22" s="168">
        <f>C22-K22</f>
        <v>24997.853999999992</v>
      </c>
      <c r="T22" s="168">
        <f>D22-L22</f>
        <v>20298.558710368292</v>
      </c>
      <c r="U22" s="168">
        <f>E22-M22</f>
        <v>20298.558710368321</v>
      </c>
      <c r="V22" s="168">
        <f>F22-N22</f>
        <v>21521.275381458108</v>
      </c>
      <c r="W22" s="161">
        <f>F22*W23</f>
        <v>1611.1253739609017</v>
      </c>
      <c r="X22" s="163">
        <f>F22*X23</f>
        <v>1606.2358681275373</v>
      </c>
      <c r="Y22" s="163">
        <f>F22*Y23</f>
        <v>-3866.8634704885294</v>
      </c>
      <c r="Z22" s="160">
        <v>0</v>
      </c>
      <c r="AA22" s="160">
        <v>0</v>
      </c>
      <c r="AB22" s="163">
        <f t="shared" si="0"/>
        <v>0</v>
      </c>
      <c r="AC22" s="168">
        <f>S22+Z22</f>
        <v>24997.853999999992</v>
      </c>
      <c r="AD22" s="168">
        <f>V22+AA22</f>
        <v>21521.275381458108</v>
      </c>
      <c r="AE22" s="161">
        <f>AE23*F22</f>
        <v>1611.1253739609017</v>
      </c>
      <c r="AF22" s="163">
        <f>AF23*F22</f>
        <v>-3866.8634704885294</v>
      </c>
      <c r="AG22" s="163">
        <f>AG23*F22</f>
        <v>-3866.8634704885294</v>
      </c>
    </row>
    <row r="23" spans="1:33" s="101" customFormat="1" ht="18.75" customHeight="1" thickBot="1">
      <c r="A23" s="344"/>
      <c r="B23" s="164"/>
      <c r="C23" s="164"/>
      <c r="D23" s="164"/>
      <c r="E23" s="165"/>
      <c r="F23" s="164"/>
      <c r="G23" s="166">
        <f>G22/D22</f>
        <v>-1.9134792199442804E-2</v>
      </c>
      <c r="H23" s="166">
        <f>H22/E22</f>
        <v>-1.8893912740802314E-2</v>
      </c>
      <c r="I23" s="166">
        <f>I22/C22</f>
        <v>1.5612734274976012E-2</v>
      </c>
      <c r="J23" s="164"/>
      <c r="K23" s="164"/>
      <c r="L23" s="164"/>
      <c r="M23" s="165"/>
      <c r="N23" s="164"/>
      <c r="O23" s="166">
        <f>O22/L22</f>
        <v>-2.5952884197903831E-2</v>
      </c>
      <c r="P23" s="166">
        <f>P22/M22</f>
        <v>-2.5693125657248957E-2</v>
      </c>
      <c r="Q23" s="166">
        <f>Q22/K22</f>
        <v>3.29666991530203E-2</v>
      </c>
      <c r="R23" s="167">
        <f>R22/B22</f>
        <v>8.9283071752432316E-2</v>
      </c>
      <c r="S23" s="167">
        <f>S22/C22</f>
        <v>0.10087064122583778</v>
      </c>
      <c r="T23" s="167">
        <f>T22/D22</f>
        <v>7.9105822205823947E-2</v>
      </c>
      <c r="U23" s="167">
        <f>U22/E22</f>
        <v>7.9125248899193049E-2</v>
      </c>
      <c r="V23" s="167">
        <f>V22/F22</f>
        <v>8.5507049586624764E-2</v>
      </c>
      <c r="W23" s="166">
        <f>V23-T23</f>
        <v>6.4012273808008169E-3</v>
      </c>
      <c r="X23" s="166">
        <f>V23-U23</f>
        <v>6.3818006874317157E-3</v>
      </c>
      <c r="Y23" s="166">
        <f>V23-S23</f>
        <v>-1.5363591639213012E-2</v>
      </c>
      <c r="Z23" s="167">
        <f>Z22/S22</f>
        <v>0</v>
      </c>
      <c r="AA23" s="194">
        <f>AA22/V22</f>
        <v>0</v>
      </c>
      <c r="AB23" s="166">
        <f t="shared" si="0"/>
        <v>0</v>
      </c>
      <c r="AC23" s="167">
        <f>AC22/C22</f>
        <v>0.10087064122583778</v>
      </c>
      <c r="AD23" s="167">
        <f>AD22/F22</f>
        <v>8.5507049586624764E-2</v>
      </c>
      <c r="AE23" s="166">
        <f>AD23-T23</f>
        <v>6.4012273808008169E-3</v>
      </c>
      <c r="AF23" s="166">
        <f>AD23-S23</f>
        <v>-1.5363591639213012E-2</v>
      </c>
      <c r="AG23" s="166">
        <f t="shared" ref="AG23" si="6">AD23-AC23</f>
        <v>-1.5363591639213012E-2</v>
      </c>
    </row>
    <row r="24" spans="1:33" s="102" customFormat="1" ht="18">
      <c r="A24" s="343" t="s">
        <v>16</v>
      </c>
      <c r="B24" s="301">
        <v>540566.12899999996</v>
      </c>
      <c r="C24" s="301">
        <f>B24</f>
        <v>540566.12899999996</v>
      </c>
      <c r="D24" s="277">
        <v>524464.00600000005</v>
      </c>
      <c r="E24" s="277">
        <v>524464.00600000005</v>
      </c>
      <c r="F24" s="277">
        <v>546641.44900000002</v>
      </c>
      <c r="G24" s="161">
        <f>F24-D24</f>
        <v>22177.44299999997</v>
      </c>
      <c r="H24" s="161">
        <f>F24-E24</f>
        <v>22177.44299999997</v>
      </c>
      <c r="I24" s="161">
        <f>F24-C24</f>
        <v>6075.3200000000652</v>
      </c>
      <c r="J24" s="301">
        <v>490186.45539726515</v>
      </c>
      <c r="K24" s="301">
        <f>J24</f>
        <v>490186.45539726515</v>
      </c>
      <c r="L24" s="277">
        <v>476898.44199999998</v>
      </c>
      <c r="M24" s="277">
        <v>476898.44199999998</v>
      </c>
      <c r="N24" s="277">
        <v>491797.51799999998</v>
      </c>
      <c r="O24" s="161">
        <f>N24-L24</f>
        <v>14899.076000000001</v>
      </c>
      <c r="P24" s="161">
        <f>N24-M24</f>
        <v>14899.076000000001</v>
      </c>
      <c r="Q24" s="161">
        <f>N24-K24</f>
        <v>1611.0626027348335</v>
      </c>
      <c r="R24" s="168">
        <f>B24-J24</f>
        <v>50379.673602734809</v>
      </c>
      <c r="S24" s="168">
        <f>C24-K24</f>
        <v>50379.673602734809</v>
      </c>
      <c r="T24" s="168">
        <f>D24-L24</f>
        <v>47565.564000000071</v>
      </c>
      <c r="U24" s="168">
        <f>E24-M24</f>
        <v>47565.564000000071</v>
      </c>
      <c r="V24" s="168">
        <f>F24-N24</f>
        <v>54843.931000000041</v>
      </c>
      <c r="W24" s="161">
        <f>F24*W25</f>
        <v>5267.0133659950989</v>
      </c>
      <c r="X24" s="163">
        <f>F24*X25</f>
        <v>5267.0133659950989</v>
      </c>
      <c r="Y24" s="163">
        <f>F24*Y25</f>
        <v>3898.0498192980713</v>
      </c>
      <c r="Z24" s="160">
        <v>9691.3289999999979</v>
      </c>
      <c r="AA24" s="160">
        <v>4280.6730000000025</v>
      </c>
      <c r="AB24" s="163">
        <f t="shared" si="0"/>
        <v>-5410.6559999999954</v>
      </c>
      <c r="AC24" s="168">
        <f>S24+Z24</f>
        <v>60071.002602734807</v>
      </c>
      <c r="AD24" s="168">
        <f>V24+AA24</f>
        <v>59124.604000000043</v>
      </c>
      <c r="AE24" s="161">
        <f>AE25*F24</f>
        <v>9547.6863659951032</v>
      </c>
      <c r="AF24" s="163">
        <f>AF25*F24</f>
        <v>8178.7228192980765</v>
      </c>
      <c r="AG24" s="163">
        <f>AG25*F24</f>
        <v>-1621.5251856887824</v>
      </c>
    </row>
    <row r="25" spans="1:33" s="102" customFormat="1" ht="18.75" thickBot="1">
      <c r="A25" s="344"/>
      <c r="B25" s="169"/>
      <c r="C25" s="164"/>
      <c r="D25" s="169"/>
      <c r="E25" s="170"/>
      <c r="F25" s="169"/>
      <c r="G25" s="166">
        <f>G24/D24</f>
        <v>4.2285919998864455E-2</v>
      </c>
      <c r="H25" s="166">
        <f>H24/E24</f>
        <v>4.2285919998864455E-2</v>
      </c>
      <c r="I25" s="166">
        <f>I24/C24</f>
        <v>1.123880996990854E-2</v>
      </c>
      <c r="J25" s="169"/>
      <c r="K25" s="164"/>
      <c r="L25" s="169"/>
      <c r="M25" s="170"/>
      <c r="N25" s="169"/>
      <c r="O25" s="166">
        <f>O24/L24</f>
        <v>3.1241611814701632E-2</v>
      </c>
      <c r="P25" s="166">
        <f>P24/M24</f>
        <v>3.1241611814701632E-2</v>
      </c>
      <c r="Q25" s="166">
        <f>Q24/K24</f>
        <v>3.2866322294221066E-3</v>
      </c>
      <c r="R25" s="167">
        <f>R24/B24</f>
        <v>9.3197984298300007E-2</v>
      </c>
      <c r="S25" s="167">
        <f>S24/C24</f>
        <v>9.3197984298300007E-2</v>
      </c>
      <c r="T25" s="167">
        <f>T24/D24</f>
        <v>9.0693667164644401E-2</v>
      </c>
      <c r="U25" s="167">
        <f>U24/E24</f>
        <v>9.0693667164644401E-2</v>
      </c>
      <c r="V25" s="167">
        <f>V24/F24</f>
        <v>0.10032889218395152</v>
      </c>
      <c r="W25" s="166">
        <f>V25-T25</f>
        <v>9.6352250193071226E-3</v>
      </c>
      <c r="X25" s="166">
        <f>V25-U25</f>
        <v>9.6352250193071226E-3</v>
      </c>
      <c r="Y25" s="166">
        <f>V25-S25</f>
        <v>7.1309078856515162E-3</v>
      </c>
      <c r="Z25" s="167">
        <f>Z24/S24</f>
        <v>0.19236585525385211</v>
      </c>
      <c r="AA25" s="194">
        <f>AA24/V24</f>
        <v>7.8051899671451333E-2</v>
      </c>
      <c r="AB25" s="166">
        <f t="shared" si="0"/>
        <v>-0.11431395558240078</v>
      </c>
      <c r="AC25" s="167">
        <f>AC24/C24</f>
        <v>0.11112609425577756</v>
      </c>
      <c r="AD25" s="167">
        <f>AD24/F24</f>
        <v>0.10815975281084117</v>
      </c>
      <c r="AE25" s="166">
        <f>AD25-T25</f>
        <v>1.7466085646196769E-2</v>
      </c>
      <c r="AF25" s="166">
        <f>AD25-S25</f>
        <v>1.4961768512541163E-2</v>
      </c>
      <c r="AG25" s="166">
        <f t="shared" ref="AG25" si="7">AD25-AC25</f>
        <v>-2.9663414449363906E-3</v>
      </c>
    </row>
    <row r="26" spans="1:33" s="101" customFormat="1" ht="18">
      <c r="A26" s="349" t="s">
        <v>119</v>
      </c>
      <c r="B26" s="301">
        <v>59532.294000000002</v>
      </c>
      <c r="C26" s="301">
        <f>B26</f>
        <v>59532.294000000002</v>
      </c>
      <c r="D26" s="277">
        <v>60264.267575529993</v>
      </c>
      <c r="E26" s="277">
        <v>60264.267575529993</v>
      </c>
      <c r="F26" s="289">
        <v>61670.699000000001</v>
      </c>
      <c r="G26" s="161">
        <f>F26-D26</f>
        <v>1406.4314244700072</v>
      </c>
      <c r="H26" s="161">
        <f>F26-E26</f>
        <v>1406.4314244700072</v>
      </c>
      <c r="I26" s="161">
        <f>F26-C26</f>
        <v>2138.4049999999988</v>
      </c>
      <c r="J26" s="301">
        <v>39936.328000000001</v>
      </c>
      <c r="K26" s="301">
        <f>J26</f>
        <v>39936.328000000001</v>
      </c>
      <c r="L26" s="277">
        <v>44337.01152788465</v>
      </c>
      <c r="M26" s="277">
        <f>L26</f>
        <v>44337.01152788465</v>
      </c>
      <c r="N26" s="290">
        <v>45373.415999999997</v>
      </c>
      <c r="O26" s="161">
        <f>N26-L26</f>
        <v>1036.4044721153477</v>
      </c>
      <c r="P26" s="161">
        <f>N26-M26</f>
        <v>1036.4044721153477</v>
      </c>
      <c r="Q26" s="161">
        <f>N26-K26</f>
        <v>5437.0879999999961</v>
      </c>
      <c r="R26" s="168">
        <f>B26-J26</f>
        <v>19595.966</v>
      </c>
      <c r="S26" s="168">
        <f>C26-K26</f>
        <v>19595.966</v>
      </c>
      <c r="T26" s="168">
        <f>D26-L26</f>
        <v>15927.256047645344</v>
      </c>
      <c r="U26" s="168">
        <f>E26-M26</f>
        <v>15927.256047645344</v>
      </c>
      <c r="V26" s="168">
        <f>F26-N26</f>
        <v>16297.283000000003</v>
      </c>
      <c r="W26" s="161">
        <f>F26*W27</f>
        <v>-1.6791068439097654</v>
      </c>
      <c r="X26" s="163">
        <f>F26*X27</f>
        <v>-1.6791068439097654</v>
      </c>
      <c r="Y26" s="163">
        <f>F26*Y27</f>
        <v>-4002.571744388546</v>
      </c>
      <c r="Z26" s="160">
        <v>5545.6809999999969</v>
      </c>
      <c r="AA26" s="160">
        <v>4175.0728900000013</v>
      </c>
      <c r="AB26" s="163">
        <f t="shared" si="0"/>
        <v>-1370.6081099999956</v>
      </c>
      <c r="AC26" s="168">
        <f>S26+Z26</f>
        <v>25141.646999999997</v>
      </c>
      <c r="AD26" s="168">
        <f>V26+AA26</f>
        <v>20472.355890000006</v>
      </c>
      <c r="AE26" s="161">
        <f>AE27*F26</f>
        <v>4173.3937831560934</v>
      </c>
      <c r="AF26" s="163">
        <f>AF27*F26</f>
        <v>172.5011456114575</v>
      </c>
      <c r="AG26" s="163">
        <f>AG27*F26</f>
        <v>-5572.3811816346388</v>
      </c>
    </row>
    <row r="27" spans="1:33" s="101" customFormat="1" ht="18.75" thickBot="1">
      <c r="A27" s="350"/>
      <c r="B27" s="169"/>
      <c r="C27" s="164"/>
      <c r="D27" s="169"/>
      <c r="E27" s="171"/>
      <c r="F27" s="169"/>
      <c r="G27" s="166">
        <f>G26/D26</f>
        <v>2.3337733636392549E-2</v>
      </c>
      <c r="H27" s="166">
        <f>H26/E26</f>
        <v>2.3337733636392549E-2</v>
      </c>
      <c r="I27" s="166">
        <f>I26/C26</f>
        <v>3.5920083979965545E-2</v>
      </c>
      <c r="J27" s="169"/>
      <c r="K27" s="164"/>
      <c r="L27" s="169"/>
      <c r="M27" s="171"/>
      <c r="N27" s="169"/>
      <c r="O27" s="166">
        <f>O26/L26</f>
        <v>2.337560508478401E-2</v>
      </c>
      <c r="P27" s="166">
        <f>P26/M26</f>
        <v>2.337560508478401E-2</v>
      </c>
      <c r="Q27" s="166">
        <f>Q26/K26</f>
        <v>0.13614391388211744</v>
      </c>
      <c r="R27" s="167">
        <f>R26/B26</f>
        <v>0.32916530984006764</v>
      </c>
      <c r="S27" s="167">
        <f>S26/C26</f>
        <v>0.32916530984006764</v>
      </c>
      <c r="T27" s="167">
        <f>T26/D26</f>
        <v>0.264290211901829</v>
      </c>
      <c r="U27" s="167">
        <f>U26/E26</f>
        <v>0.264290211901829</v>
      </c>
      <c r="V27" s="167">
        <f>V26/F26</f>
        <v>0.26426298492254813</v>
      </c>
      <c r="W27" s="166">
        <f>V27-T27</f>
        <v>-2.7226979280869923E-5</v>
      </c>
      <c r="X27" s="166">
        <f>V27-U27</f>
        <v>-2.7226979280869923E-5</v>
      </c>
      <c r="Y27" s="166">
        <f>V27-S27</f>
        <v>-6.4902324917519516E-2</v>
      </c>
      <c r="Z27" s="167">
        <f>Z26/S26</f>
        <v>0.28300115442127205</v>
      </c>
      <c r="AA27" s="194">
        <f>AA26/V26</f>
        <v>0.25618214336708767</v>
      </c>
      <c r="AB27" s="166">
        <f t="shared" si="0"/>
        <v>-2.6819011054184383E-2</v>
      </c>
      <c r="AC27" s="167">
        <f>AC26/C26</f>
        <v>0.42231947252024249</v>
      </c>
      <c r="AD27" s="167">
        <f>AD26/F26</f>
        <v>0.33196244281259091</v>
      </c>
      <c r="AE27" s="166">
        <f>AD27-T27</f>
        <v>6.767223091076191E-2</v>
      </c>
      <c r="AF27" s="166">
        <f>AD27-S27</f>
        <v>2.7971329725232641E-3</v>
      </c>
      <c r="AG27" s="166">
        <f t="shared" ref="AG27" si="8">AD27-AC27</f>
        <v>-9.0357029707651582E-2</v>
      </c>
    </row>
    <row r="28" spans="1:33" s="12" customFormat="1" ht="18" customHeight="1">
      <c r="A28" s="341" t="s">
        <v>117</v>
      </c>
      <c r="B28" s="322">
        <f t="shared" ref="B28" si="9">B10+B14+B12+B16+B18+B20+B22+B24</f>
        <v>5110712.0360000003</v>
      </c>
      <c r="C28" s="322">
        <f t="shared" ref="C28:F28" si="10">C10+C14+C12+C16+C18+C20+C22+C24</f>
        <v>5103472.9989999998</v>
      </c>
      <c r="D28" s="322">
        <f>D10+D14+D12+D16+D18+D20+D22+D24</f>
        <v>5148130.9873137278</v>
      </c>
      <c r="E28" s="322">
        <f t="shared" ref="E28" si="11">E10+E14+E12+E16+E18+E20+E22+E24</f>
        <v>5055782.43497016</v>
      </c>
      <c r="F28" s="322">
        <f t="shared" si="10"/>
        <v>5101418.7419999996</v>
      </c>
      <c r="G28" s="172">
        <f>F28-D28</f>
        <v>-46712.245313728228</v>
      </c>
      <c r="H28" s="173">
        <f>F28-E28</f>
        <v>45636.307029839605</v>
      </c>
      <c r="I28" s="172">
        <f>F28-C28</f>
        <v>-2054.2570000002161</v>
      </c>
      <c r="J28" s="322">
        <f t="shared" ref="J28" si="12">J10+J14+J12+J16+J18+J20+J22+J24</f>
        <v>4703813.6053972654</v>
      </c>
      <c r="K28" s="322">
        <f t="shared" ref="K28:N28" si="13">K10+K14+K12+K16+K18+K20+K22+K24</f>
        <v>4688695.5831572646</v>
      </c>
      <c r="L28" s="322">
        <f>L10+L14+L12+L16+L18+L20+L22+L24</f>
        <v>4748141.1102519501</v>
      </c>
      <c r="M28" s="322">
        <f t="shared" ref="M28" si="14">M10+M14+M12+M16+M18+M20+M22+M24</f>
        <v>4665444.010155254</v>
      </c>
      <c r="N28" s="322">
        <f t="shared" si="13"/>
        <v>4684195.9456185419</v>
      </c>
      <c r="O28" s="172">
        <f>N28-L28</f>
        <v>-63945.164633408189</v>
      </c>
      <c r="P28" s="173">
        <f>N28-M28</f>
        <v>18751.935463287868</v>
      </c>
      <c r="Q28" s="172">
        <f>N28-K28</f>
        <v>-4499.6375387227163</v>
      </c>
      <c r="R28" s="174">
        <f t="shared" ref="R28:S28" si="15">R10+R14+R12+R16+R18+R20+R22+R24</f>
        <v>406898.43060273473</v>
      </c>
      <c r="S28" s="175">
        <f t="shared" si="15"/>
        <v>414777.41584273457</v>
      </c>
      <c r="T28" s="175">
        <f>T10+T14+T12+T16+T18+T20+T22+T24</f>
        <v>399989.87706177746</v>
      </c>
      <c r="U28" s="175">
        <f t="shared" ref="U28" si="16">U10+U14+U12+U16+U18+U20+U22+U24</f>
        <v>390338.4248149058</v>
      </c>
      <c r="V28" s="176">
        <f>V10+V12+V14+V16+V18+V20+V22+V24</f>
        <v>417222.79638145835</v>
      </c>
      <c r="W28" s="172">
        <f>F28*W29</f>
        <v>20862.280209363111</v>
      </c>
      <c r="X28" s="172">
        <f>F28*X29</f>
        <v>23360.95962596298</v>
      </c>
      <c r="Y28" s="172">
        <f>F28*Y29</f>
        <v>2612.3373170008094</v>
      </c>
      <c r="Z28" s="176">
        <f>Z10+Z12+Z14+Z16+Z18+Z20+Z22+Z24</f>
        <v>35742.459999999992</v>
      </c>
      <c r="AA28" s="176">
        <f>AA10+AA14+AA12+AA16+AA18+AA20+AA22+AA24</f>
        <v>10280.672000000002</v>
      </c>
      <c r="AB28" s="260">
        <f t="shared" si="0"/>
        <v>-25461.78799999999</v>
      </c>
      <c r="AC28" s="261">
        <f>AC10+AC12+AC14+AC16+AC18+AC20+AC22+AC24</f>
        <v>450519.87584273459</v>
      </c>
      <c r="AD28" s="261">
        <f>AD10+AD12+AD14+AD16+AD18+AD20+AD22+AD24</f>
        <v>427503.46838145831</v>
      </c>
      <c r="AE28" s="260">
        <f>AE29*F28</f>
        <v>31142.952209363066</v>
      </c>
      <c r="AF28" s="260">
        <f>AF29*F28</f>
        <v>12893.009317000768</v>
      </c>
      <c r="AG28" s="260">
        <f>AG29*F28</f>
        <v>-22835.063578635894</v>
      </c>
    </row>
    <row r="29" spans="1:33" s="12" customFormat="1" ht="18.75" thickBot="1">
      <c r="A29" s="342"/>
      <c r="B29" s="323"/>
      <c r="C29" s="323"/>
      <c r="D29" s="323"/>
      <c r="E29" s="323"/>
      <c r="F29" s="323"/>
      <c r="G29" s="177">
        <v>-1</v>
      </c>
      <c r="H29" s="178">
        <v>-1</v>
      </c>
      <c r="I29" s="177">
        <v>-1</v>
      </c>
      <c r="J29" s="323"/>
      <c r="K29" s="323"/>
      <c r="L29" s="323"/>
      <c r="M29" s="323"/>
      <c r="N29" s="323"/>
      <c r="O29" s="177">
        <f>O28/L28</f>
        <v>-1.3467410329347831E-2</v>
      </c>
      <c r="P29" s="178">
        <f>P28/M28</f>
        <v>4.0193249393778172E-3</v>
      </c>
      <c r="Q29" s="177">
        <f>Q28/K28</f>
        <v>-9.5967790165058214E-4</v>
      </c>
      <c r="R29" s="179">
        <f>R28/B28</f>
        <v>7.9616778980410294E-2</v>
      </c>
      <c r="S29" s="180">
        <f>S28/C28</f>
        <v>8.1273559382798372E-2</v>
      </c>
      <c r="T29" s="180">
        <f>T28/D28</f>
        <v>7.7696134392744046E-2</v>
      </c>
      <c r="U29" s="180">
        <f>U28/E28</f>
        <v>7.7206333507349512E-2</v>
      </c>
      <c r="V29" s="181">
        <f>V28/F28</f>
        <v>8.1785639933154575E-2</v>
      </c>
      <c r="W29" s="177">
        <f>V29-T29</f>
        <v>4.089505540410529E-3</v>
      </c>
      <c r="X29" s="177">
        <f>V29-U29</f>
        <v>4.5793064258050631E-3</v>
      </c>
      <c r="Y29" s="177">
        <f>V29-S29</f>
        <v>5.1208055035620315E-4</v>
      </c>
      <c r="Z29" s="181">
        <f>Z28/S28</f>
        <v>8.6172628100735282E-2</v>
      </c>
      <c r="AA29" s="181">
        <f>AA28/V28</f>
        <v>2.4640724546126171E-2</v>
      </c>
      <c r="AB29" s="262">
        <f t="shared" si="0"/>
        <v>-6.1531903554609108E-2</v>
      </c>
      <c r="AC29" s="263">
        <f>AC28/C28</f>
        <v>8.8277115589915287E-2</v>
      </c>
      <c r="AD29" s="263">
        <f>AD28/F28</f>
        <v>8.3800897358576085E-2</v>
      </c>
      <c r="AE29" s="262">
        <f>AD29-T29</f>
        <v>6.104762965832039E-3</v>
      </c>
      <c r="AF29" s="262">
        <f>AD29-S29</f>
        <v>2.5273379757777131E-3</v>
      </c>
      <c r="AG29" s="262">
        <f t="shared" ref="AG29" si="17">AD29-AC29</f>
        <v>-4.4762182313392018E-3</v>
      </c>
    </row>
    <row r="30" spans="1:33" s="12" customFormat="1" ht="18" customHeight="1">
      <c r="A30" s="353" t="s">
        <v>118</v>
      </c>
      <c r="B30" s="351">
        <f t="shared" ref="B30" si="18">B14+B12+B16+B18+B20+B24+B26+B10+B22</f>
        <v>5170244.33</v>
      </c>
      <c r="C30" s="351">
        <f t="shared" ref="C30:F30" si="19">C14+C12+C16+C18+C20+C24+C26+C10+C22</f>
        <v>5163005.2929999996</v>
      </c>
      <c r="D30" s="351">
        <f>D14+D12+D16+D18+D20+D24+D26+D10+D22</f>
        <v>5208395.2548892573</v>
      </c>
      <c r="E30" s="351">
        <f t="shared" ref="E30" si="20">E14+E12+E16+E18+E20+E24+E26+E10+E22</f>
        <v>5116046.7025456904</v>
      </c>
      <c r="F30" s="351">
        <f t="shared" si="19"/>
        <v>5163089.4409999996</v>
      </c>
      <c r="G30" s="281">
        <f>F30-D30</f>
        <v>-45305.81388925761</v>
      </c>
      <c r="H30" s="281">
        <f>F30-E30</f>
        <v>47042.738454309292</v>
      </c>
      <c r="I30" s="281">
        <f>F30-C30</f>
        <v>84.148000000044703</v>
      </c>
      <c r="J30" s="351">
        <f t="shared" ref="J30" si="21">J14+J12+J16+J18+J20+J24+J26+J10+J22</f>
        <v>4743749.9333972652</v>
      </c>
      <c r="K30" s="351">
        <f t="shared" ref="K30:N30" si="22">K14+K12+K16+K18+K20+K24+K26+K10+K22</f>
        <v>4728631.9111572653</v>
      </c>
      <c r="L30" s="351">
        <f>L14+L12+L16+L18+L20+L24+L26+L10+L22</f>
        <v>4792478.1217798339</v>
      </c>
      <c r="M30" s="351">
        <f t="shared" ref="M30" si="23">M14+M12+M16+M18+M20+M24+M26+M10+M22</f>
        <v>4709781.0216831379</v>
      </c>
      <c r="N30" s="351">
        <f t="shared" si="22"/>
        <v>4729569.3616185421</v>
      </c>
      <c r="O30" s="281">
        <f>N30-L30</f>
        <v>-62908.760161291808</v>
      </c>
      <c r="P30" s="281">
        <f>N30-M30</f>
        <v>19788.339935404249</v>
      </c>
      <c r="Q30" s="281">
        <f>N30-K30</f>
        <v>937.45046127680689</v>
      </c>
      <c r="R30" s="282">
        <f t="shared" ref="R30:S30" si="24">R14+R12+R16+R18+R20+R24+R26+R10+R22</f>
        <v>426494.39660273475</v>
      </c>
      <c r="S30" s="283">
        <f t="shared" si="24"/>
        <v>434373.38184273458</v>
      </c>
      <c r="T30" s="283">
        <f>T14+T12+T16+T18+T20+T24+T26+T10+T22</f>
        <v>415917.13310942281</v>
      </c>
      <c r="U30" s="283">
        <f t="shared" ref="U30" si="25">U14+U12+U16+U18+U20+U24+U26+U10+U22</f>
        <v>406265.68086255121</v>
      </c>
      <c r="V30" s="284">
        <f>V12+V14+V16+V18+V20+V24+V26+V10+V22</f>
        <v>433520.07938145834</v>
      </c>
      <c r="W30" s="281">
        <f>F30*W31</f>
        <v>21220.848390412651</v>
      </c>
      <c r="X30" s="281">
        <f>F30*X31</f>
        <v>23518.730867892758</v>
      </c>
      <c r="Y30" s="281">
        <f>F30*Y31</f>
        <v>-860.38199136794128</v>
      </c>
      <c r="Z30" s="281">
        <f>Z28+Z26</f>
        <v>41288.140999999989</v>
      </c>
      <c r="AA30" s="281">
        <f>AA14+AA12+AA16+AA18+AA20+AA24+AA26+AA10+AA22</f>
        <v>14455.744890000004</v>
      </c>
      <c r="AB30" s="281">
        <f t="shared" si="0"/>
        <v>-26832.396109999987</v>
      </c>
      <c r="AC30" s="283">
        <f>AC12+AC14+AC16+AC18+AC20+AC24+AC26+AC10+AC22</f>
        <v>475661.52284273464</v>
      </c>
      <c r="AD30" s="283">
        <f>AD12+AD14+AD16+AD18+AD20+AD24+AD26+AD10+AD22</f>
        <v>447975.82427145832</v>
      </c>
      <c r="AE30" s="281">
        <f>AE31*F30</f>
        <v>35676.593280412621</v>
      </c>
      <c r="AF30" s="281">
        <f>AF31*F30</f>
        <v>13595.362898632031</v>
      </c>
      <c r="AG30" s="281">
        <f>AG31*F30</f>
        <v>-27693.45102620374</v>
      </c>
    </row>
    <row r="31" spans="1:33" s="12" customFormat="1" ht="18.75" thickBot="1">
      <c r="A31" s="354"/>
      <c r="B31" s="352"/>
      <c r="C31" s="352"/>
      <c r="D31" s="352"/>
      <c r="E31" s="352"/>
      <c r="F31" s="352"/>
      <c r="G31" s="285">
        <v>-1</v>
      </c>
      <c r="H31" s="285">
        <v>-1</v>
      </c>
      <c r="I31" s="285">
        <v>-1</v>
      </c>
      <c r="J31" s="352"/>
      <c r="K31" s="352"/>
      <c r="L31" s="352"/>
      <c r="M31" s="352"/>
      <c r="N31" s="352"/>
      <c r="O31" s="285">
        <f>O30/L30</f>
        <v>-1.3126561783432557E-2</v>
      </c>
      <c r="P31" s="285">
        <f>P30/M30</f>
        <v>4.2015413974241366E-3</v>
      </c>
      <c r="Q31" s="285">
        <f>Q30/K30</f>
        <v>1.9824982762242096E-4</v>
      </c>
      <c r="R31" s="286">
        <f>R30/B30</f>
        <v>8.2490182161804093E-2</v>
      </c>
      <c r="S31" s="287">
        <f>S30/C30</f>
        <v>8.4131887765379179E-2</v>
      </c>
      <c r="T31" s="287">
        <f>T30/D30</f>
        <v>7.9855140164139901E-2</v>
      </c>
      <c r="U31" s="287">
        <f>U30/E30</f>
        <v>7.9410080572641706E-2</v>
      </c>
      <c r="V31" s="288">
        <f>V30/F30</f>
        <v>8.3965246842110319E-2</v>
      </c>
      <c r="W31" s="285">
        <f>V31-T31</f>
        <v>4.1101066779704182E-3</v>
      </c>
      <c r="X31" s="285">
        <f>V31-U31</f>
        <v>4.5551662694686135E-3</v>
      </c>
      <c r="Y31" s="285">
        <f>V31-S31</f>
        <v>-1.6664092326885982E-4</v>
      </c>
      <c r="Z31" s="285">
        <f>Z30/S30</f>
        <v>9.5052189489245473E-2</v>
      </c>
      <c r="AA31" s="285">
        <f>AA30/V30</f>
        <v>3.3345041158474829E-2</v>
      </c>
      <c r="AB31" s="285">
        <f t="shared" si="0"/>
        <v>-6.1707148330770643E-2</v>
      </c>
      <c r="AC31" s="287">
        <f>AC30/C30</f>
        <v>9.2128807903341936E-2</v>
      </c>
      <c r="AD31" s="287">
        <f>AD30/F30</f>
        <v>8.676507145394198E-2</v>
      </c>
      <c r="AE31" s="285">
        <f>AD31-T31</f>
        <v>6.9099312898020793E-3</v>
      </c>
      <c r="AF31" s="285">
        <f>AD31-S31</f>
        <v>2.6331836885628013E-3</v>
      </c>
      <c r="AG31" s="285">
        <f t="shared" ref="AG31" si="26">AD31-AC31</f>
        <v>-5.3637364493999556E-3</v>
      </c>
    </row>
    <row r="32" spans="1:33" ht="15.75">
      <c r="A32" s="149"/>
      <c r="B32" s="149"/>
      <c r="C32" s="150"/>
      <c r="D32" s="151"/>
      <c r="E32" s="149"/>
      <c r="F32" s="149"/>
      <c r="G32" s="149"/>
      <c r="H32" s="149"/>
      <c r="I32" s="149"/>
      <c r="J32" s="149"/>
      <c r="K32" s="150"/>
      <c r="L32" s="149"/>
      <c r="M32" s="149"/>
      <c r="N32" s="149"/>
      <c r="O32" s="149"/>
      <c r="P32" s="149"/>
      <c r="Q32" s="149"/>
      <c r="R32" s="150"/>
      <c r="S32" s="149"/>
      <c r="T32" s="149"/>
      <c r="U32" s="149"/>
      <c r="V32" s="149"/>
      <c r="W32" s="149"/>
      <c r="X32" s="149"/>
      <c r="Y32" s="149"/>
      <c r="Z32" s="146"/>
      <c r="AA32" s="147"/>
      <c r="AB32" s="147"/>
      <c r="AC32" s="146"/>
      <c r="AD32" s="146"/>
      <c r="AE32" s="146"/>
      <c r="AF32" s="146"/>
      <c r="AG32" s="146"/>
    </row>
    <row r="33" spans="1:34" ht="18">
      <c r="A33" s="338" t="s">
        <v>272</v>
      </c>
      <c r="B33" s="338"/>
      <c r="C33" s="338"/>
      <c r="D33" s="338"/>
      <c r="E33" s="338"/>
      <c r="F33" s="338"/>
      <c r="G33" s="338"/>
      <c r="H33" s="338"/>
      <c r="I33" s="338"/>
      <c r="J33" s="338"/>
      <c r="K33" s="338"/>
      <c r="L33" s="338"/>
      <c r="M33" s="338"/>
      <c r="N33" s="338"/>
      <c r="O33" s="338"/>
      <c r="P33" s="338"/>
      <c r="Q33" s="338"/>
      <c r="R33" s="338"/>
      <c r="S33" s="338"/>
      <c r="T33" s="338"/>
      <c r="U33" s="338"/>
      <c r="V33" s="338"/>
      <c r="W33" s="338"/>
      <c r="X33" s="338"/>
      <c r="Y33" s="338"/>
      <c r="Z33" s="130"/>
      <c r="AA33" s="145"/>
      <c r="AB33" s="145"/>
      <c r="AC33" s="146"/>
      <c r="AD33" s="146"/>
      <c r="AE33" s="146"/>
      <c r="AF33" s="146"/>
      <c r="AG33" s="146"/>
    </row>
    <row r="34" spans="1:34" s="3" customFormat="1" ht="21" thickBot="1">
      <c r="A34" s="130"/>
      <c r="B34" s="130"/>
      <c r="C34" s="131"/>
      <c r="D34" s="130"/>
      <c r="E34" s="130"/>
      <c r="F34" s="130"/>
      <c r="G34" s="130"/>
      <c r="H34" s="130"/>
      <c r="I34" s="130"/>
      <c r="J34" s="130"/>
      <c r="K34" s="130"/>
      <c r="L34" s="130"/>
      <c r="M34" s="130"/>
      <c r="N34" s="130"/>
      <c r="O34" s="130"/>
      <c r="P34" s="130"/>
      <c r="Q34" s="130"/>
      <c r="R34" s="130"/>
      <c r="S34" s="130"/>
      <c r="T34" s="130"/>
      <c r="U34" s="130"/>
      <c r="V34" s="130"/>
      <c r="W34" s="130"/>
      <c r="X34" s="130"/>
      <c r="Y34" s="130"/>
      <c r="AC34" s="146"/>
      <c r="AD34" s="146"/>
      <c r="AE34" s="146"/>
      <c r="AF34" s="146"/>
      <c r="AG34" s="146"/>
    </row>
    <row r="35" spans="1:34" s="3" customFormat="1" ht="21" customHeight="1" thickBot="1">
      <c r="A35" s="339" t="s">
        <v>0</v>
      </c>
      <c r="B35" s="326" t="s">
        <v>1</v>
      </c>
      <c r="C35" s="327"/>
      <c r="D35" s="327"/>
      <c r="E35" s="327"/>
      <c r="F35" s="327"/>
      <c r="G35" s="327"/>
      <c r="H35" s="327"/>
      <c r="I35" s="327"/>
      <c r="J35" s="326" t="s">
        <v>2</v>
      </c>
      <c r="K35" s="327"/>
      <c r="L35" s="327"/>
      <c r="M35" s="327"/>
      <c r="N35" s="327"/>
      <c r="O35" s="327"/>
      <c r="P35" s="327"/>
      <c r="Q35" s="327"/>
      <c r="R35" s="326" t="s">
        <v>3</v>
      </c>
      <c r="S35" s="327"/>
      <c r="T35" s="327"/>
      <c r="U35" s="327"/>
      <c r="V35" s="327"/>
      <c r="W35" s="327"/>
      <c r="X35" s="327"/>
      <c r="Y35" s="328"/>
      <c r="Z35" s="316" t="s">
        <v>273</v>
      </c>
      <c r="AA35" s="316" t="s">
        <v>274</v>
      </c>
      <c r="AB35" s="316" t="s">
        <v>267</v>
      </c>
      <c r="AC35" s="332" t="s">
        <v>3</v>
      </c>
      <c r="AD35" s="333"/>
      <c r="AE35" s="333"/>
      <c r="AF35" s="333"/>
      <c r="AG35" s="333"/>
      <c r="AH35" s="334"/>
    </row>
    <row r="36" spans="1:34" ht="63.75" customHeight="1" thickBot="1">
      <c r="A36" s="340"/>
      <c r="B36" s="316" t="s">
        <v>126</v>
      </c>
      <c r="C36" s="316" t="s">
        <v>179</v>
      </c>
      <c r="D36" s="316" t="s">
        <v>112</v>
      </c>
      <c r="E36" s="316" t="s">
        <v>183</v>
      </c>
      <c r="F36" s="316" t="s">
        <v>173</v>
      </c>
      <c r="G36" s="329" t="s">
        <v>4</v>
      </c>
      <c r="H36" s="330"/>
      <c r="I36" s="330"/>
      <c r="J36" s="316" t="s">
        <v>126</v>
      </c>
      <c r="K36" s="316" t="s">
        <v>179</v>
      </c>
      <c r="L36" s="316" t="s">
        <v>112</v>
      </c>
      <c r="M36" s="316" t="s">
        <v>183</v>
      </c>
      <c r="N36" s="316" t="s">
        <v>173</v>
      </c>
      <c r="O36" s="329" t="s">
        <v>4</v>
      </c>
      <c r="P36" s="330"/>
      <c r="Q36" s="330"/>
      <c r="R36" s="316" t="s">
        <v>126</v>
      </c>
      <c r="S36" s="316" t="s">
        <v>179</v>
      </c>
      <c r="T36" s="316" t="s">
        <v>112</v>
      </c>
      <c r="U36" s="316" t="s">
        <v>183</v>
      </c>
      <c r="V36" s="316" t="s">
        <v>173</v>
      </c>
      <c r="W36" s="329" t="s">
        <v>4</v>
      </c>
      <c r="X36" s="330"/>
      <c r="Y36" s="331"/>
      <c r="Z36" s="317"/>
      <c r="AA36" s="317"/>
      <c r="AB36" s="317"/>
      <c r="AC36" s="316" t="s">
        <v>174</v>
      </c>
      <c r="AD36" s="316" t="s">
        <v>174</v>
      </c>
      <c r="AE36" s="329" t="s">
        <v>5</v>
      </c>
      <c r="AF36" s="330"/>
      <c r="AG36" s="330"/>
      <c r="AH36" s="331"/>
    </row>
    <row r="37" spans="1:34" ht="72.75" customHeight="1" thickBot="1">
      <c r="A37" s="340"/>
      <c r="B37" s="317" t="s">
        <v>6</v>
      </c>
      <c r="C37" s="317" t="s">
        <v>6</v>
      </c>
      <c r="D37" s="317" t="s">
        <v>6</v>
      </c>
      <c r="E37" s="317" t="s">
        <v>6</v>
      </c>
      <c r="F37" s="317" t="s">
        <v>6</v>
      </c>
      <c r="G37" s="256" t="s">
        <v>226</v>
      </c>
      <c r="H37" s="256" t="s">
        <v>184</v>
      </c>
      <c r="I37" s="256" t="s">
        <v>203</v>
      </c>
      <c r="J37" s="317" t="s">
        <v>6</v>
      </c>
      <c r="K37" s="317" t="s">
        <v>6</v>
      </c>
      <c r="L37" s="317" t="s">
        <v>6</v>
      </c>
      <c r="M37" s="317" t="s">
        <v>6</v>
      </c>
      <c r="N37" s="317" t="s">
        <v>6</v>
      </c>
      <c r="O37" s="256" t="s">
        <v>226</v>
      </c>
      <c r="P37" s="256" t="s">
        <v>184</v>
      </c>
      <c r="Q37" s="256" t="s">
        <v>203</v>
      </c>
      <c r="R37" s="317" t="s">
        <v>6</v>
      </c>
      <c r="S37" s="317" t="s">
        <v>6</v>
      </c>
      <c r="T37" s="317" t="s">
        <v>6</v>
      </c>
      <c r="U37" s="317" t="s">
        <v>6</v>
      </c>
      <c r="V37" s="317" t="s">
        <v>6</v>
      </c>
      <c r="W37" s="256" t="s">
        <v>226</v>
      </c>
      <c r="X37" s="256" t="s">
        <v>184</v>
      </c>
      <c r="Y37" s="256" t="s">
        <v>203</v>
      </c>
      <c r="Z37" s="321"/>
      <c r="AA37" s="321"/>
      <c r="AB37" s="321"/>
      <c r="AC37" s="317" t="s">
        <v>6</v>
      </c>
      <c r="AD37" s="317" t="s">
        <v>6</v>
      </c>
      <c r="AE37" s="256" t="s">
        <v>176</v>
      </c>
      <c r="AF37" s="256" t="s">
        <v>258</v>
      </c>
      <c r="AG37" s="256" t="s">
        <v>259</v>
      </c>
      <c r="AH37" s="256"/>
    </row>
    <row r="38" spans="1:34" ht="36.75" customHeight="1" thickBot="1">
      <c r="A38" s="340"/>
      <c r="B38" s="210" t="s">
        <v>6</v>
      </c>
      <c r="C38" s="211" t="s">
        <v>6</v>
      </c>
      <c r="D38" s="210" t="s">
        <v>6</v>
      </c>
      <c r="E38" s="211" t="s">
        <v>6</v>
      </c>
      <c r="F38" s="210" t="s">
        <v>6</v>
      </c>
      <c r="G38" s="210" t="s">
        <v>7</v>
      </c>
      <c r="H38" s="210" t="s">
        <v>7</v>
      </c>
      <c r="I38" s="210" t="s">
        <v>7</v>
      </c>
      <c r="J38" s="210" t="s">
        <v>6</v>
      </c>
      <c r="K38" s="211" t="s">
        <v>6</v>
      </c>
      <c r="L38" s="210" t="s">
        <v>6</v>
      </c>
      <c r="M38" s="211" t="s">
        <v>6</v>
      </c>
      <c r="N38" s="210" t="s">
        <v>6</v>
      </c>
      <c r="O38" s="210" t="s">
        <v>7</v>
      </c>
      <c r="P38" s="210" t="s">
        <v>7</v>
      </c>
      <c r="Q38" s="210" t="s">
        <v>7</v>
      </c>
      <c r="R38" s="211" t="s">
        <v>7</v>
      </c>
      <c r="S38" s="211" t="s">
        <v>7</v>
      </c>
      <c r="T38" s="211" t="s">
        <v>7</v>
      </c>
      <c r="U38" s="211" t="s">
        <v>7</v>
      </c>
      <c r="V38" s="211" t="s">
        <v>7</v>
      </c>
      <c r="W38" s="210" t="s">
        <v>7</v>
      </c>
      <c r="X38" s="210" t="s">
        <v>7</v>
      </c>
      <c r="Y38" s="210" t="s">
        <v>7</v>
      </c>
      <c r="Z38" s="279" t="s">
        <v>6</v>
      </c>
      <c r="AA38" s="279" t="s">
        <v>6</v>
      </c>
      <c r="AB38" s="279" t="s">
        <v>6</v>
      </c>
      <c r="AC38" s="209" t="s">
        <v>7</v>
      </c>
      <c r="AD38" s="209" t="s">
        <v>7</v>
      </c>
      <c r="AE38" s="210" t="s">
        <v>7</v>
      </c>
      <c r="AF38" s="210" t="s">
        <v>7</v>
      </c>
      <c r="AG38" s="210" t="s">
        <v>7</v>
      </c>
    </row>
    <row r="39" spans="1:34" s="130" customFormat="1" ht="18.75" customHeight="1" thickBot="1">
      <c r="A39" s="206">
        <v>1</v>
      </c>
      <c r="B39" s="207">
        <v>6</v>
      </c>
      <c r="C39" s="207">
        <v>3</v>
      </c>
      <c r="D39" s="208">
        <v>4</v>
      </c>
      <c r="E39" s="207">
        <v>5</v>
      </c>
      <c r="F39" s="207">
        <v>6</v>
      </c>
      <c r="G39" s="208">
        <v>7</v>
      </c>
      <c r="H39" s="207">
        <v>8</v>
      </c>
      <c r="I39" s="207">
        <v>9</v>
      </c>
      <c r="J39" s="206">
        <v>17</v>
      </c>
      <c r="K39" s="206">
        <v>13</v>
      </c>
      <c r="L39" s="207">
        <v>14</v>
      </c>
      <c r="M39" s="208">
        <v>16</v>
      </c>
      <c r="N39" s="206">
        <v>17</v>
      </c>
      <c r="O39" s="207">
        <v>18</v>
      </c>
      <c r="P39" s="208">
        <v>20</v>
      </c>
      <c r="Q39" s="206">
        <v>21</v>
      </c>
      <c r="R39" s="207">
        <v>10</v>
      </c>
      <c r="S39" s="207">
        <v>11</v>
      </c>
      <c r="T39" s="208">
        <v>12</v>
      </c>
      <c r="U39" s="207">
        <v>13</v>
      </c>
      <c r="V39" s="207">
        <v>14</v>
      </c>
      <c r="W39" s="208">
        <v>15</v>
      </c>
      <c r="X39" s="207">
        <v>16</v>
      </c>
      <c r="Y39" s="207">
        <v>17</v>
      </c>
      <c r="Z39" s="202"/>
      <c r="AA39" s="204"/>
      <c r="AB39" s="204"/>
      <c r="AC39" s="206">
        <v>35</v>
      </c>
      <c r="AD39" s="207">
        <v>35</v>
      </c>
      <c r="AE39" s="208">
        <v>36</v>
      </c>
      <c r="AF39" s="207">
        <v>38</v>
      </c>
      <c r="AG39" s="207">
        <v>39</v>
      </c>
    </row>
    <row r="40" spans="1:34" s="101" customFormat="1" ht="18">
      <c r="A40" s="343" t="s">
        <v>9</v>
      </c>
      <c r="B40" s="301">
        <f>B10+сентябрь!B70</f>
        <v>6118133.8729999997</v>
      </c>
      <c r="C40" s="301">
        <f>C10+сентябрь!C70</f>
        <v>6118133.8729999997</v>
      </c>
      <c r="D40" s="301">
        <f>D10+сентябрь!D70</f>
        <v>6128227.6105652908</v>
      </c>
      <c r="E40" s="301">
        <f>E10+сентябрь!E70</f>
        <v>6050595.2059249999</v>
      </c>
      <c r="F40" s="301">
        <f>F10+сентябрь!F70</f>
        <v>5927532.1159999995</v>
      </c>
      <c r="G40" s="161">
        <f>F40-D40</f>
        <v>-200695.49456529133</v>
      </c>
      <c r="H40" s="161">
        <f>F40-E40</f>
        <v>-123063.08992500044</v>
      </c>
      <c r="I40" s="161">
        <f>F40-C40</f>
        <v>-190601.75700000022</v>
      </c>
      <c r="J40" s="301">
        <f>J10+сентябрь!J70</f>
        <v>5740226.2050000001</v>
      </c>
      <c r="K40" s="301">
        <f>K10+сентябрь!K70</f>
        <v>5740226.2050000001</v>
      </c>
      <c r="L40" s="301">
        <f>L10+сентябрь!L70</f>
        <v>5739714.1469304347</v>
      </c>
      <c r="M40" s="301">
        <f>M10+сентябрь!M70</f>
        <v>5673353.0997010972</v>
      </c>
      <c r="N40" s="277">
        <f>N10+сентябрь!N70</f>
        <v>5564449.2510000002</v>
      </c>
      <c r="O40" s="161">
        <f>N40-L40</f>
        <v>-175264.89593043458</v>
      </c>
      <c r="P40" s="161">
        <f>N40-M40</f>
        <v>-108903.84870109707</v>
      </c>
      <c r="Q40" s="161">
        <f>N40-K40</f>
        <v>-175776.95399999991</v>
      </c>
      <c r="R40" s="162">
        <f>B40-J40</f>
        <v>377907.6679999996</v>
      </c>
      <c r="S40" s="162">
        <f>C40-K40</f>
        <v>377907.6679999996</v>
      </c>
      <c r="T40" s="162">
        <f>D40-L40</f>
        <v>388513.46363485605</v>
      </c>
      <c r="U40" s="162">
        <f>E40-M40</f>
        <v>377242.10622390267</v>
      </c>
      <c r="V40" s="162">
        <f>F40-N40</f>
        <v>363082.86499999929</v>
      </c>
      <c r="W40" s="163">
        <f>F40*W41</f>
        <v>-12707.033734126955</v>
      </c>
      <c r="X40" s="163">
        <f>F40*X41</f>
        <v>-6486.5119036097758</v>
      </c>
      <c r="Y40" s="161">
        <f>F40*Y41</f>
        <v>-3051.6272245488208</v>
      </c>
      <c r="Z40" s="160">
        <v>1535.2460000000938</v>
      </c>
      <c r="AA40" s="160"/>
      <c r="AB40" s="163">
        <f>AA40-Z40</f>
        <v>-1535.2460000000938</v>
      </c>
      <c r="AC40" s="162">
        <f>S40+Z40</f>
        <v>379442.9139999997</v>
      </c>
      <c r="AD40" s="162">
        <f>V40+AA40</f>
        <v>363082.86499999929</v>
      </c>
      <c r="AE40" s="163">
        <f>AE41*F40</f>
        <v>-12707.033734126955</v>
      </c>
      <c r="AF40" s="163">
        <f>AF41*F40</f>
        <v>-3051.6272245488208</v>
      </c>
      <c r="AG40" s="163">
        <f>AG41*F40</f>
        <v>-4539.0448194990795</v>
      </c>
    </row>
    <row r="41" spans="1:34" s="101" customFormat="1" ht="18.75" thickBot="1">
      <c r="A41" s="344"/>
      <c r="B41" s="164"/>
      <c r="C41" s="164"/>
      <c r="D41" s="164"/>
      <c r="E41" s="165"/>
      <c r="F41" s="164"/>
      <c r="G41" s="166">
        <f>G40/D40</f>
        <v>-3.2749353862001611E-2</v>
      </c>
      <c r="H41" s="166">
        <f>H40/E40</f>
        <v>-2.033900562451969E-2</v>
      </c>
      <c r="I41" s="166">
        <f>I40/C40</f>
        <v>-3.1153577374491072E-2</v>
      </c>
      <c r="J41" s="164"/>
      <c r="K41" s="164"/>
      <c r="L41" s="164"/>
      <c r="M41" s="278"/>
      <c r="N41" s="164"/>
      <c r="O41" s="166">
        <f>O40/L40</f>
        <v>-3.0535474667177494E-2</v>
      </c>
      <c r="P41" s="166">
        <f>P40/M40</f>
        <v>-1.9195676134953543E-2</v>
      </c>
      <c r="Q41" s="166">
        <f>Q40/K40</f>
        <v>-3.0621955951298598E-2</v>
      </c>
      <c r="R41" s="167">
        <f>R40/B40</f>
        <v>6.1768453558649287E-2</v>
      </c>
      <c r="S41" s="167">
        <f>S40/C40</f>
        <v>6.1768453558649287E-2</v>
      </c>
      <c r="T41" s="167">
        <f>T40/D40</f>
        <v>6.3397361900371402E-2</v>
      </c>
      <c r="U41" s="167">
        <f>U40/E40</f>
        <v>6.2347933283405106E-2</v>
      </c>
      <c r="V41" s="167">
        <f>V40/F40</f>
        <v>6.12536310043671E-2</v>
      </c>
      <c r="W41" s="166">
        <f>V41-T41</f>
        <v>-2.1437308960043019E-3</v>
      </c>
      <c r="X41" s="166">
        <f>V41-U41</f>
        <v>-1.0943022790380064E-3</v>
      </c>
      <c r="Y41" s="166">
        <f>V41-S41</f>
        <v>-5.1482255428218771E-4</v>
      </c>
      <c r="Z41" s="167">
        <f>Z40/S40</f>
        <v>4.0624896767114428E-3</v>
      </c>
      <c r="AA41" s="194">
        <f>AA40/V40</f>
        <v>0</v>
      </c>
      <c r="AB41" s="166">
        <f>AA41-Z41</f>
        <v>-4.0624896767114428E-3</v>
      </c>
      <c r="AC41" s="167">
        <f>AC40/C40</f>
        <v>6.2019387263577738E-2</v>
      </c>
      <c r="AD41" s="167">
        <f>AD40/F40</f>
        <v>6.12536310043671E-2</v>
      </c>
      <c r="AE41" s="166">
        <f>AD41-T41</f>
        <v>-2.1437308960043019E-3</v>
      </c>
      <c r="AF41" s="166">
        <f>AD41-S41</f>
        <v>-5.1482255428218771E-4</v>
      </c>
      <c r="AG41" s="166">
        <f>AD41-AC41</f>
        <v>-7.6575625921063845E-4</v>
      </c>
    </row>
    <row r="42" spans="1:34" s="101" customFormat="1" ht="18">
      <c r="A42" s="343" t="s">
        <v>11</v>
      </c>
      <c r="B42" s="301">
        <f>B12+сентябрь!B72</f>
        <v>3656591.4590000003</v>
      </c>
      <c r="C42" s="301">
        <f>C12+сентябрь!C72</f>
        <v>3659452.2149999999</v>
      </c>
      <c r="D42" s="301">
        <f>D12+сентябрь!D72</f>
        <v>3654628.0467505814</v>
      </c>
      <c r="E42" s="301">
        <f>E12+сентябрь!E72</f>
        <v>3654628.0467505814</v>
      </c>
      <c r="F42" s="301">
        <f>F12+сентябрь!F72</f>
        <v>3666505.173</v>
      </c>
      <c r="G42" s="161">
        <f>F42-D42</f>
        <v>11877.126249418594</v>
      </c>
      <c r="H42" s="161">
        <f>F42-E42</f>
        <v>11877.126249418594</v>
      </c>
      <c r="I42" s="161">
        <f>F42-C42</f>
        <v>7052.9580000001006</v>
      </c>
      <c r="J42" s="301">
        <f>J12+сентябрь!J72</f>
        <v>3255538.4409999996</v>
      </c>
      <c r="K42" s="301">
        <f>K12+сентябрь!K72</f>
        <v>3251386.577999772</v>
      </c>
      <c r="L42" s="301">
        <f>L12+сентябрь!L72</f>
        <v>3263019.7389063993</v>
      </c>
      <c r="M42" s="301">
        <f>M12+сентябрь!M72</f>
        <v>3263019.7389063993</v>
      </c>
      <c r="N42" s="301">
        <f>N12+сентябрь!N72</f>
        <v>3274456.1258940003</v>
      </c>
      <c r="O42" s="161">
        <f>N42-L42</f>
        <v>11436.386987600941</v>
      </c>
      <c r="P42" s="161">
        <f>N42-M42</f>
        <v>11436.386987600941</v>
      </c>
      <c r="Q42" s="161">
        <f>N42-K42</f>
        <v>23069.54789422825</v>
      </c>
      <c r="R42" s="168">
        <f>B42-J42</f>
        <v>401053.01800000062</v>
      </c>
      <c r="S42" s="168">
        <f>C42-K42</f>
        <v>408065.63700022781</v>
      </c>
      <c r="T42" s="168">
        <f>D42-L42</f>
        <v>391608.30784418201</v>
      </c>
      <c r="U42" s="168">
        <f>E42-M42</f>
        <v>391608.30784418201</v>
      </c>
      <c r="V42" s="168">
        <f>F42-N42</f>
        <v>392049.04710599966</v>
      </c>
      <c r="W42" s="161">
        <f>F42*W43</f>
        <v>-831.94328017782948</v>
      </c>
      <c r="X42" s="163">
        <f>F42*X43</f>
        <v>-831.94328017782948</v>
      </c>
      <c r="Y42" s="163">
        <f>F42*Y43</f>
        <v>-16803.065473061681</v>
      </c>
      <c r="Z42" s="160">
        <v>94118.42200000002</v>
      </c>
      <c r="AA42" s="160"/>
      <c r="AB42" s="163">
        <f t="shared" ref="AB42:AB61" si="27">AA42-Z42</f>
        <v>-94118.42200000002</v>
      </c>
      <c r="AC42" s="168">
        <f>S42+Z42</f>
        <v>502184.05900022783</v>
      </c>
      <c r="AD42" s="168">
        <f>V42+AA42</f>
        <v>392049.04710599966</v>
      </c>
      <c r="AE42" s="161">
        <f>AE43*F42</f>
        <v>-831.94328017782948</v>
      </c>
      <c r="AF42" s="163">
        <f>AF43*F42</f>
        <v>-16803.065473061681</v>
      </c>
      <c r="AG42" s="163">
        <f>AG43*F42</f>
        <v>-111102.88437029991</v>
      </c>
    </row>
    <row r="43" spans="1:34" s="101" customFormat="1" ht="18.75" thickBot="1">
      <c r="A43" s="346"/>
      <c r="B43" s="169"/>
      <c r="C43" s="164"/>
      <c r="D43" s="169"/>
      <c r="E43" s="165"/>
      <c r="F43" s="169"/>
      <c r="G43" s="166">
        <f>G42/D42</f>
        <v>3.2498864720251998E-3</v>
      </c>
      <c r="H43" s="166">
        <f>H42/E42</f>
        <v>3.2498864720251998E-3</v>
      </c>
      <c r="I43" s="166">
        <f>I42/C42</f>
        <v>1.92732616403357E-3</v>
      </c>
      <c r="J43" s="169"/>
      <c r="K43" s="164"/>
      <c r="L43" s="169"/>
      <c r="M43" s="278"/>
      <c r="N43" s="169"/>
      <c r="O43" s="166">
        <f>O42/L42</f>
        <v>3.504847626644712E-3</v>
      </c>
      <c r="P43" s="166">
        <f>P42/M42</f>
        <v>3.504847626644712E-3</v>
      </c>
      <c r="Q43" s="166">
        <f>Q42/K42</f>
        <v>7.0952952965748104E-3</v>
      </c>
      <c r="R43" s="167">
        <f>R42/B42</f>
        <v>0.10967947130459033</v>
      </c>
      <c r="S43" s="167">
        <f>S42/C42</f>
        <v>0.11151003292994982</v>
      </c>
      <c r="T43" s="167">
        <f>T42/D42</f>
        <v>0.10715408047950885</v>
      </c>
      <c r="U43" s="167">
        <f>U42/E42</f>
        <v>0.10715408047950885</v>
      </c>
      <c r="V43" s="167">
        <f>V42/F42</f>
        <v>0.10692717686396121</v>
      </c>
      <c r="W43" s="166">
        <f>V43-T43</f>
        <v>-2.2690361554764116E-4</v>
      </c>
      <c r="X43" s="166">
        <f>V43-U43</f>
        <v>-2.2690361554764116E-4</v>
      </c>
      <c r="Y43" s="166">
        <f>V43-S43</f>
        <v>-4.5828560659886136E-3</v>
      </c>
      <c r="Z43" s="167">
        <f>Z42/S42</f>
        <v>0.23064530179968934</v>
      </c>
      <c r="AA43" s="194">
        <f>AA42/V42</f>
        <v>0</v>
      </c>
      <c r="AB43" s="166">
        <f t="shared" si="27"/>
        <v>-0.23064530179968934</v>
      </c>
      <c r="AC43" s="167">
        <f>AC42/C42</f>
        <v>0.13722929812877141</v>
      </c>
      <c r="AD43" s="167">
        <f>AD42/F42</f>
        <v>0.10692717686396121</v>
      </c>
      <c r="AE43" s="166">
        <f>AD43-T43</f>
        <v>-2.2690361554764116E-4</v>
      </c>
      <c r="AF43" s="166">
        <f>AD43-S43</f>
        <v>-4.5828560659886136E-3</v>
      </c>
      <c r="AG43" s="166">
        <f t="shared" ref="AG43" si="28">AD43-AC43</f>
        <v>-3.0302121264810203E-2</v>
      </c>
    </row>
    <row r="44" spans="1:34" s="101" customFormat="1" ht="18">
      <c r="A44" s="343" t="s">
        <v>10</v>
      </c>
      <c r="B44" s="301">
        <f>B14+сентябрь!B74</f>
        <v>432690.81400000001</v>
      </c>
      <c r="C44" s="301">
        <f>C14+сентябрь!C74</f>
        <v>432690.81400000001</v>
      </c>
      <c r="D44" s="301">
        <f>D14+сентябрь!D74</f>
        <v>432441.15499999997</v>
      </c>
      <c r="E44" s="301">
        <f>E14+сентябрь!E74</f>
        <v>432441.15499999997</v>
      </c>
      <c r="F44" s="301">
        <f>F14+сентябрь!F74</f>
        <v>427409.761</v>
      </c>
      <c r="G44" s="161">
        <f>F44-D44</f>
        <v>-5031.3939999999711</v>
      </c>
      <c r="H44" s="161">
        <f>F44-E44</f>
        <v>-5031.3939999999711</v>
      </c>
      <c r="I44" s="161">
        <f>F44-C44</f>
        <v>-5281.0530000000144</v>
      </c>
      <c r="J44" s="301">
        <f>J14+сентябрь!J74</f>
        <v>371244.48139999999</v>
      </c>
      <c r="K44" s="301">
        <f>K14+сентябрь!K74</f>
        <v>371244.48139999999</v>
      </c>
      <c r="L44" s="301">
        <f>L14+сентябрь!L74</f>
        <v>370853.03079999995</v>
      </c>
      <c r="M44" s="301">
        <f>M14+сентябрь!M74</f>
        <v>370853.03079999995</v>
      </c>
      <c r="N44" s="301">
        <f>N14+сентябрь!N74</f>
        <v>369112.50900000002</v>
      </c>
      <c r="O44" s="161">
        <f>N44-L44</f>
        <v>-1740.5217999999295</v>
      </c>
      <c r="P44" s="161">
        <f>N44-M44</f>
        <v>-1740.5217999999295</v>
      </c>
      <c r="Q44" s="161">
        <f>N44-K44</f>
        <v>-2131.9723999999696</v>
      </c>
      <c r="R44" s="168">
        <f>B44-J44</f>
        <v>61446.332600000023</v>
      </c>
      <c r="S44" s="168">
        <f>C44-K44</f>
        <v>61446.332600000023</v>
      </c>
      <c r="T44" s="168">
        <f>D44-L44</f>
        <v>61588.12420000002</v>
      </c>
      <c r="U44" s="168">
        <f>E44-M44</f>
        <v>61588.12420000002</v>
      </c>
      <c r="V44" s="168">
        <f>F44-N44</f>
        <v>58297.251999999979</v>
      </c>
      <c r="W44" s="161">
        <f>F44*W45</f>
        <v>-2574.3027546817866</v>
      </c>
      <c r="X44" s="163">
        <f>F44*X45</f>
        <v>-2574.3027546817866</v>
      </c>
      <c r="Y44" s="163">
        <f>F44*Y45</f>
        <v>-2399.1193606652273</v>
      </c>
      <c r="Z44" s="160">
        <v>2357.5840000000017</v>
      </c>
      <c r="AA44" s="160"/>
      <c r="AB44" s="163">
        <f t="shared" si="27"/>
        <v>-2357.5840000000017</v>
      </c>
      <c r="AC44" s="168">
        <f>S44+Z44</f>
        <v>63803.916600000026</v>
      </c>
      <c r="AD44" s="168">
        <f>V44+AA44</f>
        <v>58297.251999999979</v>
      </c>
      <c r="AE44" s="161">
        <f>AE45*F44</f>
        <v>-2574.3027546817866</v>
      </c>
      <c r="AF44" s="163">
        <f>AF45*F44</f>
        <v>-2399.1193606652273</v>
      </c>
      <c r="AG44" s="163">
        <f>AG45*F44</f>
        <v>-4727.9287122254955</v>
      </c>
    </row>
    <row r="45" spans="1:34" s="101" customFormat="1" ht="18.75" thickBot="1">
      <c r="A45" s="346"/>
      <c r="B45" s="164"/>
      <c r="C45" s="164"/>
      <c r="D45" s="164"/>
      <c r="E45" s="278"/>
      <c r="F45" s="164"/>
      <c r="G45" s="166">
        <f>G44/D44</f>
        <v>-1.1634863938886601E-2</v>
      </c>
      <c r="H45" s="166">
        <f>H44/E44</f>
        <v>-1.1634863938886601E-2</v>
      </c>
      <c r="I45" s="166">
        <f>I44/C44</f>
        <v>-1.2205142399903165E-2</v>
      </c>
      <c r="J45" s="164"/>
      <c r="K45" s="164"/>
      <c r="L45" s="164"/>
      <c r="M45" s="278"/>
      <c r="N45" s="164"/>
      <c r="O45" s="166">
        <f>O44/L44</f>
        <v>-4.6932926400663237E-3</v>
      </c>
      <c r="P45" s="166">
        <f>P44/M44</f>
        <v>-4.6932926400663237E-3</v>
      </c>
      <c r="Q45" s="166">
        <f>Q44/K44</f>
        <v>-5.7427719651483812E-3</v>
      </c>
      <c r="R45" s="167">
        <f>R44/B44</f>
        <v>0.14200979223931484</v>
      </c>
      <c r="S45" s="167">
        <f>S44/C44</f>
        <v>0.14200979223931484</v>
      </c>
      <c r="T45" s="167">
        <f>T44/D44</f>
        <v>0.14241966447434917</v>
      </c>
      <c r="U45" s="167">
        <f>U44/E44</f>
        <v>0.14241966447434917</v>
      </c>
      <c r="V45" s="167">
        <f>V44/F44</f>
        <v>0.136396632270642</v>
      </c>
      <c r="W45" s="166">
        <f>V45-T45</f>
        <v>-6.0230322037071737E-3</v>
      </c>
      <c r="X45" s="166">
        <f>V45-U45</f>
        <v>-6.0230322037071737E-3</v>
      </c>
      <c r="Y45" s="166">
        <f>V45-S45</f>
        <v>-5.6131599686728428E-3</v>
      </c>
      <c r="Z45" s="167">
        <f>Z44/S44</f>
        <v>3.836818082125866E-2</v>
      </c>
      <c r="AA45" s="194">
        <f>AA44/V44</f>
        <v>0</v>
      </c>
      <c r="AB45" s="166">
        <f t="shared" si="27"/>
        <v>-3.836818082125866E-2</v>
      </c>
      <c r="AC45" s="167">
        <f>AC44/C44</f>
        <v>0.14745844962634225</v>
      </c>
      <c r="AD45" s="167">
        <f>AD44/F44</f>
        <v>0.136396632270642</v>
      </c>
      <c r="AE45" s="166">
        <f>AD45-T45</f>
        <v>-6.0230322037071737E-3</v>
      </c>
      <c r="AF45" s="166">
        <f>AD45-S45</f>
        <v>-5.6131599686728428E-3</v>
      </c>
      <c r="AG45" s="166">
        <f t="shared" ref="AG45" si="29">AD45-AC45</f>
        <v>-1.1061817355700249E-2</v>
      </c>
    </row>
    <row r="46" spans="1:34" s="101" customFormat="1" ht="18">
      <c r="A46" s="343" t="s">
        <v>12</v>
      </c>
      <c r="B46" s="301">
        <f>B16+сентябрь!B76</f>
        <v>11310330.530999999</v>
      </c>
      <c r="C46" s="301">
        <f>C16+сентябрь!C76</f>
        <v>11182741.485000001</v>
      </c>
      <c r="D46" s="301">
        <f>D16+сентябрь!D76</f>
        <v>11467197.803999998</v>
      </c>
      <c r="E46" s="301">
        <f>E16+сентябрь!E76</f>
        <v>10820875.947000001</v>
      </c>
      <c r="F46" s="301">
        <f>F16+сентябрь!F76</f>
        <v>10801817.355</v>
      </c>
      <c r="G46" s="161">
        <f>F46-D46</f>
        <v>-665380.44899999723</v>
      </c>
      <c r="H46" s="161">
        <f>F46-E46</f>
        <v>-19058.592000000179</v>
      </c>
      <c r="I46" s="161">
        <f>F46-C46</f>
        <v>-380924.13000000082</v>
      </c>
      <c r="J46" s="301">
        <f>J16+сентябрь!J76</f>
        <v>10198767.180000002</v>
      </c>
      <c r="K46" s="301">
        <f>K16+сентябрь!K76</f>
        <v>10039689.505999999</v>
      </c>
      <c r="L46" s="301">
        <f>L16+сентябрь!L76</f>
        <v>10366909.194</v>
      </c>
      <c r="M46" s="301">
        <f>M16+сентябрь!M76</f>
        <v>9784270.887000002</v>
      </c>
      <c r="N46" s="301">
        <f>N16+сентябрь!N76</f>
        <v>9811591.2610000018</v>
      </c>
      <c r="O46" s="161">
        <f>N46-L46</f>
        <v>-555317.93299999833</v>
      </c>
      <c r="P46" s="161">
        <f>N46-M46</f>
        <v>27320.373999999836</v>
      </c>
      <c r="Q46" s="161">
        <f>N46-K46</f>
        <v>-228098.24499999732</v>
      </c>
      <c r="R46" s="168">
        <f>B46-J46</f>
        <v>1111563.3509999979</v>
      </c>
      <c r="S46" s="168">
        <f>C46-K46</f>
        <v>1143051.9790000021</v>
      </c>
      <c r="T46" s="168">
        <f>D46-L46</f>
        <v>1100288.6099999975</v>
      </c>
      <c r="U46" s="168">
        <f>E46-M46</f>
        <v>1036605.0599999987</v>
      </c>
      <c r="V46" s="168">
        <f>F46-N46</f>
        <v>990226.09399999864</v>
      </c>
      <c r="W46" s="161">
        <f>F46*W47</f>
        <v>-46218.624766518529</v>
      </c>
      <c r="X46" s="163">
        <f>F46*X47</f>
        <v>-44553.214277085928</v>
      </c>
      <c r="Y46" s="163">
        <f>F46*Y47</f>
        <v>-113889.45056401106</v>
      </c>
      <c r="Z46" s="160">
        <v>50352.414999999979</v>
      </c>
      <c r="AA46" s="160"/>
      <c r="AB46" s="163">
        <f t="shared" si="27"/>
        <v>-50352.414999999979</v>
      </c>
      <c r="AC46" s="168">
        <f>S46+Z46</f>
        <v>1193404.3940000022</v>
      </c>
      <c r="AD46" s="168">
        <f>V46+AA46</f>
        <v>990226.09399999864</v>
      </c>
      <c r="AE46" s="161">
        <f>AE47*F46</f>
        <v>-46218.624766518529</v>
      </c>
      <c r="AF46" s="163">
        <f>AF47*F46</f>
        <v>-113889.45056401106</v>
      </c>
      <c r="AG46" s="163">
        <f>AG47*F46</f>
        <v>-162526.6824040497</v>
      </c>
    </row>
    <row r="47" spans="1:34" s="101" customFormat="1" ht="18.75" thickBot="1">
      <c r="A47" s="344"/>
      <c r="B47" s="164"/>
      <c r="C47" s="164"/>
      <c r="D47" s="164"/>
      <c r="E47" s="165"/>
      <c r="F47" s="164"/>
      <c r="G47" s="166">
        <f>G46/D46</f>
        <v>-5.8024677028584846E-2</v>
      </c>
      <c r="H47" s="166">
        <f>H46/E46</f>
        <v>-1.7612799641496691E-3</v>
      </c>
      <c r="I47" s="166">
        <f>I46/C46</f>
        <v>-3.4063572918228896E-2</v>
      </c>
      <c r="J47" s="164"/>
      <c r="K47" s="164"/>
      <c r="L47" s="164"/>
      <c r="M47" s="165"/>
      <c r="N47" s="164"/>
      <c r="O47" s="166">
        <f>O46/L46</f>
        <v>-5.356639308863597E-2</v>
      </c>
      <c r="P47" s="166">
        <f>P46/M46</f>
        <v>2.7922748987151821E-3</v>
      </c>
      <c r="Q47" s="166">
        <f>Q46/K46</f>
        <v>-2.2719651326236677E-2</v>
      </c>
      <c r="R47" s="167">
        <f>R46/B46</f>
        <v>9.8278591235982149E-2</v>
      </c>
      <c r="S47" s="167">
        <f>S46/C46</f>
        <v>0.10221572058454877</v>
      </c>
      <c r="T47" s="167">
        <f>T46/D46</f>
        <v>9.5950957575371545E-2</v>
      </c>
      <c r="U47" s="167">
        <f>U46/E46</f>
        <v>9.579677884463586E-2</v>
      </c>
      <c r="V47" s="167">
        <f>V46/F46</f>
        <v>9.1672175288321986E-2</v>
      </c>
      <c r="W47" s="166">
        <f>V47-T47</f>
        <v>-4.2787822870495595E-3</v>
      </c>
      <c r="X47" s="166">
        <f>V47-U47</f>
        <v>-4.1246035563138744E-3</v>
      </c>
      <c r="Y47" s="166">
        <f>V47-S47</f>
        <v>-1.0543545296226781E-2</v>
      </c>
      <c r="Z47" s="167">
        <f>Z46/S46</f>
        <v>4.4050853263952826E-2</v>
      </c>
      <c r="AA47" s="194">
        <f>AA46/V46</f>
        <v>0</v>
      </c>
      <c r="AB47" s="166">
        <f t="shared" si="27"/>
        <v>-4.4050853263952826E-2</v>
      </c>
      <c r="AC47" s="167">
        <f>AC46/C46</f>
        <v>0.10671841029328794</v>
      </c>
      <c r="AD47" s="167">
        <f>AD46/F46</f>
        <v>9.1672175288321986E-2</v>
      </c>
      <c r="AE47" s="166">
        <f>AD47-T47</f>
        <v>-4.2787822870495595E-3</v>
      </c>
      <c r="AF47" s="166">
        <f>AD47-S47</f>
        <v>-1.0543545296226781E-2</v>
      </c>
      <c r="AG47" s="166">
        <f t="shared" ref="AG47" si="30">AD47-AC47</f>
        <v>-1.5046235004965949E-2</v>
      </c>
    </row>
    <row r="48" spans="1:34" s="102" customFormat="1" ht="18">
      <c r="A48" s="343" t="s">
        <v>13</v>
      </c>
      <c r="B48" s="301">
        <f>B18+сентябрь!B78</f>
        <v>13096336.515827009</v>
      </c>
      <c r="C48" s="301">
        <f>C18+сентябрь!C78</f>
        <v>13045895.11282701</v>
      </c>
      <c r="D48" s="301">
        <f>D18+сентябрь!D78</f>
        <v>12979419.211999997</v>
      </c>
      <c r="E48" s="301">
        <f>E18+сентябрь!E78</f>
        <v>12979419.211999997</v>
      </c>
      <c r="F48" s="301">
        <f>F18+сентябрь!F78</f>
        <v>12460720.860195998</v>
      </c>
      <c r="G48" s="161">
        <f>F48-D48</f>
        <v>-518698.35180399939</v>
      </c>
      <c r="H48" s="161">
        <f>F48-E48</f>
        <v>-518698.35180399939</v>
      </c>
      <c r="I48" s="161">
        <f>F48-C48</f>
        <v>-585174.25263101235</v>
      </c>
      <c r="J48" s="301">
        <f>J18+сентябрь!J78</f>
        <v>12661668.48682701</v>
      </c>
      <c r="K48" s="301">
        <f>K18+сентябрь!K78</f>
        <v>12589227.083827011</v>
      </c>
      <c r="L48" s="301">
        <f>L18+сентябрь!L78</f>
        <v>12532483.715999998</v>
      </c>
      <c r="M48" s="301">
        <f>M18+сентябрь!M78</f>
        <v>12532483.715999998</v>
      </c>
      <c r="N48" s="301">
        <f>N18+сентябрь!N78</f>
        <v>12052806.740196001</v>
      </c>
      <c r="O48" s="161">
        <f>N48-L48</f>
        <v>-479676.97580399737</v>
      </c>
      <c r="P48" s="161">
        <f>N48-M48</f>
        <v>-479676.97580399737</v>
      </c>
      <c r="Q48" s="161">
        <f>N48-K48</f>
        <v>-536420.3436310105</v>
      </c>
      <c r="R48" s="168">
        <f>B48-J48</f>
        <v>434668.02899999917</v>
      </c>
      <c r="S48" s="168">
        <f>C48-K48</f>
        <v>456668.02899999917</v>
      </c>
      <c r="T48" s="168">
        <f>D48-L48</f>
        <v>446935.49599999934</v>
      </c>
      <c r="U48" s="168">
        <f>E48-M48</f>
        <v>446935.49599999934</v>
      </c>
      <c r="V48" s="168">
        <f>F48-N48</f>
        <v>407914.11999999732</v>
      </c>
      <c r="W48" s="161">
        <f>F48*W49</f>
        <v>-21160.430039987841</v>
      </c>
      <c r="X48" s="163">
        <f>F48*X49</f>
        <v>-21160.430039987841</v>
      </c>
      <c r="Y48" s="163">
        <f>F48*Y49</f>
        <v>-28270.042599159377</v>
      </c>
      <c r="Z48" s="160">
        <v>893.51600000000326</v>
      </c>
      <c r="AA48" s="160"/>
      <c r="AB48" s="163">
        <f t="shared" si="27"/>
        <v>-893.51600000000326</v>
      </c>
      <c r="AC48" s="168">
        <f>S48+Z48</f>
        <v>457561.54499999917</v>
      </c>
      <c r="AD48" s="168">
        <f>V48+AA48</f>
        <v>407914.11999999732</v>
      </c>
      <c r="AE48" s="161">
        <f>AE49*F48</f>
        <v>-21160.430039987841</v>
      </c>
      <c r="AF48" s="163">
        <f>AF49*F48</f>
        <v>-28270.042599159377</v>
      </c>
      <c r="AG48" s="163">
        <f>AG49*F48</f>
        <v>-29123.479896012374</v>
      </c>
    </row>
    <row r="49" spans="1:33" s="102" customFormat="1" ht="18.75" thickBot="1">
      <c r="A49" s="344"/>
      <c r="B49" s="164"/>
      <c r="C49" s="164"/>
      <c r="D49" s="164"/>
      <c r="E49" s="170"/>
      <c r="F49" s="164"/>
      <c r="G49" s="166">
        <f>G48/D48</f>
        <v>-3.9963140363356305E-2</v>
      </c>
      <c r="H49" s="166">
        <f>H48/E48</f>
        <v>-3.9963140363356305E-2</v>
      </c>
      <c r="I49" s="166">
        <f>I48/C48</f>
        <v>-4.485504808755178E-2</v>
      </c>
      <c r="J49" s="164"/>
      <c r="K49" s="164"/>
      <c r="L49" s="164"/>
      <c r="M49" s="170"/>
      <c r="N49" s="164"/>
      <c r="O49" s="166">
        <f>O48/L48</f>
        <v>-3.8274693721851986E-2</v>
      </c>
      <c r="P49" s="166">
        <f>P48/M48</f>
        <v>-3.8274693721851986E-2</v>
      </c>
      <c r="Q49" s="166">
        <f>Q48/K48</f>
        <v>-4.2609473962077704E-2</v>
      </c>
      <c r="R49" s="167">
        <f>R48/B48</f>
        <v>3.3190047344515007E-2</v>
      </c>
      <c r="S49" s="167">
        <f>S48/C48</f>
        <v>3.5004729460916262E-2</v>
      </c>
      <c r="T49" s="167">
        <f>T48/D48</f>
        <v>3.4434167561734154E-2</v>
      </c>
      <c r="U49" s="167">
        <f>U48/E48</f>
        <v>3.4434167561734154E-2</v>
      </c>
      <c r="V49" s="167">
        <f>V48/F48</f>
        <v>3.2735996944046872E-2</v>
      </c>
      <c r="W49" s="166">
        <f>V49-T49</f>
        <v>-1.6981706176872821E-3</v>
      </c>
      <c r="X49" s="166">
        <f>V49-U49</f>
        <v>-1.6981706176872821E-3</v>
      </c>
      <c r="Y49" s="166">
        <f>V49-S49</f>
        <v>-2.26873251686939E-3</v>
      </c>
      <c r="Z49" s="167">
        <f>Z48/S48</f>
        <v>1.9565985426144312E-3</v>
      </c>
      <c r="AA49" s="194">
        <f>AA48/V48</f>
        <v>0</v>
      </c>
      <c r="AB49" s="166">
        <f t="shared" si="27"/>
        <v>-1.9565985426144312E-3</v>
      </c>
      <c r="AC49" s="167">
        <f>AC48/C48</f>
        <v>3.5073219663564102E-2</v>
      </c>
      <c r="AD49" s="167">
        <f>AD48/F48</f>
        <v>3.2735996944046872E-2</v>
      </c>
      <c r="AE49" s="166">
        <f>AD49-T49</f>
        <v>-1.6981706176872821E-3</v>
      </c>
      <c r="AF49" s="166">
        <f>AD49-S49</f>
        <v>-2.26873251686939E-3</v>
      </c>
      <c r="AG49" s="166">
        <f t="shared" ref="AG49" si="31">AD49-AC49</f>
        <v>-2.3372227195172304E-3</v>
      </c>
    </row>
    <row r="50" spans="1:33" s="101" customFormat="1" ht="18">
      <c r="A50" s="343" t="s">
        <v>14</v>
      </c>
      <c r="B50" s="301">
        <f>B20+сентябрь!B80</f>
        <v>6947418.6510000005</v>
      </c>
      <c r="C50" s="301">
        <f>C20+сентябрь!C80</f>
        <v>6947418.6510000005</v>
      </c>
      <c r="D50" s="301">
        <f>D20+сентябрь!D80</f>
        <v>7043424.4736571424</v>
      </c>
      <c r="E50" s="301">
        <f>E20+сентябрь!E80</f>
        <v>7043424.4736571424</v>
      </c>
      <c r="F50" s="301">
        <f>F20+сентябрь!F80</f>
        <v>6698875.1040000003</v>
      </c>
      <c r="G50" s="161">
        <f>F50-D50</f>
        <v>-344549.36965714209</v>
      </c>
      <c r="H50" s="161">
        <f>F50-E50</f>
        <v>-344549.36965714209</v>
      </c>
      <c r="I50" s="161">
        <f>F50-C50</f>
        <v>-248543.54700000025</v>
      </c>
      <c r="J50" s="301">
        <f>J20+сентябрь!J80</f>
        <v>6492648.6379999993</v>
      </c>
      <c r="K50" s="301">
        <f>K20+сентябрь!K80</f>
        <v>6489301.5759999994</v>
      </c>
      <c r="L50" s="301">
        <f>L20+сентябрь!L80</f>
        <v>6587207.0198051427</v>
      </c>
      <c r="M50" s="301">
        <f>M20+сентябрь!M80</f>
        <v>6587207.0198051427</v>
      </c>
      <c r="N50" s="301">
        <f>N20+сентябрь!N80</f>
        <v>6279001.9180000005</v>
      </c>
      <c r="O50" s="161">
        <f>N50-L50</f>
        <v>-308205.10180514213</v>
      </c>
      <c r="P50" s="161">
        <f>N50-M50</f>
        <v>-308205.10180514213</v>
      </c>
      <c r="Q50" s="161">
        <f>N50-K50</f>
        <v>-210299.65799999889</v>
      </c>
      <c r="R50" s="168">
        <f>B50-J50</f>
        <v>454770.0130000012</v>
      </c>
      <c r="S50" s="168">
        <f>C50-K50</f>
        <v>458117.07500000112</v>
      </c>
      <c r="T50" s="168">
        <f>D50-L50</f>
        <v>456217.45385199971</v>
      </c>
      <c r="U50" s="168">
        <f>E50-M50</f>
        <v>456217.45385199971</v>
      </c>
      <c r="V50" s="168">
        <f>F50-N50</f>
        <v>419873.18599999975</v>
      </c>
      <c r="W50" s="161">
        <f>F50*W51</f>
        <v>-14027.078714927335</v>
      </c>
      <c r="X50" s="163">
        <f>F50*X51</f>
        <v>-14027.078714927335</v>
      </c>
      <c r="Y50" s="163">
        <f>F50*Y51</f>
        <v>-21854.77406658986</v>
      </c>
      <c r="Z50" s="160">
        <v>14765.357000000004</v>
      </c>
      <c r="AA50" s="160"/>
      <c r="AB50" s="163">
        <f t="shared" si="27"/>
        <v>-14765.357000000004</v>
      </c>
      <c r="AC50" s="168">
        <f>S50+Z50</f>
        <v>472882.43200000114</v>
      </c>
      <c r="AD50" s="168">
        <f>V50+AA50</f>
        <v>419873.18599999975</v>
      </c>
      <c r="AE50" s="161">
        <f>AE51*F50</f>
        <v>-14027.078714927335</v>
      </c>
      <c r="AF50" s="163">
        <f>AF51*F50</f>
        <v>-21854.77406658986</v>
      </c>
      <c r="AG50" s="163">
        <f>AG51*F50</f>
        <v>-36091.901174905863</v>
      </c>
    </row>
    <row r="51" spans="1:33" s="101" customFormat="1" ht="18.75" thickBot="1">
      <c r="A51" s="344"/>
      <c r="B51" s="164"/>
      <c r="C51" s="164"/>
      <c r="D51" s="164"/>
      <c r="E51" s="278"/>
      <c r="F51" s="164"/>
      <c r="G51" s="166">
        <f>G50/D50</f>
        <v>-4.8917876658687652E-2</v>
      </c>
      <c r="H51" s="166">
        <f>H50/E50</f>
        <v>-4.8917876658687652E-2</v>
      </c>
      <c r="I51" s="166">
        <f>I50/C50</f>
        <v>-3.5774948867407792E-2</v>
      </c>
      <c r="J51" s="164"/>
      <c r="K51" s="164"/>
      <c r="L51" s="164"/>
      <c r="M51" s="165"/>
      <c r="N51" s="164"/>
      <c r="O51" s="166">
        <f>O50/L50</f>
        <v>-4.6788434138852857E-2</v>
      </c>
      <c r="P51" s="166">
        <f>P50/M50</f>
        <v>-4.6788434138852857E-2</v>
      </c>
      <c r="Q51" s="166">
        <f>Q50/K50</f>
        <v>-3.2407132807291635E-2</v>
      </c>
      <c r="R51" s="167">
        <f>R50/B50</f>
        <v>6.545884678110514E-2</v>
      </c>
      <c r="S51" s="167">
        <f>S50/C50</f>
        <v>6.5940617373628468E-2</v>
      </c>
      <c r="T51" s="167">
        <f>T50/D50</f>
        <v>6.477210844785547E-2</v>
      </c>
      <c r="U51" s="167">
        <f>U50/E50</f>
        <v>6.477210844785547E-2</v>
      </c>
      <c r="V51" s="167">
        <f>V50/F50</f>
        <v>6.2678163046999802E-2</v>
      </c>
      <c r="W51" s="166">
        <f>V51-T51</f>
        <v>-2.0939454008556679E-3</v>
      </c>
      <c r="X51" s="166">
        <f>V51-U51</f>
        <v>-2.0939454008556679E-3</v>
      </c>
      <c r="Y51" s="166">
        <f>V51-S51</f>
        <v>-3.2624543266286665E-3</v>
      </c>
      <c r="Z51" s="167">
        <f>Z50/S50</f>
        <v>3.2230531900606339E-2</v>
      </c>
      <c r="AA51" s="194">
        <f>AA50/V50</f>
        <v>0</v>
      </c>
      <c r="AB51" s="166">
        <f t="shared" si="27"/>
        <v>-3.2230531900606339E-2</v>
      </c>
      <c r="AC51" s="167">
        <f>AC50/C50</f>
        <v>6.8065918545434881E-2</v>
      </c>
      <c r="AD51" s="167">
        <f>AD50/F50</f>
        <v>6.2678163046999802E-2</v>
      </c>
      <c r="AE51" s="166">
        <f>AD51-T51</f>
        <v>-2.0939454008556679E-3</v>
      </c>
      <c r="AF51" s="166">
        <f>AD51-S51</f>
        <v>-3.2624543266286665E-3</v>
      </c>
      <c r="AG51" s="166">
        <f t="shared" ref="AG51" si="32">AD51-AC51</f>
        <v>-5.3877554984350789E-3</v>
      </c>
    </row>
    <row r="52" spans="1:33" s="101" customFormat="1" ht="18">
      <c r="A52" s="343" t="s">
        <v>15</v>
      </c>
      <c r="B52" s="301">
        <f>B22+сентябрь!B82</f>
        <v>2314651.8489999995</v>
      </c>
      <c r="C52" s="301">
        <f>C22+сентябрь!C82</f>
        <v>2314651.8489999995</v>
      </c>
      <c r="D52" s="301">
        <f>D22+сентябрь!D82</f>
        <v>2329509.6676848088</v>
      </c>
      <c r="E52" s="301">
        <f>E22+сентябрь!E82</f>
        <v>2329446.6736484086</v>
      </c>
      <c r="F52" s="301">
        <f>F22+сентябрь!F82</f>
        <v>2255816.5530000003</v>
      </c>
      <c r="G52" s="161">
        <f>F52-D52</f>
        <v>-73693.114684808534</v>
      </c>
      <c r="H52" s="161">
        <f>F52-E52</f>
        <v>-73630.120648408309</v>
      </c>
      <c r="I52" s="161">
        <f>F52-C52</f>
        <v>-58835.295999999158</v>
      </c>
      <c r="J52" s="301">
        <f>J22+сентябрь!J82</f>
        <v>2167305.3700446449</v>
      </c>
      <c r="K52" s="301">
        <f>K22+сентябрь!K82</f>
        <v>2126815.1382946451</v>
      </c>
      <c r="L52" s="301">
        <f>L22+сентябрь!L82</f>
        <v>2169217.890973567</v>
      </c>
      <c r="M52" s="301">
        <f>M22+сентябрь!M82</f>
        <v>2169154.8913215669</v>
      </c>
      <c r="N52" s="301">
        <f>N22+сентябрь!N82</f>
        <v>2100607.6052087299</v>
      </c>
      <c r="O52" s="161">
        <f>N52-L52</f>
        <v>-68610.285764837172</v>
      </c>
      <c r="P52" s="161">
        <f>N52-M52</f>
        <v>-68547.286112837028</v>
      </c>
      <c r="Q52" s="161">
        <f>N52-K52</f>
        <v>-26207.53308591526</v>
      </c>
      <c r="R52" s="168">
        <f>B52-J52</f>
        <v>147346.47895535454</v>
      </c>
      <c r="S52" s="168">
        <f>C52-K52</f>
        <v>187836.71070535434</v>
      </c>
      <c r="T52" s="168">
        <f>D52-L52</f>
        <v>160291.77671124181</v>
      </c>
      <c r="U52" s="168">
        <f>E52-M52</f>
        <v>160291.78232684173</v>
      </c>
      <c r="V52" s="168">
        <f>F52-N52</f>
        <v>155208.94779127045</v>
      </c>
      <c r="W52" s="161">
        <f>F52*W53</f>
        <v>-12.062119525719085</v>
      </c>
      <c r="X52" s="163">
        <f>F52*X53</f>
        <v>-16.265120101963664</v>
      </c>
      <c r="Y52" s="163">
        <f>F52*Y53</f>
        <v>-27853.209678879066</v>
      </c>
      <c r="Z52" s="160">
        <v>0</v>
      </c>
      <c r="AA52" s="160"/>
      <c r="AB52" s="163">
        <f t="shared" si="27"/>
        <v>0</v>
      </c>
      <c r="AC52" s="168">
        <f>S52+Z52</f>
        <v>187836.71070535434</v>
      </c>
      <c r="AD52" s="168">
        <f>V52+AA52</f>
        <v>155208.94779127045</v>
      </c>
      <c r="AE52" s="161">
        <f>AE53*F52</f>
        <v>-12.062119525719085</v>
      </c>
      <c r="AF52" s="163">
        <f>AF53*F52</f>
        <v>-27853.209678879066</v>
      </c>
      <c r="AG52" s="163">
        <f>AG53*F52</f>
        <v>-27853.209678879066</v>
      </c>
    </row>
    <row r="53" spans="1:33" s="101" customFormat="1" ht="18.75" thickBot="1">
      <c r="A53" s="344"/>
      <c r="B53" s="164"/>
      <c r="C53" s="164"/>
      <c r="D53" s="164"/>
      <c r="E53" s="165"/>
      <c r="F53" s="164"/>
      <c r="G53" s="166">
        <f>G52/D52</f>
        <v>-3.163460349921994E-2</v>
      </c>
      <c r="H53" s="166">
        <f>H52/E52</f>
        <v>-3.1608416488490755E-2</v>
      </c>
      <c r="I53" s="166">
        <f>I52/C52</f>
        <v>-2.5418637375386632E-2</v>
      </c>
      <c r="J53" s="164"/>
      <c r="K53" s="164"/>
      <c r="L53" s="164"/>
      <c r="M53" s="165"/>
      <c r="N53" s="164"/>
      <c r="O53" s="166">
        <f>O52/L52</f>
        <v>-3.162904291465353E-2</v>
      </c>
      <c r="P53" s="166">
        <f>P52/M52</f>
        <v>-3.1600918121192492E-2</v>
      </c>
      <c r="Q53" s="166">
        <f>Q52/K52</f>
        <v>-1.2322431138481259E-2</v>
      </c>
      <c r="R53" s="167">
        <f>R52/B52</f>
        <v>6.365816052164075E-2</v>
      </c>
      <c r="S53" s="167">
        <f>S52/C52</f>
        <v>8.1151172167211905E-2</v>
      </c>
      <c r="T53" s="167">
        <f>T52/D52</f>
        <v>6.8809234378730155E-2</v>
      </c>
      <c r="U53" s="167">
        <f>U52/E52</f>
        <v>6.8811097562405554E-2</v>
      </c>
      <c r="V53" s="167">
        <f>V52/F52</f>
        <v>6.8803887259741389E-2</v>
      </c>
      <c r="W53" s="166">
        <f>V53-T53</f>
        <v>-5.3471189887660531E-6</v>
      </c>
      <c r="X53" s="166">
        <f>V53-U53</f>
        <v>-7.2103026641651136E-6</v>
      </c>
      <c r="Y53" s="166">
        <f>V53-S53</f>
        <v>-1.2347284907470515E-2</v>
      </c>
      <c r="Z53" s="167">
        <f>Z52/S52</f>
        <v>0</v>
      </c>
      <c r="AA53" s="194">
        <f>AA52/V52</f>
        <v>0</v>
      </c>
      <c r="AB53" s="166">
        <f t="shared" si="27"/>
        <v>0</v>
      </c>
      <c r="AC53" s="167">
        <f>AC52/C52</f>
        <v>8.1151172167211905E-2</v>
      </c>
      <c r="AD53" s="167">
        <f>AD52/F52</f>
        <v>6.8803887259741389E-2</v>
      </c>
      <c r="AE53" s="166">
        <f>AD53-T53</f>
        <v>-5.3471189887660531E-6</v>
      </c>
      <c r="AF53" s="166">
        <f>AD53-S53</f>
        <v>-1.2347284907470515E-2</v>
      </c>
      <c r="AG53" s="166">
        <f t="shared" ref="AG53" si="33">AD53-AC53</f>
        <v>-1.2347284907470515E-2</v>
      </c>
    </row>
    <row r="54" spans="1:33" s="102" customFormat="1" ht="18">
      <c r="A54" s="343" t="s">
        <v>16</v>
      </c>
      <c r="B54" s="301">
        <f>B24+сентябрь!B84</f>
        <v>5040311.5115409996</v>
      </c>
      <c r="C54" s="301">
        <f>C24+сентябрь!C84</f>
        <v>5040311.5115409996</v>
      </c>
      <c r="D54" s="301">
        <f>D24+сентябрь!D84</f>
        <v>5041506.8530000001</v>
      </c>
      <c r="E54" s="301">
        <f>E24+сентябрь!E84</f>
        <v>5041506.8530000001</v>
      </c>
      <c r="F54" s="301">
        <f>F24+сентябрь!F84</f>
        <v>5099634.1364000002</v>
      </c>
      <c r="G54" s="161">
        <f>F54-D54</f>
        <v>58127.283400000073</v>
      </c>
      <c r="H54" s="161">
        <f>F54-E54</f>
        <v>58127.283400000073</v>
      </c>
      <c r="I54" s="161">
        <f>F54-C54</f>
        <v>59322.624859000556</v>
      </c>
      <c r="J54" s="301">
        <f>J24+сентябрь!J84</f>
        <v>4639091.859046665</v>
      </c>
      <c r="K54" s="301">
        <f>K24+сентябрь!K84</f>
        <v>4639091.859046665</v>
      </c>
      <c r="L54" s="301">
        <f>L24+сентябрь!L84</f>
        <v>4638576.9189999998</v>
      </c>
      <c r="M54" s="301">
        <f>M24+сентябрь!M84</f>
        <v>4638576.9189999998</v>
      </c>
      <c r="N54" s="301">
        <f>N24+сентябрь!N84</f>
        <v>4694474.6876000008</v>
      </c>
      <c r="O54" s="161">
        <f>N54-L54</f>
        <v>55897.768600001</v>
      </c>
      <c r="P54" s="161">
        <f>N54-M54</f>
        <v>55897.768600001</v>
      </c>
      <c r="Q54" s="161">
        <f>N54-K54</f>
        <v>55382.828553335741</v>
      </c>
      <c r="R54" s="168">
        <f>B54-J54</f>
        <v>401219.65249433462</v>
      </c>
      <c r="S54" s="168">
        <f>C54-K54</f>
        <v>401219.65249433462</v>
      </c>
      <c r="T54" s="168">
        <f>D54-L54</f>
        <v>402929.93400000036</v>
      </c>
      <c r="U54" s="168">
        <f>E54-M54</f>
        <v>402929.93400000036</v>
      </c>
      <c r="V54" s="168">
        <f>F54-N54</f>
        <v>405159.44879999943</v>
      </c>
      <c r="W54" s="161">
        <f>F54*W55</f>
        <v>-2416.1641898101861</v>
      </c>
      <c r="X54" s="163">
        <f>F54*X55</f>
        <v>-2416.1641898101861</v>
      </c>
      <c r="Y54" s="163">
        <f>F54*Y55</f>
        <v>-782.41240633265841</v>
      </c>
      <c r="Z54" s="160">
        <v>125914.227</v>
      </c>
      <c r="AA54" s="160"/>
      <c r="AB54" s="163">
        <f t="shared" si="27"/>
        <v>-125914.227</v>
      </c>
      <c r="AC54" s="168">
        <f>S54+Z54</f>
        <v>527133.87949433457</v>
      </c>
      <c r="AD54" s="168">
        <f>V54+AA54</f>
        <v>405159.44879999943</v>
      </c>
      <c r="AE54" s="161">
        <f>AE55*F54</f>
        <v>-2416.1641898101861</v>
      </c>
      <c r="AF54" s="163">
        <f>AF55*F54</f>
        <v>-782.41240633265841</v>
      </c>
      <c r="AG54" s="163">
        <f>AG55*F54</f>
        <v>-128178.603851512</v>
      </c>
    </row>
    <row r="55" spans="1:33" s="102" customFormat="1" ht="18.75" thickBot="1">
      <c r="A55" s="344"/>
      <c r="B55" s="169"/>
      <c r="C55" s="164"/>
      <c r="D55" s="169"/>
      <c r="E55" s="170"/>
      <c r="F55" s="169"/>
      <c r="G55" s="166">
        <f>G54/D54</f>
        <v>1.1529744002115329E-2</v>
      </c>
      <c r="H55" s="166">
        <f>H54/E54</f>
        <v>1.1529744002115329E-2</v>
      </c>
      <c r="I55" s="166">
        <f>I54/C54</f>
        <v>1.1769634619441121E-2</v>
      </c>
      <c r="J55" s="169"/>
      <c r="K55" s="164"/>
      <c r="L55" s="169"/>
      <c r="M55" s="170"/>
      <c r="N55" s="169"/>
      <c r="O55" s="166">
        <f>O54/L54</f>
        <v>1.2050628797603647E-2</v>
      </c>
      <c r="P55" s="166">
        <f>P54/M54</f>
        <v>1.2050628797603647E-2</v>
      </c>
      <c r="Q55" s="166">
        <f>Q54/K54</f>
        <v>1.193829099230575E-2</v>
      </c>
      <c r="R55" s="167">
        <f>R54/B54</f>
        <v>7.9602153869983275E-2</v>
      </c>
      <c r="S55" s="167">
        <f>S54/C54</f>
        <v>7.9602153869983275E-2</v>
      </c>
      <c r="T55" s="167">
        <f>T54/D54</f>
        <v>7.9922520339376871E-2</v>
      </c>
      <c r="U55" s="167">
        <f>U54/E54</f>
        <v>7.9922520339376871E-2</v>
      </c>
      <c r="V55" s="167">
        <f>V54/F54</f>
        <v>7.9448728666251897E-2</v>
      </c>
      <c r="W55" s="166">
        <f>V55-T55</f>
        <v>-4.7379167312497361E-4</v>
      </c>
      <c r="X55" s="166">
        <f>V55-U55</f>
        <v>-4.7379167312497361E-4</v>
      </c>
      <c r="Y55" s="166">
        <f>V55-S55</f>
        <v>-1.5342520373137769E-4</v>
      </c>
      <c r="Z55" s="167">
        <f>Z54/S54</f>
        <v>0.31382866272179416</v>
      </c>
      <c r="AA55" s="194">
        <f>AA54/V54</f>
        <v>0</v>
      </c>
      <c r="AB55" s="166">
        <f t="shared" si="27"/>
        <v>-0.31382866272179416</v>
      </c>
      <c r="AC55" s="167">
        <f>AC54/C54</f>
        <v>0.10458359136877461</v>
      </c>
      <c r="AD55" s="167">
        <f>AD54/F54</f>
        <v>7.9448728666251897E-2</v>
      </c>
      <c r="AE55" s="166">
        <f>AD55-T55</f>
        <v>-4.7379167312497361E-4</v>
      </c>
      <c r="AF55" s="166">
        <f>AD55-S55</f>
        <v>-1.5342520373137769E-4</v>
      </c>
      <c r="AG55" s="166">
        <f t="shared" ref="AG55" si="34">AD55-AC55</f>
        <v>-2.5134862702522714E-2</v>
      </c>
    </row>
    <row r="56" spans="1:33" s="101" customFormat="1" ht="18">
      <c r="A56" s="349" t="s">
        <v>119</v>
      </c>
      <c r="B56" s="301">
        <f>B26+сентябрь!B86</f>
        <v>570022.12300000002</v>
      </c>
      <c r="C56" s="301">
        <f>C26+сентябрь!C86</f>
        <v>570022.12300000002</v>
      </c>
      <c r="D56" s="301">
        <f>D26+сентябрь!D86</f>
        <v>567468.93480635027</v>
      </c>
      <c r="E56" s="301">
        <f>E26+сентябрь!E86</f>
        <v>567468.93480635027</v>
      </c>
      <c r="F56" s="301">
        <f>F26+сентябрь!F86</f>
        <v>566451.14800000004</v>
      </c>
      <c r="G56" s="161">
        <f>F56-D56</f>
        <v>-1017.7868063502247</v>
      </c>
      <c r="H56" s="161">
        <f>F56-E56</f>
        <v>-1017.7868063502247</v>
      </c>
      <c r="I56" s="161">
        <f>F56-C56</f>
        <v>-3570.9749999999767</v>
      </c>
      <c r="J56" s="301">
        <f>J26+сентябрь!J86</f>
        <v>402856.68099999998</v>
      </c>
      <c r="K56" s="301">
        <f>K26+сентябрь!K86</f>
        <v>402856.68099999998</v>
      </c>
      <c r="L56" s="301">
        <f>L26+сентябрь!L86</f>
        <v>417723.34464501083</v>
      </c>
      <c r="M56" s="301">
        <f>M26+сентябрь!M86</f>
        <v>417723.34464501083</v>
      </c>
      <c r="N56" s="301">
        <f>N26+сентябрь!N86</f>
        <v>395795.06599999999</v>
      </c>
      <c r="O56" s="161">
        <f>N56-L56</f>
        <v>-21928.27864501084</v>
      </c>
      <c r="P56" s="161">
        <f>N56-M56</f>
        <v>-21928.27864501084</v>
      </c>
      <c r="Q56" s="161">
        <f>N56-K56</f>
        <v>-7061.6149999999907</v>
      </c>
      <c r="R56" s="168">
        <f>B56-J56</f>
        <v>167165.44200000004</v>
      </c>
      <c r="S56" s="168">
        <f>C56-K56</f>
        <v>167165.44200000004</v>
      </c>
      <c r="T56" s="168">
        <f>D56-L56</f>
        <v>149745.59016133944</v>
      </c>
      <c r="U56" s="168">
        <f>E56-M56</f>
        <v>149745.59016133944</v>
      </c>
      <c r="V56" s="168">
        <f>F56-N56</f>
        <v>170656.08200000005</v>
      </c>
      <c r="W56" s="161">
        <f>F56*W57</f>
        <v>21179.068806714982</v>
      </c>
      <c r="X56" s="163">
        <f>F56*X57</f>
        <v>21179.068806714982</v>
      </c>
      <c r="Y56" s="163">
        <f>F56*Y57</f>
        <v>4537.8688533368868</v>
      </c>
      <c r="Z56" s="160">
        <v>41716.186999999998</v>
      </c>
      <c r="AA56" s="160"/>
      <c r="AB56" s="163">
        <f t="shared" si="27"/>
        <v>-41716.186999999998</v>
      </c>
      <c r="AC56" s="168">
        <f>S56+Z56</f>
        <v>208881.62900000004</v>
      </c>
      <c r="AD56" s="168">
        <f>V56+AA56</f>
        <v>170656.08200000005</v>
      </c>
      <c r="AE56" s="161">
        <f>AE57*F56</f>
        <v>21179.068806714982</v>
      </c>
      <c r="AF56" s="163">
        <f>AF57*F56</f>
        <v>4537.8688533368868</v>
      </c>
      <c r="AG56" s="163">
        <f>AG57*F56</f>
        <v>-36916.981867137125</v>
      </c>
    </row>
    <row r="57" spans="1:33" s="101" customFormat="1" ht="18.75" thickBot="1">
      <c r="A57" s="350"/>
      <c r="B57" s="169"/>
      <c r="C57" s="164"/>
      <c r="D57" s="169"/>
      <c r="E57" s="171"/>
      <c r="F57" s="169"/>
      <c r="G57" s="166">
        <f>G56/D56</f>
        <v>-1.7935551074660079E-3</v>
      </c>
      <c r="H57" s="166">
        <f>H56/E56</f>
        <v>-1.7935551074660079E-3</v>
      </c>
      <c r="I57" s="166">
        <f>I56/C56</f>
        <v>-6.2646252766578618E-3</v>
      </c>
      <c r="J57" s="169"/>
      <c r="K57" s="164"/>
      <c r="L57" s="169"/>
      <c r="M57" s="171"/>
      <c r="N57" s="169"/>
      <c r="O57" s="166">
        <f>O56/L56</f>
        <v>-5.2494740660582198E-2</v>
      </c>
      <c r="P57" s="166">
        <f>P56/M56</f>
        <v>-5.2494740660582198E-2</v>
      </c>
      <c r="Q57" s="166">
        <f>Q56/K56</f>
        <v>-1.7528851656304023E-2</v>
      </c>
      <c r="R57" s="167">
        <f>R56/B56</f>
        <v>0.29326132312236597</v>
      </c>
      <c r="S57" s="167">
        <f>S56/C56</f>
        <v>0.29326132312236597</v>
      </c>
      <c r="T57" s="167">
        <f>T56/D56</f>
        <v>0.26388332642815132</v>
      </c>
      <c r="U57" s="167">
        <f>U56/E56</f>
        <v>0.26388332642815132</v>
      </c>
      <c r="V57" s="167">
        <f>V56/F56</f>
        <v>0.30127237380053828</v>
      </c>
      <c r="W57" s="166">
        <f>V57-T57</f>
        <v>3.7389047372386963E-2</v>
      </c>
      <c r="X57" s="166">
        <f>V57-U57</f>
        <v>3.7389047372386963E-2</v>
      </c>
      <c r="Y57" s="166">
        <f>V57-S57</f>
        <v>8.0110506781723156E-3</v>
      </c>
      <c r="Z57" s="167">
        <f>Z56/S56</f>
        <v>0.24955030478129558</v>
      </c>
      <c r="AA57" s="194">
        <f>AA56/V56</f>
        <v>0</v>
      </c>
      <c r="AB57" s="166">
        <f t="shared" si="27"/>
        <v>-0.24955030478129558</v>
      </c>
      <c r="AC57" s="167">
        <f>AC56/C56</f>
        <v>0.3664447756881184</v>
      </c>
      <c r="AD57" s="167">
        <f>AD56/F56</f>
        <v>0.30127237380053828</v>
      </c>
      <c r="AE57" s="166">
        <f>AD57-T57</f>
        <v>3.7389047372386963E-2</v>
      </c>
      <c r="AF57" s="166">
        <f>AD57-S57</f>
        <v>8.0110506781723156E-3</v>
      </c>
      <c r="AG57" s="166">
        <f t="shared" ref="AG57" si="35">AD57-AC57</f>
        <v>-6.5172401887580111E-2</v>
      </c>
    </row>
    <row r="58" spans="1:33" s="12" customFormat="1" ht="18" customHeight="1">
      <c r="A58" s="341" t="s">
        <v>117</v>
      </c>
      <c r="B58" s="322">
        <f t="shared" ref="B58" si="36">B40+B44+B42+B46+B48+B50+B52+B54</f>
        <v>48916465.20436801</v>
      </c>
      <c r="C58" s="322">
        <f t="shared" ref="C58:F58" si="37">C40+C44+C42+C46+C48+C50+C52+C54</f>
        <v>48741295.511368014</v>
      </c>
      <c r="D58" s="322">
        <f>D40+D44+D42+D46+D48+D50+D52+D54</f>
        <v>49076354.822657824</v>
      </c>
      <c r="E58" s="322">
        <f t="shared" ref="E58" si="38">E40+E44+E42+E46+E48+E50+E52+E54</f>
        <v>48352337.566981129</v>
      </c>
      <c r="F58" s="322">
        <f t="shared" si="37"/>
        <v>47338311.058596</v>
      </c>
      <c r="G58" s="172">
        <f>F58-D58</f>
        <v>-1738043.7640618235</v>
      </c>
      <c r="H58" s="173">
        <f>F58-E58</f>
        <v>-1014026.5083851293</v>
      </c>
      <c r="I58" s="172">
        <f>F58-C58</f>
        <v>-1402984.4527720138</v>
      </c>
      <c r="J58" s="322">
        <f t="shared" ref="J58" si="39">J40+J44+J42+J46+J48+J50+J52+J54</f>
        <v>45526490.661318317</v>
      </c>
      <c r="K58" s="322">
        <f t="shared" ref="K58:N58" si="40">K40+K44+K42+K46+K48+K50+K52+K54</f>
        <v>45246982.427568093</v>
      </c>
      <c r="L58" s="322">
        <f>L40+L44+L42+L46+L48+L50+L52+L54</f>
        <v>45667981.656415544</v>
      </c>
      <c r="M58" s="322">
        <f t="shared" ref="M58" si="41">M40+M44+M42+M46+M48+M50+M52+M54</f>
        <v>45018919.302534208</v>
      </c>
      <c r="N58" s="322">
        <f t="shared" si="40"/>
        <v>44146500.097898737</v>
      </c>
      <c r="O58" s="172">
        <f>N58-L58</f>
        <v>-1521481.5585168079</v>
      </c>
      <c r="P58" s="173">
        <f>N58-M58</f>
        <v>-872419.20463547111</v>
      </c>
      <c r="Q58" s="172">
        <f>N58-K58</f>
        <v>-1100482.3296693563</v>
      </c>
      <c r="R58" s="174">
        <f t="shared" ref="R58:S58" si="42">R40+R44+R42+R46+R48+R50+R52+R54</f>
        <v>3389974.5430496875</v>
      </c>
      <c r="S58" s="175">
        <f t="shared" si="42"/>
        <v>3494313.0837999186</v>
      </c>
      <c r="T58" s="175">
        <f>T40+T44+T42+T46+T48+T50+T52+T54</f>
        <v>3408373.1662422768</v>
      </c>
      <c r="U58" s="175">
        <f t="shared" ref="U58" si="43">U40+U44+U42+U46+U48+U50+U52+U54</f>
        <v>3333418.2644469244</v>
      </c>
      <c r="V58" s="176">
        <f>V40+V42+V44+V46+V48+V50+V52+V54</f>
        <v>3191810.9606972644</v>
      </c>
      <c r="W58" s="172">
        <f>F58*W59</f>
        <v>-95854.346361305463</v>
      </c>
      <c r="X58" s="172">
        <f>F58*X59</f>
        <v>-71700.14612771754</v>
      </c>
      <c r="Y58" s="172">
        <f>F58*Y59</f>
        <v>-201920.73973450609</v>
      </c>
      <c r="Z58" s="176">
        <v>289936.76700000011</v>
      </c>
      <c r="AA58" s="176">
        <f>AA40+AA44+AA42+AA46+AA48+AA50+AA52+AA54</f>
        <v>0</v>
      </c>
      <c r="AB58" s="260">
        <f t="shared" si="27"/>
        <v>-289936.76700000011</v>
      </c>
      <c r="AC58" s="175">
        <f>AC40+AC42+AC44+AC46+AC48+AC50+AC52+AC54</f>
        <v>3784249.8507999186</v>
      </c>
      <c r="AD58" s="175">
        <f>AD40+AD42+AD44+AD46+AD48+AD50+AD52+AD54</f>
        <v>3191810.9606972644</v>
      </c>
      <c r="AE58" s="172">
        <f>AE59*F58</f>
        <v>-95854.346361305463</v>
      </c>
      <c r="AF58" s="172">
        <f>AF59*F58</f>
        <v>-201920.73973450609</v>
      </c>
      <c r="AG58" s="172">
        <f>AG59*F58</f>
        <v>-483511.87758943898</v>
      </c>
    </row>
    <row r="59" spans="1:33" s="12" customFormat="1" ht="18.75" thickBot="1">
      <c r="A59" s="342"/>
      <c r="B59" s="323"/>
      <c r="C59" s="323"/>
      <c r="D59" s="323"/>
      <c r="E59" s="323"/>
      <c r="F59" s="323"/>
      <c r="G59" s="177">
        <f>G58/D58</f>
        <v>-3.5415094913679175E-2</v>
      </c>
      <c r="H59" s="178">
        <f>H58/E58</f>
        <v>-2.0971612943850481E-2</v>
      </c>
      <c r="I59" s="177">
        <f>I58/C58</f>
        <v>-2.8784307804145121E-2</v>
      </c>
      <c r="J59" s="323"/>
      <c r="K59" s="323"/>
      <c r="L59" s="323"/>
      <c r="M59" s="323"/>
      <c r="N59" s="323"/>
      <c r="O59" s="177">
        <f>O58/L58</f>
        <v>-3.3316155068199002E-2</v>
      </c>
      <c r="P59" s="178">
        <f>P58/M58</f>
        <v>-1.9378945966531915E-2</v>
      </c>
      <c r="Q59" s="177">
        <f>Q58/K58</f>
        <v>-2.4321673416144857E-2</v>
      </c>
      <c r="R59" s="179">
        <f>R58/B58</f>
        <v>6.9301298221094251E-2</v>
      </c>
      <c r="S59" s="180">
        <f>S58/C58</f>
        <v>7.1691017793832218E-2</v>
      </c>
      <c r="T59" s="180">
        <f>T58/D58</f>
        <v>6.9450414126288815E-2</v>
      </c>
      <c r="U59" s="180">
        <f>U58/E58</f>
        <v>6.8940167780497358E-2</v>
      </c>
      <c r="V59" s="181">
        <f>V58/F58</f>
        <v>6.7425535244516804E-2</v>
      </c>
      <c r="W59" s="177">
        <f>V59-T59</f>
        <v>-2.0248788817720104E-3</v>
      </c>
      <c r="X59" s="177">
        <f>V59-U59</f>
        <v>-1.5146325359805535E-3</v>
      </c>
      <c r="Y59" s="177">
        <f>V59-S59</f>
        <v>-4.2654825493154136E-3</v>
      </c>
      <c r="Z59" s="181" t="e">
        <v>#DIV/0!</v>
      </c>
      <c r="AA59" s="181">
        <f>AA58/V58</f>
        <v>0</v>
      </c>
      <c r="AB59" s="262" t="e">
        <f t="shared" si="27"/>
        <v>#DIV/0!</v>
      </c>
      <c r="AC59" s="180">
        <f>AC58/C58</f>
        <v>7.7639500778499237E-2</v>
      </c>
      <c r="AD59" s="180">
        <f>AD58/F58</f>
        <v>6.7425535244516804E-2</v>
      </c>
      <c r="AE59" s="177">
        <f>AD59-T59</f>
        <v>-2.0248788817720104E-3</v>
      </c>
      <c r="AF59" s="177">
        <f>AD59-S59</f>
        <v>-4.2654825493154136E-3</v>
      </c>
      <c r="AG59" s="177">
        <f t="shared" ref="AG59" si="44">AD59-AC59</f>
        <v>-1.0213965533982433E-2</v>
      </c>
    </row>
    <row r="60" spans="1:33" s="12" customFormat="1" ht="18" customHeight="1">
      <c r="A60" s="353" t="s">
        <v>118</v>
      </c>
      <c r="B60" s="351">
        <f t="shared" ref="B60" si="45">B44+B42+B46+B48+B50+B54+B56+B40+B52</f>
        <v>49486487.327368014</v>
      </c>
      <c r="C60" s="351">
        <f t="shared" ref="C60:F60" si="46">C44+C42+C46+C48+C50+C54+C56+C40+C52</f>
        <v>49311317.63436801</v>
      </c>
      <c r="D60" s="351">
        <f>D44+D42+D46+D48+D50+D54+D56+D40+D52</f>
        <v>49643823.757464163</v>
      </c>
      <c r="E60" s="351">
        <f t="shared" ref="E60" si="47">E44+E42+E46+E48+E50+E54+E56+E40+E52</f>
        <v>48919806.501787476</v>
      </c>
      <c r="F60" s="351">
        <f t="shared" si="46"/>
        <v>47904762.206596002</v>
      </c>
      <c r="G60" s="281">
        <f>F60-D60</f>
        <v>-1739061.550868161</v>
      </c>
      <c r="H60" s="281">
        <f>F60-E60</f>
        <v>-1015044.2951914743</v>
      </c>
      <c r="I60" s="281">
        <f>F60-C60</f>
        <v>-1406555.4277720079</v>
      </c>
      <c r="J60" s="351">
        <f t="shared" ref="J60" si="48">J44+J42+J46+J48+J50+J54+J56+J40+J52</f>
        <v>45929347.342318326</v>
      </c>
      <c r="K60" s="351">
        <f t="shared" ref="K60:N60" si="49">K44+K42+K46+K48+K50+K54+K56+K40+K52</f>
        <v>45649839.108568095</v>
      </c>
      <c r="L60" s="351">
        <f>L44+L42+L46+L48+L50+L54+L56+L40+L52</f>
        <v>46085705.001060553</v>
      </c>
      <c r="M60" s="351">
        <f t="shared" ref="M60" si="50">M44+M42+M46+M48+M50+M54+M56+M40+M52</f>
        <v>45436642.647179216</v>
      </c>
      <c r="N60" s="351">
        <f t="shared" si="49"/>
        <v>44542295.163898736</v>
      </c>
      <c r="O60" s="281">
        <f>N60-L60</f>
        <v>-1543409.8371618167</v>
      </c>
      <c r="P60" s="281">
        <f>N60-M60</f>
        <v>-894347.48328047991</v>
      </c>
      <c r="Q60" s="281">
        <f>N60-K60</f>
        <v>-1107543.9446693584</v>
      </c>
      <c r="R60" s="282">
        <f t="shared" ref="R60:S60" si="51">R44+R42+R46+R48+R50+R54+R56+R40+R52</f>
        <v>3557139.9850496873</v>
      </c>
      <c r="S60" s="283">
        <f t="shared" si="51"/>
        <v>3661478.5257999185</v>
      </c>
      <c r="T60" s="283">
        <f>T44+T42+T46+T48+T50+T54+T56+T40+T52</f>
        <v>3558118.7564036162</v>
      </c>
      <c r="U60" s="283">
        <f t="shared" ref="U60" si="52">U44+U42+U46+U48+U50+U54+U56+U40+U52</f>
        <v>3483163.8546082638</v>
      </c>
      <c r="V60" s="284">
        <f>V42+V44+V46+V48+V50+V54+V56+V40+V52</f>
        <v>3362467.0426972643</v>
      </c>
      <c r="W60" s="281">
        <f>F60*W61</f>
        <v>-71008.061095809113</v>
      </c>
      <c r="X60" s="281">
        <f>F60*X61</f>
        <v>-48424.130298735035</v>
      </c>
      <c r="Y60" s="281">
        <f>F60*Y61</f>
        <v>-194571.51391908593</v>
      </c>
      <c r="Z60" s="281">
        <v>331652.95400000009</v>
      </c>
      <c r="AA60" s="281">
        <f>AA44+AA42+AA46+AA48+AA50+AA54+AA56+AA40+AA52</f>
        <v>0</v>
      </c>
      <c r="AB60" s="281">
        <f t="shared" si="27"/>
        <v>-331652.95400000009</v>
      </c>
      <c r="AC60" s="283">
        <f>AC42+AC44+AC46+AC48+AC50+AC54+AC56+AC40+AC52</f>
        <v>3993131.4797999188</v>
      </c>
      <c r="AD60" s="283">
        <f>AD42+AD44+AD46+AD48+AD50+AD54+AD56+AD40+AD52</f>
        <v>3362467.0426972643</v>
      </c>
      <c r="AE60" s="281">
        <f>AE61*F60</f>
        <v>-71008.061095809113</v>
      </c>
      <c r="AF60" s="281">
        <f>AF61*F60</f>
        <v>-194571.51391908593</v>
      </c>
      <c r="AG60" s="281">
        <f>AG61*F60</f>
        <v>-516764.40307060239</v>
      </c>
    </row>
    <row r="61" spans="1:33" s="12" customFormat="1" ht="20.25" customHeight="1" thickBot="1">
      <c r="A61" s="354"/>
      <c r="B61" s="352"/>
      <c r="C61" s="352"/>
      <c r="D61" s="352"/>
      <c r="E61" s="352"/>
      <c r="F61" s="352"/>
      <c r="G61" s="285">
        <f>G60/D60</f>
        <v>-3.503077360366879E-2</v>
      </c>
      <c r="H61" s="285">
        <f>H60/E60</f>
        <v>-2.074914779465421E-2</v>
      </c>
      <c r="I61" s="285">
        <f>I60/C60</f>
        <v>-2.852398790479075E-2</v>
      </c>
      <c r="J61" s="352"/>
      <c r="K61" s="352"/>
      <c r="L61" s="352"/>
      <c r="M61" s="352"/>
      <c r="N61" s="352"/>
      <c r="O61" s="285">
        <f>O60/L60</f>
        <v>-3.3489990814424969E-2</v>
      </c>
      <c r="P61" s="285">
        <f>P60/M60</f>
        <v>-1.9683397169663074E-2</v>
      </c>
      <c r="Q61" s="285">
        <f>Q60/K60</f>
        <v>-2.4261727232713984E-2</v>
      </c>
      <c r="R61" s="286">
        <f>R60/B60</f>
        <v>7.188103616080356E-2</v>
      </c>
      <c r="S61" s="287">
        <f>S60/C60</f>
        <v>7.4252295445620273E-2</v>
      </c>
      <c r="T61" s="287">
        <f>T60/D60</f>
        <v>7.1672939090809615E-2</v>
      </c>
      <c r="U61" s="287">
        <f>U60/E60</f>
        <v>7.1201505150699909E-2</v>
      </c>
      <c r="V61" s="288">
        <f>V60/F60</f>
        <v>7.0190663470912434E-2</v>
      </c>
      <c r="W61" s="285">
        <f>V61-T61</f>
        <v>-1.4822756198971804E-3</v>
      </c>
      <c r="X61" s="285">
        <f>V61-U61</f>
        <v>-1.0108416797874747E-3</v>
      </c>
      <c r="Y61" s="285">
        <f>V61-S61</f>
        <v>-4.0616319747078383E-3</v>
      </c>
      <c r="Z61" s="285" t="e">
        <v>#DIV/0!</v>
      </c>
      <c r="AA61" s="285">
        <f>AA60/V60</f>
        <v>0</v>
      </c>
      <c r="AB61" s="285" t="e">
        <f t="shared" si="27"/>
        <v>#DIV/0!</v>
      </c>
      <c r="AC61" s="287">
        <f>AC60/C60</f>
        <v>8.0977991896466109E-2</v>
      </c>
      <c r="AD61" s="287">
        <f>AD60/F60</f>
        <v>7.0190663470912434E-2</v>
      </c>
      <c r="AE61" s="285">
        <f>AD61-T61</f>
        <v>-1.4822756198971804E-3</v>
      </c>
      <c r="AF61" s="285">
        <f>AD61-S61</f>
        <v>-4.0616319747078383E-3</v>
      </c>
      <c r="AG61" s="285">
        <f t="shared" ref="AG61" si="53">AD61-AC61</f>
        <v>-1.0787328425553674E-2</v>
      </c>
    </row>
    <row r="62" spans="1:33" ht="18">
      <c r="A62" s="8"/>
      <c r="B62" s="9"/>
      <c r="C62" s="9"/>
      <c r="D62" s="9"/>
      <c r="E62" s="8"/>
      <c r="F62" s="9"/>
      <c r="G62" s="9"/>
      <c r="H62" s="8"/>
      <c r="I62" s="8"/>
      <c r="J62" s="9"/>
      <c r="K62" s="9"/>
      <c r="L62" s="8"/>
      <c r="M62" s="8"/>
      <c r="N62" s="9"/>
      <c r="O62" s="9"/>
      <c r="P62" s="8"/>
      <c r="Q62" s="8"/>
      <c r="R62" s="8"/>
      <c r="S62" s="8"/>
      <c r="T62" s="8"/>
      <c r="U62" s="8"/>
      <c r="V62" s="8"/>
      <c r="W62" s="8"/>
      <c r="X62" s="8"/>
      <c r="Y62" s="8"/>
      <c r="AE62" s="108"/>
    </row>
    <row r="63" spans="1:33" ht="18">
      <c r="A63" s="8"/>
      <c r="B63" s="8"/>
      <c r="C63" s="9"/>
      <c r="D63" s="8"/>
      <c r="E63" s="8"/>
      <c r="F63" s="8"/>
      <c r="G63" s="11"/>
      <c r="H63" s="8"/>
      <c r="I63" s="8"/>
      <c r="J63" s="9"/>
      <c r="K63" s="117"/>
      <c r="L63" s="9"/>
      <c r="M63" s="8"/>
      <c r="N63" s="9"/>
      <c r="O63" s="11"/>
      <c r="P63" s="8"/>
      <c r="Q63" s="8"/>
      <c r="R63" s="10"/>
      <c r="AD63" s="1"/>
      <c r="AE63" s="1"/>
    </row>
    <row r="64" spans="1:33">
      <c r="K64" s="10"/>
      <c r="AD64" s="1"/>
      <c r="AE64" s="1"/>
    </row>
    <row r="65" spans="1:32" ht="15" outlineLevel="1">
      <c r="A65" s="129"/>
      <c r="B65" s="129"/>
      <c r="C65" s="129"/>
      <c r="D65" s="129"/>
      <c r="E65" s="129"/>
      <c r="F65" s="129"/>
      <c r="G65" s="129"/>
      <c r="H65" s="132"/>
      <c r="I65" s="132"/>
      <c r="K65" s="132"/>
      <c r="L65" s="127"/>
      <c r="M65" s="132"/>
      <c r="N65" s="127"/>
      <c r="O65" s="127"/>
      <c r="AD65" s="1"/>
      <c r="AE65" s="1"/>
    </row>
    <row r="66" spans="1:32" s="146" customFormat="1" ht="23.25">
      <c r="A66" s="139"/>
      <c r="B66" s="130"/>
      <c r="C66" s="131"/>
      <c r="D66" s="130"/>
      <c r="E66" s="130"/>
      <c r="F66" s="130"/>
      <c r="G66" s="130"/>
      <c r="H66" s="130"/>
      <c r="I66" s="130"/>
    </row>
    <row r="67" spans="1:32" s="140" customFormat="1" ht="15.75">
      <c r="A67" s="130"/>
      <c r="B67" s="130"/>
      <c r="C67" s="130"/>
      <c r="D67" s="130"/>
      <c r="E67" s="130"/>
      <c r="F67" s="130"/>
      <c r="G67" s="130"/>
      <c r="H67" s="130"/>
      <c r="M67" s="137"/>
      <c r="Z67" s="212"/>
      <c r="AA67" s="275"/>
      <c r="AB67" s="212"/>
      <c r="AC67" s="213"/>
      <c r="AD67" s="213"/>
      <c r="AE67" s="213"/>
      <c r="AF67" s="213"/>
    </row>
    <row r="68" spans="1:32" s="140" customFormat="1" ht="78.75" customHeight="1">
      <c r="A68" s="146"/>
      <c r="B68" s="218"/>
      <c r="C68" s="146"/>
      <c r="D68" s="218"/>
      <c r="E68" s="146"/>
      <c r="F68" s="130"/>
      <c r="G68" s="130"/>
      <c r="H68" s="130"/>
      <c r="K68" s="137"/>
      <c r="X68" s="275"/>
      <c r="Y68" s="212"/>
      <c r="Z68" s="213"/>
      <c r="AA68" s="213"/>
      <c r="AB68" s="213"/>
      <c r="AC68" s="213"/>
      <c r="AD68" s="213"/>
    </row>
    <row r="69" spans="1:32" s="140" customFormat="1" ht="23.25">
      <c r="A69" s="139" t="s">
        <v>113</v>
      </c>
      <c r="B69" s="130"/>
      <c r="C69" s="131"/>
      <c r="D69" s="130"/>
      <c r="E69" s="130"/>
      <c r="F69" s="130"/>
      <c r="G69" s="130"/>
      <c r="H69" s="130"/>
      <c r="J69" s="136"/>
      <c r="N69" s="136"/>
      <c r="O69" s="136"/>
      <c r="P69" s="123"/>
      <c r="Q69" s="136"/>
      <c r="R69" s="136"/>
      <c r="S69" s="136"/>
    </row>
    <row r="70" spans="1:32" s="140" customFormat="1" ht="15">
      <c r="A70" s="130"/>
      <c r="B70" s="130"/>
      <c r="C70" s="130"/>
      <c r="D70" s="130"/>
      <c r="E70" s="130"/>
      <c r="F70" s="130"/>
      <c r="G70" s="130"/>
      <c r="H70" s="130"/>
      <c r="J70" s="136"/>
      <c r="N70" s="136"/>
      <c r="O70" s="136"/>
      <c r="P70" s="123"/>
      <c r="Q70" s="136"/>
      <c r="R70" s="136"/>
      <c r="S70" s="136"/>
    </row>
    <row r="71" spans="1:32" s="140" customFormat="1" ht="15.75">
      <c r="A71" s="146" t="s">
        <v>68</v>
      </c>
      <c r="B71" s="218"/>
      <c r="C71" s="146"/>
      <c r="D71" s="218"/>
      <c r="E71" s="146"/>
      <c r="F71" s="130"/>
      <c r="G71" s="130"/>
      <c r="H71" s="130"/>
      <c r="J71" s="136"/>
      <c r="K71" s="276"/>
      <c r="L71" s="136"/>
      <c r="N71" s="136"/>
      <c r="O71" s="136"/>
      <c r="P71" s="123"/>
      <c r="Q71" s="136"/>
      <c r="R71" s="136"/>
      <c r="S71" s="136"/>
    </row>
    <row r="72" spans="1:32" s="140" customFormat="1" ht="110.25">
      <c r="A72" s="222"/>
      <c r="B72" s="223" t="s">
        <v>185</v>
      </c>
      <c r="C72" s="219" t="s">
        <v>186</v>
      </c>
      <c r="D72" s="226" t="s">
        <v>187</v>
      </c>
      <c r="E72" s="220" t="s">
        <v>131</v>
      </c>
      <c r="F72" s="130"/>
      <c r="G72" s="130"/>
      <c r="H72" s="130"/>
      <c r="J72" s="136"/>
      <c r="K72" s="276"/>
      <c r="L72" s="136"/>
      <c r="N72" s="136"/>
      <c r="O72" s="136"/>
      <c r="P72" s="123"/>
      <c r="Q72" s="136"/>
      <c r="R72" s="136"/>
      <c r="S72" s="136"/>
    </row>
    <row r="73" spans="1:32" s="140" customFormat="1" ht="15.75">
      <c r="A73" s="222" t="s">
        <v>21</v>
      </c>
      <c r="B73" s="224">
        <v>-6836.02096174503</v>
      </c>
      <c r="C73" s="216">
        <v>805.46300000000338</v>
      </c>
      <c r="D73" s="216"/>
      <c r="E73" s="216">
        <f t="shared" ref="E73:E84" si="54">B73+C73+D73</f>
        <v>-6030.5579617450267</v>
      </c>
      <c r="F73" s="130"/>
      <c r="G73" s="130"/>
      <c r="H73" s="130"/>
      <c r="J73" s="136"/>
      <c r="K73" s="276"/>
      <c r="L73" s="136"/>
      <c r="N73" s="136"/>
      <c r="O73" s="136"/>
      <c r="P73" s="123"/>
      <c r="Q73" s="136"/>
      <c r="R73" s="136"/>
      <c r="S73" s="136"/>
    </row>
    <row r="74" spans="1:32" s="140" customFormat="1" ht="15.75">
      <c r="A74" s="222" t="s">
        <v>22</v>
      </c>
      <c r="B74" s="224">
        <v>-1917.7503314830205</v>
      </c>
      <c r="C74" s="216">
        <v>591.45699999999488</v>
      </c>
      <c r="D74" s="216"/>
      <c r="E74" s="216">
        <f t="shared" si="54"/>
        <v>-1326.2933314830257</v>
      </c>
      <c r="F74" s="130"/>
      <c r="G74" s="130"/>
      <c r="H74" s="130"/>
      <c r="J74" s="136"/>
      <c r="K74" s="276"/>
      <c r="L74" s="136"/>
      <c r="N74" s="136"/>
      <c r="O74" s="136"/>
      <c r="P74" s="123"/>
      <c r="Q74" s="136"/>
      <c r="R74" s="136"/>
      <c r="S74" s="136"/>
    </row>
    <row r="75" spans="1:32" s="140" customFormat="1" ht="15.75">
      <c r="A75" s="222" t="s">
        <v>23</v>
      </c>
      <c r="B75" s="224">
        <v>2288.6079999999679</v>
      </c>
      <c r="C75" s="216">
        <v>463.64500000000407</v>
      </c>
      <c r="D75" s="216">
        <v>0.57599999999999996</v>
      </c>
      <c r="E75" s="216">
        <f t="shared" si="54"/>
        <v>2752.828999999972</v>
      </c>
      <c r="F75" s="130"/>
      <c r="G75" s="130"/>
      <c r="H75" s="130"/>
      <c r="J75" s="136"/>
      <c r="K75" s="276"/>
      <c r="L75" s="136"/>
      <c r="N75" s="136"/>
      <c r="O75" s="136"/>
      <c r="P75" s="123"/>
      <c r="Q75" s="136"/>
      <c r="R75" s="136"/>
      <c r="S75" s="136"/>
    </row>
    <row r="76" spans="1:32" s="140" customFormat="1" ht="15.75">
      <c r="A76" s="222" t="s">
        <v>24</v>
      </c>
      <c r="B76" s="224">
        <v>-903.77700000001937</v>
      </c>
      <c r="C76" s="216">
        <v>423.58100000000559</v>
      </c>
      <c r="D76" s="216">
        <v>-53.438000000000002</v>
      </c>
      <c r="E76" s="216">
        <f t="shared" si="54"/>
        <v>-533.63400000001377</v>
      </c>
      <c r="F76" s="130"/>
      <c r="G76" s="130"/>
      <c r="H76" s="130"/>
      <c r="J76" s="136"/>
      <c r="K76" s="276"/>
      <c r="L76" s="136"/>
      <c r="N76" s="136"/>
      <c r="O76" s="136"/>
      <c r="P76" s="123"/>
      <c r="Q76" s="136"/>
      <c r="R76" s="136"/>
      <c r="S76" s="136"/>
    </row>
    <row r="77" spans="1:32" s="140" customFormat="1" ht="15.75">
      <c r="A77" s="222" t="s">
        <v>25</v>
      </c>
      <c r="B77" s="224">
        <v>-1322.0090000000048</v>
      </c>
      <c r="C77" s="216">
        <v>325.53699999999662</v>
      </c>
      <c r="D77" s="216">
        <v>-7.5359999999999996</v>
      </c>
      <c r="E77" s="216">
        <f t="shared" si="54"/>
        <v>-1004.0080000000081</v>
      </c>
      <c r="F77" s="130"/>
      <c r="G77" s="130"/>
      <c r="H77" s="130"/>
      <c r="J77" s="136"/>
      <c r="K77" s="276"/>
      <c r="L77" s="136"/>
      <c r="N77" s="136"/>
      <c r="O77" s="136"/>
      <c r="P77" s="123"/>
      <c r="Q77" s="136"/>
      <c r="R77" s="136"/>
      <c r="S77" s="136"/>
    </row>
    <row r="78" spans="1:32" s="140" customFormat="1" ht="15.75">
      <c r="A78" s="222" t="s">
        <v>26</v>
      </c>
      <c r="B78" s="224">
        <v>67.023999999999887</v>
      </c>
      <c r="C78" s="216">
        <v>251.07299999999668</v>
      </c>
      <c r="D78" s="216">
        <v>-649.47699999999998</v>
      </c>
      <c r="E78" s="216">
        <f t="shared" si="54"/>
        <v>-331.38000000000341</v>
      </c>
      <c r="F78" s="130"/>
      <c r="G78" s="130"/>
      <c r="H78" s="130"/>
      <c r="J78" s="136"/>
      <c r="K78" s="276"/>
      <c r="L78" s="136"/>
      <c r="N78" s="136"/>
      <c r="O78" s="136"/>
      <c r="P78" s="123"/>
      <c r="Q78" s="136"/>
      <c r="R78" s="136"/>
      <c r="S78" s="136"/>
    </row>
    <row r="79" spans="1:32" s="140" customFormat="1" ht="15.75">
      <c r="A79" s="222" t="s">
        <v>27</v>
      </c>
      <c r="B79" s="224">
        <v>789.20103000000802</v>
      </c>
      <c r="C79" s="216"/>
      <c r="D79" s="216">
        <v>-1257.2550000000001</v>
      </c>
      <c r="E79" s="216">
        <f t="shared" si="54"/>
        <v>-468.05396999999209</v>
      </c>
      <c r="F79" s="130"/>
      <c r="G79" s="130"/>
      <c r="H79" s="130"/>
      <c r="J79" s="136"/>
      <c r="K79" s="276"/>
      <c r="L79" s="136"/>
      <c r="N79" s="136"/>
      <c r="O79" s="136"/>
      <c r="P79" s="123"/>
      <c r="Q79" s="136"/>
      <c r="R79" s="136"/>
      <c r="S79" s="136"/>
    </row>
    <row r="80" spans="1:32" s="140" customFormat="1" ht="15.75">
      <c r="A80" s="222" t="s">
        <v>28</v>
      </c>
      <c r="B80" s="224">
        <v>-186.9298680000071</v>
      </c>
      <c r="C80" s="216"/>
      <c r="D80" s="216">
        <v>-771.63099999999997</v>
      </c>
      <c r="E80" s="216">
        <f t="shared" si="54"/>
        <v>-958.56086800000708</v>
      </c>
      <c r="F80" s="130"/>
      <c r="G80" s="130"/>
      <c r="H80" s="130"/>
      <c r="I80" s="136"/>
      <c r="J80" s="136"/>
      <c r="K80" s="136"/>
      <c r="L80" s="136"/>
      <c r="N80" s="136"/>
      <c r="O80" s="136"/>
      <c r="P80" s="123"/>
      <c r="Q80" s="136"/>
      <c r="R80" s="136"/>
      <c r="S80" s="136"/>
    </row>
    <row r="81" spans="1:19" s="140" customFormat="1" ht="15.75">
      <c r="A81" s="222" t="s">
        <v>29</v>
      </c>
      <c r="B81" s="224">
        <v>5607.4953710000091</v>
      </c>
      <c r="C81" s="216"/>
      <c r="D81" s="216"/>
      <c r="E81" s="216">
        <f t="shared" si="54"/>
        <v>5607.4953710000091</v>
      </c>
      <c r="F81" s="130"/>
      <c r="G81" s="130"/>
      <c r="H81" s="130"/>
      <c r="I81" s="136"/>
      <c r="J81" s="136"/>
      <c r="K81" s="136"/>
      <c r="L81" s="136"/>
      <c r="N81" s="136"/>
      <c r="O81" s="136"/>
      <c r="P81" s="123"/>
      <c r="Q81" s="136"/>
      <c r="R81" s="136"/>
      <c r="S81" s="136"/>
    </row>
    <row r="82" spans="1:19" s="140" customFormat="1" ht="15.75">
      <c r="A82" s="222" t="s">
        <v>30</v>
      </c>
      <c r="B82" s="224">
        <v>1001.0567599999973</v>
      </c>
      <c r="C82" s="216"/>
      <c r="D82" s="216"/>
      <c r="E82" s="216">
        <f t="shared" si="54"/>
        <v>1001.0567599999973</v>
      </c>
      <c r="F82" s="130"/>
      <c r="G82" s="130"/>
      <c r="H82" s="130"/>
      <c r="I82" s="136"/>
      <c r="J82" s="136"/>
      <c r="K82" s="136"/>
      <c r="L82" s="136"/>
      <c r="N82" s="136"/>
      <c r="O82" s="136"/>
      <c r="P82" s="123"/>
      <c r="Q82" s="136"/>
      <c r="R82" s="136"/>
      <c r="S82" s="136"/>
    </row>
    <row r="83" spans="1:19" s="140" customFormat="1" ht="15.75">
      <c r="A83" s="222" t="s">
        <v>31</v>
      </c>
      <c r="B83" s="224">
        <v>1413.1020000000001</v>
      </c>
      <c r="C83" s="216"/>
      <c r="D83" s="216"/>
      <c r="E83" s="216">
        <f t="shared" si="54"/>
        <v>1413.1020000000001</v>
      </c>
      <c r="F83" s="130"/>
      <c r="G83" s="130">
        <v>2860.7560000000012</v>
      </c>
      <c r="H83" s="130"/>
      <c r="I83" s="136"/>
      <c r="J83" s="136"/>
      <c r="K83" s="136"/>
      <c r="L83" s="136"/>
      <c r="N83" s="136"/>
      <c r="O83" s="136"/>
      <c r="P83" s="123"/>
      <c r="Q83" s="136"/>
      <c r="R83" s="136"/>
      <c r="S83" s="136"/>
    </row>
    <row r="84" spans="1:19" s="140" customFormat="1" ht="15.75">
      <c r="A84" s="222" t="s">
        <v>32</v>
      </c>
      <c r="B84" s="224"/>
      <c r="C84" s="216"/>
      <c r="D84" s="216">
        <v>2738.761</v>
      </c>
      <c r="E84" s="216">
        <f t="shared" si="54"/>
        <v>2738.761</v>
      </c>
      <c r="F84" s="130"/>
      <c r="G84" s="130"/>
      <c r="H84" s="130"/>
      <c r="I84" s="136"/>
      <c r="J84" s="136"/>
      <c r="K84" s="136"/>
      <c r="L84" s="136"/>
      <c r="N84" s="136"/>
      <c r="O84" s="136"/>
      <c r="P84" s="123"/>
      <c r="Q84" s="136"/>
      <c r="R84" s="136"/>
      <c r="S84" s="136"/>
    </row>
    <row r="85" spans="1:19" s="140" customFormat="1" ht="15.75">
      <c r="A85" s="222" t="s">
        <v>120</v>
      </c>
      <c r="B85" s="224">
        <f>SUM(B73:B84)</f>
        <v>-2.280996795889223E-7</v>
      </c>
      <c r="C85" s="216">
        <f t="shared" ref="C85:E85" si="55">SUM(C73:C84)</f>
        <v>2860.7560000000012</v>
      </c>
      <c r="D85" s="216">
        <f t="shared" si="55"/>
        <v>0</v>
      </c>
      <c r="E85" s="216">
        <f t="shared" si="55"/>
        <v>2860.7559997719027</v>
      </c>
      <c r="F85" s="130"/>
      <c r="G85" s="130"/>
      <c r="H85" s="130"/>
      <c r="I85" s="136"/>
      <c r="J85" s="136"/>
      <c r="K85" s="136"/>
      <c r="L85" s="136"/>
      <c r="N85" s="136"/>
      <c r="O85" s="136"/>
      <c r="P85" s="123"/>
      <c r="Q85" s="136"/>
      <c r="R85" s="136"/>
      <c r="S85" s="136"/>
    </row>
    <row r="86" spans="1:19" s="140" customFormat="1" ht="15">
      <c r="A86" s="130"/>
      <c r="B86" s="130"/>
      <c r="C86" s="130"/>
      <c r="D86" s="130"/>
      <c r="E86" s="135"/>
      <c r="F86" s="130"/>
      <c r="G86" s="130"/>
      <c r="H86" s="130"/>
      <c r="I86" s="136"/>
      <c r="J86" s="136"/>
      <c r="K86" s="136"/>
      <c r="L86" s="136"/>
      <c r="N86" s="136"/>
      <c r="O86" s="136"/>
      <c r="P86" s="123"/>
      <c r="Q86" s="136"/>
      <c r="R86" s="136"/>
      <c r="S86" s="136"/>
    </row>
    <row r="87" spans="1:19" s="140" customFormat="1" ht="15.75">
      <c r="A87" s="146" t="s">
        <v>90</v>
      </c>
      <c r="B87" s="218"/>
      <c r="C87" s="130"/>
      <c r="D87" s="130"/>
      <c r="E87" s="135"/>
      <c r="F87" s="130"/>
      <c r="G87" s="130"/>
      <c r="H87" s="130"/>
      <c r="I87" s="136"/>
      <c r="J87" s="136"/>
      <c r="K87" s="136"/>
      <c r="L87" s="136"/>
      <c r="N87" s="136"/>
      <c r="O87" s="136"/>
      <c r="P87" s="123"/>
      <c r="Q87" s="136"/>
      <c r="R87" s="136"/>
      <c r="S87" s="136"/>
    </row>
    <row r="88" spans="1:19" s="140" customFormat="1" ht="63">
      <c r="A88" s="222"/>
      <c r="B88" s="223" t="s">
        <v>194</v>
      </c>
      <c r="C88" s="223" t="s">
        <v>195</v>
      </c>
      <c r="D88" s="223" t="s">
        <v>214</v>
      </c>
      <c r="E88" s="220" t="s">
        <v>131</v>
      </c>
      <c r="F88" s="223" t="s">
        <v>206</v>
      </c>
      <c r="G88" s="130"/>
      <c r="H88" s="130"/>
      <c r="I88" s="136"/>
      <c r="J88" s="136"/>
      <c r="K88" s="123"/>
      <c r="L88" s="123"/>
      <c r="M88" s="136"/>
      <c r="N88" s="136"/>
    </row>
    <row r="89" spans="1:19" s="140" customFormat="1" ht="15.75">
      <c r="A89" s="222" t="s">
        <v>21</v>
      </c>
      <c r="B89" s="224">
        <v>-3864.2310000000002</v>
      </c>
      <c r="C89" s="224">
        <v>-13577.915999999997</v>
      </c>
      <c r="D89" s="224">
        <v>427.185</v>
      </c>
      <c r="E89" s="224">
        <f>B89+C89+D89</f>
        <v>-17014.961999999996</v>
      </c>
      <c r="F89" s="224"/>
      <c r="G89" s="130"/>
      <c r="H89" s="130"/>
      <c r="I89" s="136"/>
      <c r="J89" s="136"/>
      <c r="K89" s="123"/>
      <c r="L89" s="123"/>
      <c r="M89" s="136"/>
      <c r="N89" s="136"/>
    </row>
    <row r="90" spans="1:19" s="140" customFormat="1" ht="15.75">
      <c r="A90" s="222" t="s">
        <v>22</v>
      </c>
      <c r="B90" s="224">
        <v>-1444.402</v>
      </c>
      <c r="C90" s="224">
        <v>-12228.550000000003</v>
      </c>
      <c r="D90" s="224">
        <v>386.02499999999998</v>
      </c>
      <c r="E90" s="224">
        <f t="shared" ref="E90:E100" si="56">B90+C90+D90</f>
        <v>-13286.927000000003</v>
      </c>
      <c r="F90" s="224">
        <f>16245.938+4580.22</f>
        <v>20826.157999999999</v>
      </c>
      <c r="G90" s="130"/>
      <c r="H90" s="130"/>
      <c r="I90" s="136"/>
      <c r="J90" s="136"/>
      <c r="K90" s="123"/>
      <c r="L90" s="123"/>
      <c r="M90" s="136"/>
      <c r="N90" s="136"/>
    </row>
    <row r="91" spans="1:19" s="140" customFormat="1" ht="15.75">
      <c r="A91" s="222" t="s">
        <v>23</v>
      </c>
      <c r="B91" s="224">
        <v>-1432.96</v>
      </c>
      <c r="C91" s="224">
        <v>-14058.898000000001</v>
      </c>
      <c r="D91" s="224">
        <v>431.14699999999999</v>
      </c>
      <c r="E91" s="224">
        <f t="shared" si="56"/>
        <v>-15060.710999999999</v>
      </c>
      <c r="F91" s="224"/>
      <c r="G91" s="130"/>
      <c r="H91" s="130"/>
      <c r="I91" s="136"/>
      <c r="J91" s="136"/>
      <c r="K91" s="123"/>
      <c r="L91" s="123"/>
      <c r="M91" s="136"/>
      <c r="N91" s="136"/>
    </row>
    <row r="92" spans="1:19" s="140" customFormat="1" ht="15.75">
      <c r="A92" s="222" t="s">
        <v>24</v>
      </c>
      <c r="B92" s="224">
        <v>-5282.6539999999995</v>
      </c>
      <c r="C92" s="224">
        <v>-12165.697</v>
      </c>
      <c r="D92" s="224">
        <v>421.88299999999998</v>
      </c>
      <c r="E92" s="224">
        <f t="shared" si="56"/>
        <v>-17026.467999999997</v>
      </c>
      <c r="F92" s="224">
        <f>-4580.22+22970.366</f>
        <v>18390.146000000001</v>
      </c>
      <c r="G92" s="130"/>
      <c r="H92" s="130"/>
      <c r="I92" s="136"/>
      <c r="J92" s="136"/>
      <c r="K92" s="123"/>
      <c r="L92" s="123"/>
      <c r="M92" s="136"/>
      <c r="N92" s="136"/>
    </row>
    <row r="93" spans="1:19" s="140" customFormat="1" ht="15.75">
      <c r="A93" s="222" t="s">
        <v>25</v>
      </c>
      <c r="B93" s="224">
        <v>-2302.2760000000003</v>
      </c>
      <c r="C93" s="224">
        <v>-13337.974999999999</v>
      </c>
      <c r="D93" s="224">
        <v>330.79</v>
      </c>
      <c r="E93" s="224">
        <f t="shared" si="56"/>
        <v>-15309.460999999998</v>
      </c>
      <c r="F93" s="224"/>
      <c r="G93" s="130"/>
      <c r="H93" s="130"/>
      <c r="I93" s="136"/>
      <c r="J93" s="136"/>
      <c r="K93" s="123"/>
      <c r="L93" s="123"/>
      <c r="M93" s="136"/>
      <c r="N93" s="136"/>
    </row>
    <row r="94" spans="1:19" s="140" customFormat="1" ht="15.75">
      <c r="A94" s="222" t="s">
        <v>26</v>
      </c>
      <c r="B94" s="224">
        <v>-3339.8620000000001</v>
      </c>
      <c r="C94" s="224">
        <v>-16486.754000000001</v>
      </c>
      <c r="D94" s="224">
        <v>46.585999999999999</v>
      </c>
      <c r="E94" s="224">
        <f t="shared" si="56"/>
        <v>-19780.030000000002</v>
      </c>
      <c r="F94" s="224">
        <f>-16245.938+6015.287</f>
        <v>-10230.651</v>
      </c>
      <c r="G94" s="130"/>
      <c r="H94" s="130"/>
      <c r="I94" s="136"/>
      <c r="J94" s="136"/>
      <c r="K94" s="123"/>
      <c r="L94" s="123"/>
      <c r="M94" s="136"/>
      <c r="N94" s="136"/>
    </row>
    <row r="95" spans="1:19" s="140" customFormat="1" ht="15.75">
      <c r="A95" s="222" t="s">
        <v>27</v>
      </c>
      <c r="B95" s="224">
        <v>-3877.1579999999999</v>
      </c>
      <c r="C95" s="224">
        <v>-15437.003999999997</v>
      </c>
      <c r="D95" s="224">
        <v>239.87899999999999</v>
      </c>
      <c r="E95" s="224">
        <f t="shared" si="56"/>
        <v>-19074.282999999996</v>
      </c>
      <c r="F95" s="224"/>
      <c r="G95" s="130"/>
      <c r="H95" s="130"/>
      <c r="I95" s="136"/>
      <c r="J95" s="136"/>
      <c r="K95" s="123"/>
      <c r="L95" s="123"/>
      <c r="M95" s="136"/>
      <c r="N95" s="136"/>
    </row>
    <row r="96" spans="1:19" s="140" customFormat="1" ht="15.75">
      <c r="A96" s="222" t="s">
        <v>28</v>
      </c>
      <c r="B96" s="224">
        <v>-4438.9340000000002</v>
      </c>
      <c r="C96" s="224"/>
      <c r="D96" s="224">
        <v>132.60300000000001</v>
      </c>
      <c r="E96" s="224">
        <f t="shared" si="56"/>
        <v>-4306.3310000000001</v>
      </c>
      <c r="F96" s="224">
        <v>-6015.2870000000003</v>
      </c>
      <c r="G96" s="130"/>
      <c r="H96" s="130"/>
      <c r="I96" s="136"/>
      <c r="J96" s="136"/>
      <c r="K96" s="123"/>
      <c r="L96" s="123"/>
      <c r="M96" s="136"/>
      <c r="N96" s="136"/>
    </row>
    <row r="97" spans="1:20" s="140" customFormat="1" ht="15.75">
      <c r="A97" s="222" t="s">
        <v>29</v>
      </c>
      <c r="B97" s="224">
        <v>-4432.5419999999995</v>
      </c>
      <c r="C97" s="224"/>
      <c r="D97" s="224">
        <v>93.763999999999996</v>
      </c>
      <c r="E97" s="224">
        <f t="shared" si="56"/>
        <v>-4338.7779999999993</v>
      </c>
      <c r="F97" s="224"/>
      <c r="G97" s="130"/>
      <c r="H97" s="130"/>
      <c r="I97" s="136"/>
      <c r="J97" s="136"/>
      <c r="K97" s="123"/>
      <c r="L97" s="123"/>
      <c r="M97" s="136"/>
      <c r="N97" s="136"/>
    </row>
    <row r="98" spans="1:20" s="140" customFormat="1" ht="15.75">
      <c r="A98" s="222" t="s">
        <v>30</v>
      </c>
      <c r="B98" s="224">
        <v>-2391.0949999999998</v>
      </c>
      <c r="C98" s="224"/>
      <c r="D98" s="224"/>
      <c r="E98" s="224">
        <f t="shared" si="56"/>
        <v>-2391.0949999999998</v>
      </c>
      <c r="F98" s="224">
        <v>6008.4</v>
      </c>
      <c r="G98" s="130"/>
      <c r="H98" s="130"/>
      <c r="I98" s="136"/>
      <c r="J98" s="136"/>
      <c r="K98" s="123"/>
      <c r="L98" s="123"/>
      <c r="M98" s="136"/>
      <c r="N98" s="136"/>
    </row>
    <row r="99" spans="1:20" s="140" customFormat="1" ht="15.75">
      <c r="A99" s="222" t="s">
        <v>31</v>
      </c>
      <c r="B99" s="224">
        <v>0</v>
      </c>
      <c r="C99" s="224"/>
      <c r="D99" s="224"/>
      <c r="E99" s="224">
        <f t="shared" si="56"/>
        <v>0</v>
      </c>
      <c r="F99" s="224"/>
      <c r="G99" s="130"/>
      <c r="H99" s="130"/>
      <c r="I99" s="136"/>
      <c r="J99" s="136"/>
      <c r="K99" s="123"/>
      <c r="L99" s="123"/>
      <c r="M99" s="136"/>
      <c r="N99" s="136"/>
    </row>
    <row r="100" spans="1:20" s="140" customFormat="1" ht="15.75">
      <c r="A100" s="222" t="s">
        <v>32</v>
      </c>
      <c r="B100" s="224">
        <v>0</v>
      </c>
      <c r="C100" s="224"/>
      <c r="D100" s="224"/>
      <c r="E100" s="224">
        <f t="shared" si="56"/>
        <v>0</v>
      </c>
      <c r="F100" s="224"/>
      <c r="G100" s="130"/>
      <c r="H100" s="130"/>
      <c r="I100" s="136"/>
      <c r="J100" s="136"/>
      <c r="K100" s="123"/>
      <c r="L100" s="123"/>
      <c r="M100" s="136"/>
      <c r="N100" s="136"/>
    </row>
    <row r="101" spans="1:20" s="140" customFormat="1" ht="15.75">
      <c r="A101" s="222" t="s">
        <v>120</v>
      </c>
      <c r="B101" s="224">
        <f>SUM(B89:B100)</f>
        <v>-32806.114000000001</v>
      </c>
      <c r="C101" s="224">
        <f>SUM(C89:C100)</f>
        <v>-97292.794000000009</v>
      </c>
      <c r="D101" s="224">
        <f>SUM(D89:D100)</f>
        <v>2509.8620000000001</v>
      </c>
      <c r="E101" s="224">
        <f>SUM(E89:E100)</f>
        <v>-127589.046</v>
      </c>
      <c r="F101" s="224"/>
      <c r="G101" s="130">
        <v>-34468.084000000003</v>
      </c>
      <c r="H101" s="130"/>
      <c r="I101" s="136"/>
      <c r="J101" s="136"/>
      <c r="K101" s="123"/>
      <c r="L101" s="123"/>
      <c r="M101" s="136"/>
      <c r="N101" s="136"/>
    </row>
    <row r="102" spans="1:20" s="140" customFormat="1" ht="15">
      <c r="A102" s="130"/>
      <c r="B102" s="130"/>
      <c r="C102" s="130"/>
      <c r="D102" s="130"/>
      <c r="E102" s="135"/>
      <c r="F102" s="130"/>
      <c r="G102" s="130"/>
      <c r="H102" s="130"/>
      <c r="I102" s="136"/>
      <c r="J102" s="136"/>
      <c r="K102" s="251"/>
      <c r="L102" s="136"/>
      <c r="M102" s="136"/>
      <c r="N102" s="136"/>
      <c r="O102" s="123"/>
      <c r="P102" s="136"/>
      <c r="Q102" s="136"/>
      <c r="R102" s="136"/>
      <c r="T102" s="136"/>
    </row>
    <row r="103" spans="1:20" s="140" customFormat="1" ht="15">
      <c r="A103" s="130"/>
      <c r="B103" s="130"/>
      <c r="C103" s="130"/>
      <c r="D103" s="130"/>
      <c r="E103" s="135"/>
      <c r="F103" s="130"/>
      <c r="G103" s="130"/>
      <c r="H103" s="130"/>
      <c r="I103" s="136"/>
      <c r="J103" s="136"/>
      <c r="K103" s="136"/>
      <c r="L103" s="136"/>
      <c r="N103" s="136"/>
      <c r="O103" s="136"/>
      <c r="P103" s="123"/>
      <c r="Q103" s="136"/>
      <c r="R103" s="136"/>
      <c r="S103" s="136"/>
    </row>
    <row r="104" spans="1:20" s="140" customFormat="1" ht="15">
      <c r="A104" s="130"/>
      <c r="B104" s="130"/>
      <c r="C104" s="130"/>
      <c r="D104" s="130"/>
      <c r="E104" s="135"/>
      <c r="F104" s="130"/>
      <c r="G104" s="130"/>
      <c r="H104" s="130"/>
      <c r="I104" s="136"/>
      <c r="J104" s="136"/>
      <c r="K104" s="136"/>
      <c r="L104" s="136"/>
      <c r="M104" s="136"/>
      <c r="N104" s="136"/>
      <c r="O104" s="123"/>
      <c r="P104" s="136"/>
      <c r="Q104" s="136"/>
      <c r="R104" s="136"/>
      <c r="T104" s="136"/>
    </row>
    <row r="105" spans="1:20" s="140" customFormat="1" ht="15.75">
      <c r="A105" s="146" t="s">
        <v>188</v>
      </c>
      <c r="B105" s="218"/>
      <c r="C105" s="146"/>
      <c r="D105" s="218"/>
      <c r="E105" s="146"/>
      <c r="F105" s="130"/>
      <c r="G105" s="130"/>
      <c r="H105" s="130"/>
      <c r="I105" s="136"/>
      <c r="J105" s="136"/>
      <c r="K105" s="136"/>
      <c r="L105" s="136"/>
      <c r="M105" s="136"/>
      <c r="N105" s="136"/>
      <c r="O105" s="123"/>
      <c r="P105" s="136"/>
      <c r="Q105" s="136"/>
      <c r="R105" s="136"/>
      <c r="T105" s="136"/>
    </row>
    <row r="106" spans="1:20" s="140" customFormat="1" ht="141.75">
      <c r="A106" s="222"/>
      <c r="B106" s="223" t="s">
        <v>219</v>
      </c>
      <c r="C106" s="219" t="s">
        <v>190</v>
      </c>
      <c r="D106" s="226" t="s">
        <v>191</v>
      </c>
      <c r="E106" s="220" t="s">
        <v>193</v>
      </c>
      <c r="F106" s="220" t="s">
        <v>131</v>
      </c>
      <c r="G106" s="130"/>
      <c r="H106" s="130"/>
      <c r="I106" s="136"/>
      <c r="J106" s="136"/>
      <c r="K106" s="136"/>
      <c r="L106" s="136"/>
      <c r="M106" s="136"/>
      <c r="N106" s="136"/>
      <c r="O106" s="123"/>
      <c r="P106" s="136"/>
      <c r="Q106" s="136"/>
      <c r="R106" s="136"/>
      <c r="T106" s="136"/>
    </row>
    <row r="107" spans="1:20" s="140" customFormat="1" ht="15.75">
      <c r="A107" s="222" t="s">
        <v>21</v>
      </c>
      <c r="B107" s="224">
        <v>22000</v>
      </c>
      <c r="C107" s="216"/>
      <c r="D107" s="216"/>
      <c r="E107" s="216">
        <v>6168.7690000000002</v>
      </c>
      <c r="F107" s="216">
        <f>B107+C107+D107+E107</f>
        <v>28168.769</v>
      </c>
      <c r="G107" s="130"/>
      <c r="H107" s="280"/>
      <c r="I107" s="136"/>
      <c r="J107" s="136"/>
      <c r="K107" s="136"/>
      <c r="L107" s="136"/>
      <c r="M107" s="136"/>
      <c r="N107" s="136"/>
      <c r="O107" s="123"/>
      <c r="P107" s="136"/>
      <c r="Q107" s="136"/>
      <c r="R107" s="136"/>
      <c r="T107" s="136"/>
    </row>
    <row r="108" spans="1:20" s="140" customFormat="1" ht="15.75">
      <c r="A108" s="222" t="s">
        <v>22</v>
      </c>
      <c r="B108" s="224"/>
      <c r="C108" s="216"/>
      <c r="D108" s="216"/>
      <c r="E108" s="216">
        <v>5573.4629999999997</v>
      </c>
      <c r="F108" s="216">
        <f t="shared" ref="F108:F119" si="57">B108+C108+D108+E108</f>
        <v>5573.4629999999997</v>
      </c>
      <c r="G108" s="130"/>
      <c r="H108" s="130"/>
      <c r="I108" s="136"/>
      <c r="J108" s="136"/>
      <c r="K108" s="136"/>
      <c r="L108" s="136"/>
      <c r="M108" s="136"/>
      <c r="N108" s="136"/>
      <c r="O108" s="123"/>
      <c r="P108" s="136"/>
      <c r="Q108" s="136"/>
      <c r="R108" s="136"/>
      <c r="T108" s="136"/>
    </row>
    <row r="109" spans="1:20" s="140" customFormat="1" ht="15.75">
      <c r="A109" s="222" t="s">
        <v>23</v>
      </c>
      <c r="B109" s="224"/>
      <c r="C109" s="216"/>
      <c r="D109" s="216"/>
      <c r="E109" s="216">
        <v>5129.5879999999997</v>
      </c>
      <c r="F109" s="216">
        <f t="shared" si="57"/>
        <v>5129.5879999999997</v>
      </c>
      <c r="G109" s="130"/>
      <c r="H109" s="130"/>
      <c r="I109" s="136"/>
      <c r="J109" s="136"/>
      <c r="K109" s="136"/>
      <c r="L109" s="136"/>
      <c r="M109" s="136"/>
      <c r="N109" s="136"/>
      <c r="O109" s="123"/>
      <c r="P109" s="136"/>
      <c r="Q109" s="136"/>
      <c r="R109" s="136"/>
      <c r="T109" s="136"/>
    </row>
    <row r="110" spans="1:20" s="140" customFormat="1" ht="15.75">
      <c r="A110" s="222" t="s">
        <v>24</v>
      </c>
      <c r="B110" s="224"/>
      <c r="C110" s="216"/>
      <c r="D110" s="216"/>
      <c r="E110" s="216">
        <v>4505.4610000000002</v>
      </c>
      <c r="F110" s="216">
        <f t="shared" si="57"/>
        <v>4505.4610000000002</v>
      </c>
      <c r="G110" s="130"/>
      <c r="H110" s="130"/>
      <c r="J110" s="136"/>
      <c r="K110" s="276"/>
      <c r="L110" s="136"/>
      <c r="M110" s="136"/>
      <c r="N110" s="136"/>
      <c r="O110" s="123"/>
      <c r="P110" s="136"/>
      <c r="Q110" s="136"/>
      <c r="R110" s="136"/>
      <c r="T110" s="136"/>
    </row>
    <row r="111" spans="1:20" s="140" customFormat="1" ht="15.75">
      <c r="A111" s="222" t="s">
        <v>25</v>
      </c>
      <c r="B111" s="224"/>
      <c r="C111" s="216"/>
      <c r="D111" s="216"/>
      <c r="E111" s="216">
        <v>5136.5969999999998</v>
      </c>
      <c r="F111" s="216">
        <f t="shared" si="57"/>
        <v>5136.5969999999998</v>
      </c>
      <c r="G111" s="130"/>
      <c r="H111" s="130"/>
      <c r="J111" s="136"/>
      <c r="K111" s="276"/>
      <c r="L111" s="136"/>
      <c r="M111" s="136"/>
      <c r="N111" s="136"/>
      <c r="O111" s="123"/>
      <c r="P111" s="136"/>
      <c r="Q111" s="136"/>
      <c r="R111" s="136"/>
      <c r="T111" s="136"/>
    </row>
    <row r="112" spans="1:20" s="140" customFormat="1" ht="15.75">
      <c r="A112" s="222" t="s">
        <v>26</v>
      </c>
      <c r="B112" s="224"/>
      <c r="C112" s="216"/>
      <c r="D112" s="216"/>
      <c r="E112" s="216">
        <v>4458.3990000000003</v>
      </c>
      <c r="F112" s="216">
        <f t="shared" si="57"/>
        <v>4458.3990000000003</v>
      </c>
      <c r="G112" s="130"/>
      <c r="H112" s="130"/>
      <c r="J112" s="136"/>
      <c r="K112" s="276"/>
      <c r="L112" s="136"/>
      <c r="M112" s="136"/>
      <c r="N112" s="136"/>
      <c r="O112" s="123"/>
      <c r="P112" s="136"/>
      <c r="Q112" s="136"/>
      <c r="R112" s="136"/>
      <c r="T112" s="136"/>
    </row>
    <row r="113" spans="1:20" s="140" customFormat="1" ht="15.75">
      <c r="A113" s="222" t="s">
        <v>27</v>
      </c>
      <c r="B113" s="224"/>
      <c r="C113" s="216"/>
      <c r="D113" s="216"/>
      <c r="E113" s="216">
        <v>4670.2020000000002</v>
      </c>
      <c r="F113" s="216">
        <f t="shared" si="57"/>
        <v>4670.2020000000002</v>
      </c>
      <c r="G113" s="130"/>
      <c r="H113" s="130"/>
      <c r="J113" s="136"/>
      <c r="K113" s="276"/>
      <c r="L113" s="136"/>
      <c r="M113" s="136"/>
      <c r="N113" s="136"/>
      <c r="O113" s="123"/>
      <c r="P113" s="136"/>
      <c r="Q113" s="136"/>
      <c r="R113" s="136"/>
      <c r="T113" s="136"/>
    </row>
    <row r="114" spans="1:20" s="140" customFormat="1" ht="15.75">
      <c r="A114" s="222" t="s">
        <v>28</v>
      </c>
      <c r="B114" s="224"/>
      <c r="C114" s="216">
        <v>-2000</v>
      </c>
      <c r="D114" s="216"/>
      <c r="E114" s="216">
        <v>5459.8860000000004</v>
      </c>
      <c r="F114" s="216">
        <f t="shared" si="57"/>
        <v>3459.8860000000004</v>
      </c>
      <c r="G114" s="130"/>
      <c r="H114" s="130"/>
      <c r="J114" s="136"/>
      <c r="K114" s="276"/>
      <c r="L114" s="136"/>
      <c r="M114" s="136"/>
      <c r="N114" s="136"/>
      <c r="O114" s="123"/>
      <c r="P114" s="136"/>
      <c r="Q114" s="136"/>
      <c r="R114" s="136"/>
      <c r="T114" s="136"/>
    </row>
    <row r="115" spans="1:20" s="140" customFormat="1" ht="15.75">
      <c r="A115" s="222" t="s">
        <v>29</v>
      </c>
      <c r="B115" s="224"/>
      <c r="C115" s="216">
        <v>2000</v>
      </c>
      <c r="D115" s="216">
        <v>948.6</v>
      </c>
      <c r="E115" s="216">
        <v>4491.0959999999995</v>
      </c>
      <c r="F115" s="216">
        <f t="shared" si="57"/>
        <v>7439.6959999999999</v>
      </c>
      <c r="G115" s="130"/>
      <c r="H115" s="130"/>
      <c r="I115" s="136"/>
      <c r="J115" s="136"/>
      <c r="K115" s="251"/>
      <c r="L115" s="136"/>
      <c r="M115" s="136"/>
      <c r="N115" s="136"/>
      <c r="O115" s="123"/>
      <c r="P115" s="136"/>
      <c r="Q115" s="136"/>
      <c r="R115" s="136"/>
      <c r="T115" s="136"/>
    </row>
    <row r="116" spans="1:20" s="140" customFormat="1" ht="15.75">
      <c r="A116" s="222" t="s">
        <v>30</v>
      </c>
      <c r="B116" s="224"/>
      <c r="C116" s="216"/>
      <c r="D116" s="216"/>
      <c r="E116" s="216">
        <v>4847.942</v>
      </c>
      <c r="F116" s="216">
        <f t="shared" si="57"/>
        <v>4847.942</v>
      </c>
      <c r="G116" s="130"/>
      <c r="H116" s="130"/>
      <c r="I116" s="136"/>
      <c r="J116" s="136"/>
      <c r="K116" s="251"/>
      <c r="L116" s="136"/>
      <c r="M116" s="136"/>
      <c r="N116" s="136"/>
      <c r="O116" s="123"/>
      <c r="P116" s="136"/>
      <c r="Q116" s="136"/>
      <c r="R116" s="136"/>
      <c r="T116" s="136"/>
    </row>
    <row r="117" spans="1:20" s="140" customFormat="1" ht="15.75">
      <c r="A117" s="222" t="s">
        <v>31</v>
      </c>
      <c r="B117" s="224"/>
      <c r="C117" s="216"/>
      <c r="D117" s="216"/>
      <c r="E117" s="216">
        <v>5921.7250000000004</v>
      </c>
      <c r="F117" s="216">
        <f t="shared" si="57"/>
        <v>5921.7250000000004</v>
      </c>
      <c r="G117" s="130"/>
      <c r="H117" s="130"/>
      <c r="I117" s="136"/>
      <c r="J117" s="136"/>
      <c r="K117" s="251"/>
      <c r="L117" s="136"/>
      <c r="M117" s="136"/>
      <c r="N117" s="136"/>
      <c r="O117" s="123"/>
      <c r="P117" s="136"/>
      <c r="Q117" s="136"/>
      <c r="R117" s="136"/>
      <c r="T117" s="136"/>
    </row>
    <row r="118" spans="1:20" s="140" customFormat="1" ht="15.75">
      <c r="A118" s="222" t="s">
        <v>32</v>
      </c>
      <c r="B118" s="224"/>
      <c r="C118" s="216"/>
      <c r="D118" s="216"/>
      <c r="E118" s="216">
        <v>6463.2179999999998</v>
      </c>
      <c r="F118" s="216">
        <f t="shared" si="57"/>
        <v>6463.2179999999998</v>
      </c>
      <c r="G118" s="130"/>
      <c r="H118" s="130"/>
      <c r="I118" s="136"/>
      <c r="J118" s="136"/>
      <c r="K118" s="251"/>
      <c r="L118" s="136"/>
      <c r="N118" s="136"/>
      <c r="O118" s="136"/>
      <c r="P118" s="123"/>
      <c r="Q118" s="136"/>
      <c r="R118" s="136"/>
      <c r="S118" s="136"/>
    </row>
    <row r="119" spans="1:20" s="140" customFormat="1" ht="15.75">
      <c r="A119" s="222" t="s">
        <v>120</v>
      </c>
      <c r="B119" s="224">
        <f>SUM(B107:B118)</f>
        <v>22000</v>
      </c>
      <c r="C119" s="216">
        <f t="shared" ref="C119:E119" si="58">SUM(C107:C118)</f>
        <v>0</v>
      </c>
      <c r="D119" s="216">
        <f t="shared" si="58"/>
        <v>948.6</v>
      </c>
      <c r="E119" s="216">
        <f t="shared" si="58"/>
        <v>62826.345999999998</v>
      </c>
      <c r="F119" s="216">
        <f t="shared" si="57"/>
        <v>85774.945999999996</v>
      </c>
      <c r="G119" s="130">
        <v>62826.345999999998</v>
      </c>
      <c r="H119" s="130">
        <v>22000</v>
      </c>
      <c r="I119" s="136"/>
      <c r="J119" s="136"/>
      <c r="K119" s="251"/>
      <c r="L119" s="214"/>
      <c r="N119" s="136"/>
      <c r="O119" s="136"/>
      <c r="P119" s="123"/>
      <c r="Q119" s="136"/>
      <c r="R119" s="136"/>
      <c r="S119" s="136"/>
    </row>
    <row r="120" spans="1:20" s="140" customFormat="1" ht="15">
      <c r="A120" s="130"/>
      <c r="B120" s="130"/>
      <c r="C120" s="130"/>
      <c r="D120" s="130"/>
      <c r="E120" s="135"/>
      <c r="F120" s="130"/>
      <c r="G120" s="130"/>
      <c r="H120" s="130"/>
      <c r="I120" s="136"/>
      <c r="J120" s="136"/>
      <c r="K120" s="251"/>
      <c r="L120" s="214"/>
      <c r="N120" s="136"/>
      <c r="O120" s="136"/>
      <c r="P120" s="123"/>
      <c r="Q120" s="136"/>
      <c r="R120" s="136"/>
      <c r="S120" s="136"/>
    </row>
    <row r="121" spans="1:20" s="140" customFormat="1" ht="15.75">
      <c r="A121" s="146" t="s">
        <v>18</v>
      </c>
      <c r="B121" s="218"/>
      <c r="C121" s="146"/>
      <c r="D121" s="218"/>
      <c r="E121" s="146"/>
      <c r="F121" s="130"/>
      <c r="G121" s="130"/>
      <c r="H121" s="130"/>
      <c r="I121" s="136"/>
      <c r="J121" s="136"/>
      <c r="K121" s="251"/>
      <c r="L121" s="136"/>
      <c r="N121" s="136"/>
      <c r="O121" s="136"/>
      <c r="P121" s="123"/>
      <c r="Q121" s="136"/>
      <c r="R121" s="136"/>
      <c r="S121" s="136"/>
    </row>
    <row r="122" spans="1:20" s="140" customFormat="1" ht="20.25">
      <c r="A122" s="222"/>
      <c r="B122" s="223" t="s">
        <v>197</v>
      </c>
      <c r="C122" s="130"/>
      <c r="D122" s="130"/>
      <c r="E122" s="130"/>
      <c r="F122" s="130"/>
      <c r="G122" s="130"/>
      <c r="H122" s="130"/>
      <c r="I122" s="136"/>
      <c r="J122" s="136"/>
      <c r="K122" s="251"/>
      <c r="L122" s="136"/>
      <c r="N122" s="136"/>
      <c r="O122" s="136"/>
      <c r="P122" s="119"/>
      <c r="Q122" s="136"/>
      <c r="R122" s="136"/>
      <c r="S122" s="136"/>
    </row>
    <row r="123" spans="1:20" s="140" customFormat="1" ht="20.25">
      <c r="A123" s="222" t="s">
        <v>21</v>
      </c>
      <c r="B123" s="224">
        <v>512.33699999999999</v>
      </c>
      <c r="C123" s="130"/>
      <c r="D123" s="280"/>
      <c r="E123" s="130"/>
      <c r="F123" s="130"/>
      <c r="G123" s="130"/>
      <c r="H123" s="130"/>
      <c r="I123" s="136"/>
      <c r="J123" s="136"/>
      <c r="K123" s="251"/>
      <c r="L123" s="136"/>
      <c r="N123" s="136"/>
      <c r="O123" s="136"/>
      <c r="P123" s="124"/>
      <c r="Q123" s="136"/>
      <c r="R123" s="136"/>
      <c r="S123" s="136"/>
    </row>
    <row r="124" spans="1:20" s="140" customFormat="1" ht="20.25">
      <c r="A124" s="222" t="s">
        <v>22</v>
      </c>
      <c r="B124" s="224">
        <v>687.01200000000017</v>
      </c>
      <c r="C124" s="130"/>
      <c r="D124" s="130"/>
      <c r="E124" s="130"/>
      <c r="F124" s="130"/>
      <c r="G124" s="130"/>
      <c r="H124" s="130"/>
      <c r="I124" s="136"/>
      <c r="J124" s="136"/>
      <c r="K124" s="251"/>
      <c r="L124" s="136"/>
      <c r="N124" s="136"/>
      <c r="O124" s="136"/>
      <c r="P124" s="119"/>
      <c r="Q124" s="136"/>
      <c r="R124" s="136"/>
      <c r="S124" s="136"/>
    </row>
    <row r="125" spans="1:20" s="140" customFormat="1" ht="20.25">
      <c r="A125" s="222" t="s">
        <v>23</v>
      </c>
      <c r="B125" s="224">
        <v>510.93499999999995</v>
      </c>
      <c r="C125" s="130"/>
      <c r="D125" s="130"/>
      <c r="E125" s="130"/>
      <c r="F125" s="130"/>
      <c r="G125" s="130"/>
      <c r="H125" s="130"/>
      <c r="I125" s="136"/>
      <c r="J125" s="136"/>
      <c r="K125" s="251"/>
      <c r="L125" s="136"/>
      <c r="N125" s="136"/>
      <c r="O125" s="136"/>
      <c r="P125" s="119"/>
      <c r="Q125" s="136"/>
      <c r="R125" s="136"/>
      <c r="S125" s="136"/>
    </row>
    <row r="126" spans="1:20" s="140" customFormat="1" ht="20.25">
      <c r="A126" s="222" t="s">
        <v>24</v>
      </c>
      <c r="B126" s="224">
        <v>591.07499999999993</v>
      </c>
      <c r="C126" s="130"/>
      <c r="D126" s="130"/>
      <c r="E126" s="130"/>
      <c r="F126" s="130"/>
      <c r="G126" s="130"/>
      <c r="H126" s="130"/>
      <c r="I126" s="136"/>
      <c r="J126" s="136"/>
      <c r="K126" s="251"/>
      <c r="L126" s="136"/>
      <c r="N126" s="136"/>
      <c r="O126" s="136"/>
      <c r="P126" s="119"/>
      <c r="Q126" s="136"/>
      <c r="R126" s="136"/>
      <c r="S126" s="136"/>
    </row>
    <row r="127" spans="1:20" s="140" customFormat="1" ht="15.75">
      <c r="A127" s="222" t="s">
        <v>25</v>
      </c>
      <c r="B127" s="224">
        <v>514.90500000000009</v>
      </c>
      <c r="C127" s="130"/>
      <c r="D127" s="130"/>
      <c r="E127" s="130"/>
      <c r="F127" s="130"/>
      <c r="G127" s="130"/>
      <c r="H127" s="130"/>
      <c r="I127" s="136"/>
      <c r="J127" s="136"/>
      <c r="K127" s="130"/>
      <c r="L127" s="136"/>
      <c r="N127" s="136"/>
      <c r="O127" s="136"/>
      <c r="P127" s="136"/>
      <c r="Q127" s="136"/>
      <c r="R127" s="136"/>
      <c r="S127" s="136"/>
    </row>
    <row r="128" spans="1:20" s="140" customFormat="1" ht="15.75">
      <c r="A128" s="222" t="s">
        <v>26</v>
      </c>
      <c r="B128" s="224">
        <v>530.79799999999989</v>
      </c>
      <c r="C128" s="130"/>
      <c r="D128" s="130"/>
      <c r="E128" s="130"/>
      <c r="F128" s="130"/>
      <c r="G128" s="130"/>
      <c r="H128" s="130"/>
      <c r="I128" s="130"/>
      <c r="J128" s="136"/>
      <c r="K128" s="130"/>
      <c r="L128" s="130"/>
      <c r="N128" s="136"/>
      <c r="O128" s="136"/>
      <c r="P128" s="136"/>
      <c r="Q128" s="136"/>
      <c r="R128" s="136"/>
      <c r="S128" s="136"/>
    </row>
    <row r="129" spans="1:33" s="140" customFormat="1" ht="15.75">
      <c r="A129" s="222" t="s">
        <v>27</v>
      </c>
      <c r="B129" s="224"/>
      <c r="C129" s="130"/>
      <c r="D129" s="130"/>
      <c r="E129" s="130"/>
      <c r="F129" s="130"/>
      <c r="G129" s="130"/>
      <c r="H129" s="130"/>
      <c r="I129" s="130"/>
      <c r="J129" s="136"/>
      <c r="K129" s="130"/>
      <c r="L129" s="130"/>
      <c r="N129" s="136"/>
      <c r="O129" s="136"/>
      <c r="P129" s="136"/>
      <c r="Q129" s="136"/>
      <c r="R129" s="136"/>
      <c r="S129" s="136"/>
    </row>
    <row r="130" spans="1:33" s="140" customFormat="1" ht="15.75">
      <c r="A130" s="222" t="s">
        <v>28</v>
      </c>
      <c r="B130" s="224"/>
      <c r="C130" s="130"/>
      <c r="D130" s="130"/>
      <c r="E130" s="130"/>
      <c r="F130" s="130"/>
      <c r="G130" s="130"/>
      <c r="H130" s="130"/>
      <c r="I130" s="130"/>
      <c r="J130" s="136"/>
      <c r="K130" s="130"/>
      <c r="L130" s="130"/>
      <c r="N130" s="136"/>
      <c r="O130" s="136"/>
      <c r="P130" s="136"/>
      <c r="Q130" s="136"/>
      <c r="R130" s="136"/>
      <c r="S130" s="136"/>
    </row>
    <row r="131" spans="1:33" s="140" customFormat="1" ht="15.75">
      <c r="A131" s="222" t="s">
        <v>29</v>
      </c>
      <c r="B131" s="224"/>
      <c r="C131" s="130"/>
      <c r="D131" s="130"/>
      <c r="E131" s="130"/>
      <c r="F131" s="130"/>
      <c r="G131" s="130"/>
      <c r="H131" s="130"/>
      <c r="I131" s="130"/>
      <c r="J131" s="136"/>
      <c r="K131" s="130"/>
      <c r="L131" s="130"/>
      <c r="N131" s="136"/>
      <c r="O131" s="136"/>
      <c r="P131" s="136"/>
      <c r="Q131" s="136"/>
      <c r="R131" s="136"/>
      <c r="S131" s="136"/>
    </row>
    <row r="132" spans="1:33" s="140" customFormat="1" ht="15.75">
      <c r="A132" s="222" t="s">
        <v>30</v>
      </c>
      <c r="B132" s="224"/>
      <c r="C132" s="130"/>
      <c r="D132" s="130"/>
      <c r="E132" s="130"/>
      <c r="F132" s="130"/>
      <c r="G132" s="130"/>
      <c r="H132" s="130"/>
      <c r="I132" s="130"/>
      <c r="J132" s="136"/>
      <c r="K132" s="130"/>
      <c r="L132" s="130"/>
      <c r="N132" s="136"/>
      <c r="O132" s="136"/>
      <c r="P132" s="136"/>
      <c r="Q132" s="136"/>
      <c r="R132" s="136"/>
      <c r="S132" s="136"/>
    </row>
    <row r="133" spans="1:33" s="140" customFormat="1" ht="15.75">
      <c r="A133" s="222" t="s">
        <v>31</v>
      </c>
      <c r="B133" s="224"/>
      <c r="C133" s="130"/>
      <c r="D133" s="130"/>
      <c r="E133" s="130"/>
      <c r="F133" s="130"/>
      <c r="G133" s="130"/>
      <c r="H133" s="130"/>
      <c r="I133" s="130"/>
      <c r="J133" s="136"/>
      <c r="K133" s="130"/>
      <c r="L133" s="130"/>
      <c r="N133" s="136"/>
      <c r="O133" s="136"/>
      <c r="P133" s="136"/>
      <c r="Q133" s="136"/>
      <c r="R133" s="136"/>
      <c r="S133" s="136"/>
    </row>
    <row r="134" spans="1:33" s="140" customFormat="1" ht="15.75">
      <c r="A134" s="222" t="s">
        <v>32</v>
      </c>
      <c r="B134" s="224"/>
      <c r="C134" s="130"/>
      <c r="D134" s="130"/>
      <c r="E134" s="130"/>
      <c r="F134" s="130"/>
      <c r="G134" s="130"/>
      <c r="H134" s="130"/>
      <c r="I134" s="130"/>
      <c r="J134" s="136"/>
      <c r="K134" s="130"/>
      <c r="L134" s="130"/>
      <c r="N134" s="136"/>
      <c r="O134" s="136"/>
      <c r="P134" s="136"/>
      <c r="Q134" s="136"/>
      <c r="R134" s="136"/>
      <c r="S134" s="136"/>
    </row>
    <row r="135" spans="1:33" s="140" customFormat="1" ht="15.75">
      <c r="A135" s="222" t="s">
        <v>120</v>
      </c>
      <c r="B135" s="224">
        <f>SUM(B123:B134)</f>
        <v>3347.0619999999999</v>
      </c>
      <c r="C135" s="130">
        <v>3347.0619999999999</v>
      </c>
      <c r="D135" s="130"/>
      <c r="E135" s="130"/>
      <c r="F135" s="130"/>
      <c r="G135" s="130"/>
      <c r="H135" s="130"/>
      <c r="I135" s="130"/>
      <c r="J135" s="136"/>
      <c r="K135" s="130"/>
      <c r="L135" s="130"/>
      <c r="N135" s="136"/>
      <c r="O135" s="136"/>
      <c r="P135" s="136"/>
      <c r="Q135" s="136"/>
      <c r="R135" s="136"/>
      <c r="S135" s="136"/>
    </row>
    <row r="136" spans="1:33" s="130" customFormat="1" ht="15.75">
      <c r="E136" s="135"/>
      <c r="AB136" s="146"/>
      <c r="AC136" s="146"/>
      <c r="AD136" s="146"/>
      <c r="AE136" s="146"/>
      <c r="AF136" s="146"/>
      <c r="AG136" s="146"/>
    </row>
    <row r="137" spans="1:33" s="130" customFormat="1" ht="15.75">
      <c r="A137" s="146" t="s">
        <v>33</v>
      </c>
      <c r="B137" s="218"/>
      <c r="E137" s="135"/>
      <c r="AB137" s="146"/>
      <c r="AC137" s="146"/>
      <c r="AD137" s="146"/>
      <c r="AE137" s="146"/>
      <c r="AF137" s="146"/>
      <c r="AG137" s="146"/>
    </row>
    <row r="138" spans="1:33" s="130" customFormat="1" ht="15.75">
      <c r="A138" s="222"/>
      <c r="B138" s="223" t="s">
        <v>192</v>
      </c>
      <c r="E138" s="135"/>
      <c r="AB138" s="146"/>
      <c r="AC138" s="146"/>
      <c r="AD138" s="146"/>
      <c r="AE138" s="146"/>
      <c r="AF138" s="146"/>
      <c r="AG138" s="146"/>
    </row>
    <row r="139" spans="1:33" s="130" customFormat="1" ht="15.75">
      <c r="A139" s="222" t="s">
        <v>21</v>
      </c>
      <c r="B139" s="224">
        <v>2728.8149999999996</v>
      </c>
      <c r="E139" s="135"/>
      <c r="AB139" s="146"/>
      <c r="AC139" s="146"/>
      <c r="AD139" s="146"/>
      <c r="AE139" s="146"/>
      <c r="AF139" s="146"/>
      <c r="AG139" s="146"/>
    </row>
    <row r="140" spans="1:33" s="130" customFormat="1" ht="15.75">
      <c r="A140" s="222" t="s">
        <v>22</v>
      </c>
      <c r="B140" s="224">
        <v>1412.7090000000001</v>
      </c>
      <c r="E140" s="135"/>
      <c r="AB140" s="146"/>
      <c r="AC140" s="146"/>
      <c r="AD140" s="146"/>
      <c r="AE140" s="146"/>
      <c r="AF140" s="146"/>
      <c r="AG140" s="146"/>
    </row>
    <row r="141" spans="1:33" s="130" customFormat="1" ht="15.75">
      <c r="A141" s="222" t="s">
        <v>23</v>
      </c>
      <c r="B141" s="224">
        <v>7629.222999999999</v>
      </c>
      <c r="E141" s="135"/>
      <c r="AB141" s="146"/>
      <c r="AC141" s="146"/>
      <c r="AD141" s="146"/>
      <c r="AE141" s="146"/>
      <c r="AF141" s="146"/>
      <c r="AG141" s="146"/>
    </row>
    <row r="142" spans="1:33" s="130" customFormat="1" ht="15.75">
      <c r="A142" s="222" t="s">
        <v>24</v>
      </c>
      <c r="B142" s="224">
        <v>3142.9799999999996</v>
      </c>
      <c r="E142" s="135"/>
      <c r="AB142" s="146"/>
      <c r="AC142" s="146"/>
      <c r="AD142" s="146"/>
      <c r="AE142" s="146"/>
      <c r="AF142" s="146"/>
      <c r="AG142" s="146"/>
    </row>
    <row r="143" spans="1:33" s="130" customFormat="1" ht="15.75">
      <c r="A143" s="222" t="s">
        <v>25</v>
      </c>
      <c r="B143" s="224">
        <v>13178.61479</v>
      </c>
      <c r="E143" s="135"/>
      <c r="AB143" s="146"/>
      <c r="AC143" s="146"/>
      <c r="AD143" s="146"/>
      <c r="AE143" s="146"/>
      <c r="AF143" s="146"/>
      <c r="AG143" s="146"/>
    </row>
    <row r="144" spans="1:33" s="130" customFormat="1" ht="15.75">
      <c r="A144" s="222" t="s">
        <v>26</v>
      </c>
      <c r="B144" s="224">
        <v>820.75495999999998</v>
      </c>
      <c r="E144" s="135"/>
      <c r="AB144" s="146"/>
      <c r="AC144" s="146"/>
      <c r="AD144" s="146"/>
      <c r="AE144" s="146"/>
      <c r="AF144" s="146"/>
      <c r="AG144" s="146"/>
    </row>
    <row r="145" spans="1:33" s="130" customFormat="1" ht="15.75">
      <c r="A145" s="222" t="s">
        <v>27</v>
      </c>
      <c r="B145" s="224">
        <v>2722.2350000000001</v>
      </c>
      <c r="E145" s="135"/>
      <c r="AB145" s="146"/>
      <c r="AC145" s="146"/>
      <c r="AD145" s="146"/>
      <c r="AE145" s="146"/>
      <c r="AF145" s="146"/>
      <c r="AG145" s="146"/>
    </row>
    <row r="146" spans="1:33" s="130" customFormat="1" ht="15.75">
      <c r="A146" s="222" t="s">
        <v>28</v>
      </c>
      <c r="B146" s="224">
        <v>2834.9319999999998</v>
      </c>
      <c r="E146" s="135"/>
      <c r="AB146" s="146"/>
      <c r="AC146" s="146"/>
      <c r="AD146" s="146"/>
      <c r="AE146" s="146"/>
      <c r="AF146" s="146"/>
      <c r="AG146" s="146"/>
    </row>
    <row r="147" spans="1:33" s="130" customFormat="1" ht="15.75">
      <c r="A147" s="222" t="s">
        <v>29</v>
      </c>
      <c r="B147" s="224">
        <v>3148.326</v>
      </c>
      <c r="E147" s="135"/>
      <c r="AB147" s="146"/>
      <c r="AC147" s="146"/>
      <c r="AD147" s="146"/>
      <c r="AE147" s="146"/>
      <c r="AF147" s="146"/>
      <c r="AG147" s="146"/>
    </row>
    <row r="148" spans="1:33" s="130" customFormat="1" ht="15.75">
      <c r="A148" s="222" t="s">
        <v>30</v>
      </c>
      <c r="B148" s="224">
        <v>2871.6419999999998</v>
      </c>
      <c r="E148" s="135"/>
      <c r="AB148" s="146"/>
      <c r="AC148" s="146"/>
      <c r="AD148" s="146"/>
      <c r="AE148" s="146"/>
      <c r="AF148" s="146"/>
      <c r="AG148" s="146"/>
    </row>
    <row r="149" spans="1:33" s="130" customFormat="1" ht="15.75">
      <c r="A149" s="222" t="s">
        <v>31</v>
      </c>
      <c r="B149" s="224">
        <v>5564.97</v>
      </c>
      <c r="E149" s="135"/>
      <c r="AB149" s="146"/>
      <c r="AC149" s="146"/>
      <c r="AD149" s="146"/>
      <c r="AE149" s="146"/>
      <c r="AF149" s="146"/>
      <c r="AG149" s="146"/>
    </row>
    <row r="150" spans="1:33" s="130" customFormat="1" ht="15.75">
      <c r="A150" s="222" t="s">
        <v>32</v>
      </c>
      <c r="B150" s="224">
        <v>1960.86358</v>
      </c>
      <c r="E150" s="135"/>
      <c r="AB150" s="146"/>
      <c r="AC150" s="146"/>
      <c r="AD150" s="146"/>
      <c r="AE150" s="146"/>
      <c r="AF150" s="146"/>
      <c r="AG150" s="146"/>
    </row>
    <row r="151" spans="1:33" s="130" customFormat="1" ht="15.75">
      <c r="A151" s="222" t="s">
        <v>120</v>
      </c>
      <c r="B151" s="224">
        <f>SUM(B139:B150)</f>
        <v>48016.065329999998</v>
      </c>
      <c r="C151" s="130">
        <v>48016.065329999998</v>
      </c>
      <c r="E151" s="135"/>
      <c r="AB151" s="146"/>
      <c r="AC151" s="146"/>
      <c r="AD151" s="146"/>
      <c r="AE151" s="146"/>
      <c r="AF151" s="146"/>
      <c r="AG151" s="146"/>
    </row>
  </sheetData>
  <customSheetViews>
    <customSheetView guid="{6DD62C20-8B83-42F5-90C1-C13665C095D0}" scale="70" showPageBreaks="1" fitToPage="1" printArea="1" hiddenColumns="1" state="hidden" view="pageBreakPreview">
      <pane xSplit="1" ySplit="8" topLeftCell="G9" activePane="bottomRight" state="frozen"/>
      <selection pane="bottomRight" activeCell="K17" sqref="K17"/>
      <pageMargins left="0" right="0" top="0.78740157480314965" bottom="0" header="0.27559055118110237" footer="0.19685039370078741"/>
      <printOptions horizontalCentered="1"/>
      <pageSetup paperSize="9" scale="24" orientation="landscape" r:id="rId1"/>
      <headerFooter alignWithMargins="0">
        <oddFooter>&amp;R&amp;D&amp;T</oddFooter>
      </headerFooter>
    </customSheetView>
    <customSheetView guid="{DC8F80D5-9919-409C-A428-E95E40E09DB9}" scale="70" showPageBreaks="1" fitToPage="1" printArea="1" hiddenColumns="1" state="hidden" view="pageBreakPreview">
      <pane xSplit="1" ySplit="8" topLeftCell="G9" activePane="bottomRight" state="frozen"/>
      <selection pane="bottomRight" activeCell="K17" sqref="K17"/>
      <pageMargins left="0" right="0" top="0.78740157480314965" bottom="0" header="0.27559055118110237" footer="0.19685039370078741"/>
      <printOptions horizontalCentered="1"/>
      <pageSetup paperSize="9" scale="24" orientation="landscape" r:id="rId2"/>
      <headerFooter alignWithMargins="0">
        <oddFooter>&amp;R&amp;D&amp;T</oddFooter>
      </headerFooter>
    </customSheetView>
  </customSheetViews>
  <mergeCells count="122">
    <mergeCell ref="A3:Y3"/>
    <mergeCell ref="B5:I5"/>
    <mergeCell ref="B28:B29"/>
    <mergeCell ref="C28:C29"/>
    <mergeCell ref="D28:D29"/>
    <mergeCell ref="A12:A13"/>
    <mergeCell ref="J28:J29"/>
    <mergeCell ref="F28:F29"/>
    <mergeCell ref="A16:A17"/>
    <mergeCell ref="A18:A19"/>
    <mergeCell ref="A20:A21"/>
    <mergeCell ref="A22:A23"/>
    <mergeCell ref="A24:A25"/>
    <mergeCell ref="A26:A27"/>
    <mergeCell ref="A10:A11"/>
    <mergeCell ref="A14:A15"/>
    <mergeCell ref="R5:Y5"/>
    <mergeCell ref="A5:A8"/>
    <mergeCell ref="G6:I6"/>
    <mergeCell ref="A28:A29"/>
    <mergeCell ref="M28:M29"/>
    <mergeCell ref="B6:B7"/>
    <mergeCell ref="C6:C7"/>
    <mergeCell ref="D6:D7"/>
    <mergeCell ref="A58:A59"/>
    <mergeCell ref="D60:D61"/>
    <mergeCell ref="A52:A53"/>
    <mergeCell ref="A54:A55"/>
    <mergeCell ref="A30:A31"/>
    <mergeCell ref="B30:B31"/>
    <mergeCell ref="C30:C31"/>
    <mergeCell ref="D30:D31"/>
    <mergeCell ref="A40:A41"/>
    <mergeCell ref="B58:B59"/>
    <mergeCell ref="C58:C59"/>
    <mergeCell ref="B36:B37"/>
    <mergeCell ref="A33:Y33"/>
    <mergeCell ref="A35:A38"/>
    <mergeCell ref="B35:I35"/>
    <mergeCell ref="A60:A61"/>
    <mergeCell ref="B60:B61"/>
    <mergeCell ref="A56:A57"/>
    <mergeCell ref="C60:C61"/>
    <mergeCell ref="N30:N31"/>
    <mergeCell ref="A42:A43"/>
    <mergeCell ref="A46:A47"/>
    <mergeCell ref="E58:E59"/>
    <mergeCell ref="J58:J59"/>
    <mergeCell ref="K58:K59"/>
    <mergeCell ref="J35:Q35"/>
    <mergeCell ref="R35:Y35"/>
    <mergeCell ref="C36:C37"/>
    <mergeCell ref="D36:D37"/>
    <mergeCell ref="M58:M59"/>
    <mergeCell ref="U36:U37"/>
    <mergeCell ref="V36:V37"/>
    <mergeCell ref="D58:D59"/>
    <mergeCell ref="A48:A49"/>
    <mergeCell ref="A50:A51"/>
    <mergeCell ref="A44:A45"/>
    <mergeCell ref="V6:V7"/>
    <mergeCell ref="E36:E37"/>
    <mergeCell ref="F36:F37"/>
    <mergeCell ref="J36:J37"/>
    <mergeCell ref="J5:Q5"/>
    <mergeCell ref="Z5:Z7"/>
    <mergeCell ref="J30:J31"/>
    <mergeCell ref="K30:K31"/>
    <mergeCell ref="L30:L31"/>
    <mergeCell ref="L28:L29"/>
    <mergeCell ref="N6:N7"/>
    <mergeCell ref="R6:R7"/>
    <mergeCell ref="S6:S7"/>
    <mergeCell ref="T6:T7"/>
    <mergeCell ref="G36:I36"/>
    <mergeCell ref="F6:F7"/>
    <mergeCell ref="J6:J7"/>
    <mergeCell ref="K6:K7"/>
    <mergeCell ref="K28:K29"/>
    <mergeCell ref="F30:F31"/>
    <mergeCell ref="AC6:AC7"/>
    <mergeCell ref="AD6:AD7"/>
    <mergeCell ref="M30:M31"/>
    <mergeCell ref="O6:Q6"/>
    <mergeCell ref="W6:Y6"/>
    <mergeCell ref="AC5:AH5"/>
    <mergeCell ref="AE6:AH6"/>
    <mergeCell ref="M60:M61"/>
    <mergeCell ref="AC36:AC37"/>
    <mergeCell ref="AD36:AD37"/>
    <mergeCell ref="AB5:AB7"/>
    <mergeCell ref="N28:N29"/>
    <mergeCell ref="AC35:AH35"/>
    <mergeCell ref="AE36:AH36"/>
    <mergeCell ref="S36:S37"/>
    <mergeCell ref="T36:T37"/>
    <mergeCell ref="AA35:AA37"/>
    <mergeCell ref="AB35:AB37"/>
    <mergeCell ref="E60:E61"/>
    <mergeCell ref="E28:E29"/>
    <mergeCell ref="E30:E31"/>
    <mergeCell ref="F60:F61"/>
    <mergeCell ref="F58:F59"/>
    <mergeCell ref="Z35:Z37"/>
    <mergeCell ref="W36:Y36"/>
    <mergeCell ref="O36:Q36"/>
    <mergeCell ref="AA5:AA7"/>
    <mergeCell ref="L60:L61"/>
    <mergeCell ref="N60:N61"/>
    <mergeCell ref="J60:J61"/>
    <mergeCell ref="K60:K61"/>
    <mergeCell ref="N58:N59"/>
    <mergeCell ref="L58:L59"/>
    <mergeCell ref="U6:U7"/>
    <mergeCell ref="E6:E7"/>
    <mergeCell ref="L6:L7"/>
    <mergeCell ref="M6:M7"/>
    <mergeCell ref="K36:K37"/>
    <mergeCell ref="L36:L37"/>
    <mergeCell ref="M36:M37"/>
    <mergeCell ref="N36:N37"/>
    <mergeCell ref="R36:R37"/>
  </mergeCells>
  <conditionalFormatting sqref="W10:W29 Y10:Y29">
    <cfRule type="cellIs" dxfId="73" priority="26" operator="greaterThan">
      <formula>0</formula>
    </cfRule>
  </conditionalFormatting>
  <conditionalFormatting sqref="X10:X29">
    <cfRule type="cellIs" dxfId="72" priority="25" operator="greaterThan">
      <formula>0</formula>
    </cfRule>
  </conditionalFormatting>
  <conditionalFormatting sqref="W40:W59 Y40:Y59">
    <cfRule type="cellIs" dxfId="71" priority="24" operator="greaterThan">
      <formula>0</formula>
    </cfRule>
  </conditionalFormatting>
  <conditionalFormatting sqref="X40:X59">
    <cfRule type="cellIs" dxfId="70" priority="23" operator="greaterThan">
      <formula>0</formula>
    </cfRule>
  </conditionalFormatting>
  <conditionalFormatting sqref="AB60:AB61">
    <cfRule type="cellIs" dxfId="69" priority="1" operator="greaterThan">
      <formula>0</formula>
    </cfRule>
  </conditionalFormatting>
  <conditionalFormatting sqref="W60:W61 Y60:Y61">
    <cfRule type="cellIs" dxfId="68" priority="6" operator="greaterThan">
      <formula>0</formula>
    </cfRule>
  </conditionalFormatting>
  <conditionalFormatting sqref="X60:X61">
    <cfRule type="cellIs" dxfId="67" priority="5" operator="greaterThan">
      <formula>0</formula>
    </cfRule>
  </conditionalFormatting>
  <conditionalFormatting sqref="AE60:AE61">
    <cfRule type="cellIs" dxfId="66" priority="4" operator="greaterThan">
      <formula>0</formula>
    </cfRule>
  </conditionalFormatting>
  <conditionalFormatting sqref="AF60:AF61">
    <cfRule type="cellIs" dxfId="65" priority="3" operator="greaterThan">
      <formula>0</formula>
    </cfRule>
  </conditionalFormatting>
  <conditionalFormatting sqref="AG60:AG61">
    <cfRule type="cellIs" dxfId="64" priority="2" operator="greaterThan">
      <formula>0</formula>
    </cfRule>
  </conditionalFormatting>
  <conditionalFormatting sqref="AB10:AB29">
    <cfRule type="cellIs" dxfId="63" priority="20" operator="greaterThan">
      <formula>0</formula>
    </cfRule>
  </conditionalFormatting>
  <conditionalFormatting sqref="AB40:AB59">
    <cfRule type="cellIs" dxfId="62" priority="19" operator="greaterThan">
      <formula>0</formula>
    </cfRule>
  </conditionalFormatting>
  <conditionalFormatting sqref="G10:I10 G40:I40 G14:I14 G16:I16 G18:I18 G20:I20 G22:I22 G24:I24 G26:I26 G28:I29 G12:I12 G42:I42 G44:I44 G46:I46 G48:I48 G50:I50 G52:I52 G54:I54 G56:I56 G58:I59">
    <cfRule type="cellIs" dxfId="61" priority="22" operator="lessThan">
      <formula>1</formula>
    </cfRule>
  </conditionalFormatting>
  <conditionalFormatting sqref="AE10:AE29">
    <cfRule type="cellIs" dxfId="60" priority="18" operator="greaterThan">
      <formula>0</formula>
    </cfRule>
  </conditionalFormatting>
  <conditionalFormatting sqref="AF10:AF29">
    <cfRule type="cellIs" dxfId="59" priority="17" operator="greaterThan">
      <formula>0</formula>
    </cfRule>
  </conditionalFormatting>
  <conditionalFormatting sqref="AG10:AG29">
    <cfRule type="cellIs" dxfId="58" priority="16" operator="greaterThan">
      <formula>0</formula>
    </cfRule>
  </conditionalFormatting>
  <conditionalFormatting sqref="AE40:AE59">
    <cfRule type="cellIs" dxfId="57" priority="15" operator="greaterThan">
      <formula>0</formula>
    </cfRule>
  </conditionalFormatting>
  <conditionalFormatting sqref="AF40:AF59">
    <cfRule type="cellIs" dxfId="56" priority="14" operator="greaterThan">
      <formula>0</formula>
    </cfRule>
  </conditionalFormatting>
  <conditionalFormatting sqref="AG40:AG59">
    <cfRule type="cellIs" dxfId="55" priority="13" operator="greaterThan">
      <formula>0</formula>
    </cfRule>
  </conditionalFormatting>
  <conditionalFormatting sqref="AB30:AB31">
    <cfRule type="cellIs" dxfId="54" priority="7" operator="greaterThan">
      <formula>0</formula>
    </cfRule>
  </conditionalFormatting>
  <conditionalFormatting sqref="W30:W31 Y30:Y31">
    <cfRule type="cellIs" dxfId="53" priority="12" operator="greaterThan">
      <formula>0</formula>
    </cfRule>
  </conditionalFormatting>
  <conditionalFormatting sqref="X30:X31">
    <cfRule type="cellIs" dxfId="52" priority="11" operator="greaterThan">
      <formula>0</formula>
    </cfRule>
  </conditionalFormatting>
  <conditionalFormatting sqref="AE30:AE31">
    <cfRule type="cellIs" dxfId="51" priority="10" operator="greaterThan">
      <formula>0</formula>
    </cfRule>
  </conditionalFormatting>
  <conditionalFormatting sqref="AF30:AF31">
    <cfRule type="cellIs" dxfId="50" priority="9" operator="greaterThan">
      <formula>0</formula>
    </cfRule>
  </conditionalFormatting>
  <conditionalFormatting sqref="AG30:AG31">
    <cfRule type="cellIs" dxfId="49" priority="8" operator="greaterThan">
      <formula>0</formula>
    </cfRule>
  </conditionalFormatting>
  <printOptions horizontalCentered="1"/>
  <pageMargins left="0" right="0" top="0.78740157480314965" bottom="0" header="0.27559055118110237" footer="0.19685039370078741"/>
  <pageSetup paperSize="9" scale="26" orientation="landscape" r:id="rId3"/>
  <headerFooter alignWithMargins="0">
    <oddFooter>&amp;R&amp;D&amp;T</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11">
    <pageSetUpPr fitToPage="1"/>
  </sheetPr>
  <dimension ref="A1:AK150"/>
  <sheetViews>
    <sheetView view="pageBreakPreview" zoomScale="55" zoomScaleNormal="64" zoomScaleSheetLayoutView="55" workbookViewId="0">
      <pane xSplit="1" ySplit="8" topLeftCell="B36" activePane="bottomRight" state="frozen"/>
      <selection activeCell="J12" sqref="J12"/>
      <selection pane="topRight" activeCell="J12" sqref="J12"/>
      <selection pane="bottomLeft" activeCell="J12" sqref="J12"/>
      <selection pane="bottomRight" activeCell="F43" sqref="F43"/>
    </sheetView>
  </sheetViews>
  <sheetFormatPr defaultRowHeight="12.75" outlineLevelCol="1"/>
  <cols>
    <col min="1" max="1" width="43.5703125" style="130" bestFit="1" customWidth="1"/>
    <col min="2" max="2" width="21.7109375" style="130" customWidth="1" outlineLevel="1"/>
    <col min="3" max="3" width="23.42578125" style="130" customWidth="1"/>
    <col min="4" max="5" width="21.42578125" style="130" customWidth="1"/>
    <col min="6" max="7" width="20.85546875" style="130" customWidth="1" outlineLevel="1"/>
    <col min="8" max="8" width="21.28515625" style="130" hidden="1" customWidth="1"/>
    <col min="9" max="9" width="21.28515625" style="130" customWidth="1"/>
    <col min="10" max="10" width="18.7109375" style="130" customWidth="1" outlineLevel="1"/>
    <col min="11" max="11" width="21.140625" style="130" customWidth="1" outlineLevel="1"/>
    <col min="12" max="12" width="24.28515625" style="130" customWidth="1"/>
    <col min="13" max="13" width="21.7109375" style="130" customWidth="1" outlineLevel="1"/>
    <col min="14" max="14" width="25" style="130" customWidth="1" outlineLevel="1"/>
    <col min="15" max="15" width="23.28515625" style="130" customWidth="1" outlineLevel="1"/>
    <col min="16" max="17" width="19.42578125" style="130" customWidth="1" outlineLevel="1"/>
    <col min="18" max="18" width="20.28515625" style="130" customWidth="1" outlineLevel="1"/>
    <col min="19" max="19" width="21.85546875" style="130" customWidth="1" outlineLevel="1"/>
    <col min="20" max="20" width="20.85546875" style="130" customWidth="1" outlineLevel="1"/>
    <col min="21" max="21" width="20.7109375" style="130" customWidth="1" outlineLevel="1"/>
    <col min="22" max="22" width="22.7109375" style="130" hidden="1" customWidth="1" outlineLevel="1"/>
    <col min="23" max="23" width="21.7109375" style="130" customWidth="1" outlineLevel="1"/>
    <col min="24" max="24" width="21" style="130" customWidth="1"/>
    <col min="25" max="25" width="18.140625" style="130" customWidth="1"/>
    <col min="26" max="26" width="19" style="130" hidden="1" customWidth="1"/>
    <col min="27" max="27" width="16.42578125" style="130" customWidth="1"/>
    <col min="28" max="28" width="16" style="130" customWidth="1"/>
    <col min="29" max="29" width="21.28515625" style="130" customWidth="1"/>
    <col min="30" max="30" width="17.140625" style="130" customWidth="1"/>
    <col min="31" max="31" width="19.28515625" style="130" customWidth="1"/>
    <col min="32" max="32" width="20.140625" style="130" bestFit="1" customWidth="1"/>
    <col min="33" max="33" width="20.140625" style="128" bestFit="1" customWidth="1"/>
    <col min="34" max="34" width="20.85546875" style="128" bestFit="1" customWidth="1"/>
    <col min="35" max="35" width="19.5703125" style="128" hidden="1" customWidth="1"/>
    <col min="36" max="36" width="17.28515625" style="130" bestFit="1" customWidth="1"/>
    <col min="37" max="37" width="22.7109375" style="130" bestFit="1" customWidth="1"/>
    <col min="38" max="38" width="11.42578125" style="130" bestFit="1" customWidth="1"/>
    <col min="39" max="16384" width="9.140625" style="130"/>
  </cols>
  <sheetData>
    <row r="1" spans="1:37">
      <c r="B1" s="131"/>
      <c r="C1" s="131"/>
      <c r="D1" s="131"/>
      <c r="E1" s="131"/>
      <c r="F1" s="131"/>
      <c r="G1" s="131"/>
      <c r="H1" s="131"/>
      <c r="I1" s="131"/>
      <c r="Q1" s="131"/>
    </row>
    <row r="2" spans="1:37" ht="18">
      <c r="A2" s="154"/>
      <c r="B2" s="154"/>
      <c r="C2" s="154"/>
      <c r="D2" s="154"/>
      <c r="E2" s="154"/>
      <c r="F2" s="154"/>
      <c r="G2" s="154"/>
      <c r="H2" s="155"/>
      <c r="I2" s="155"/>
      <c r="J2" s="155"/>
      <c r="K2" s="155"/>
      <c r="L2" s="155"/>
      <c r="M2" s="155"/>
      <c r="N2" s="155"/>
      <c r="O2" s="155"/>
      <c r="P2" s="155"/>
      <c r="Q2" s="155"/>
      <c r="R2" s="155"/>
      <c r="S2" s="155"/>
      <c r="T2" s="155"/>
      <c r="U2" s="155"/>
      <c r="V2" s="155"/>
      <c r="W2" s="155"/>
      <c r="X2" s="155"/>
      <c r="Y2" s="155"/>
      <c r="Z2" s="155"/>
      <c r="AA2" s="155"/>
      <c r="AB2" s="155"/>
    </row>
    <row r="3" spans="1:37" ht="18">
      <c r="A3" s="338" t="s">
        <v>157</v>
      </c>
      <c r="B3" s="338"/>
      <c r="C3" s="338"/>
      <c r="D3" s="338"/>
      <c r="E3" s="338"/>
      <c r="F3" s="338"/>
      <c r="G3" s="338"/>
      <c r="H3" s="338"/>
      <c r="I3" s="338"/>
      <c r="J3" s="338"/>
      <c r="K3" s="338"/>
      <c r="L3" s="338"/>
      <c r="M3" s="338"/>
      <c r="N3" s="338"/>
      <c r="O3" s="338"/>
      <c r="P3" s="338"/>
      <c r="Q3" s="338"/>
      <c r="R3" s="338"/>
      <c r="S3" s="338"/>
      <c r="T3" s="338"/>
      <c r="U3" s="338"/>
      <c r="V3" s="338"/>
      <c r="W3" s="338"/>
      <c r="X3" s="338"/>
      <c r="Y3" s="338"/>
      <c r="Z3" s="338"/>
      <c r="AA3" s="338"/>
      <c r="AB3" s="338"/>
    </row>
    <row r="4" spans="1:37" s="3" customFormat="1" ht="21" thickBot="1">
      <c r="A4" s="130"/>
      <c r="B4" s="130"/>
      <c r="C4" s="130"/>
      <c r="D4" s="130"/>
      <c r="E4" s="130"/>
      <c r="F4" s="130"/>
      <c r="G4" s="130"/>
      <c r="H4" s="130"/>
      <c r="I4" s="130"/>
      <c r="J4" s="130"/>
      <c r="K4" s="130"/>
      <c r="L4" s="130"/>
      <c r="M4" s="130"/>
      <c r="N4" s="130"/>
      <c r="O4" s="130"/>
      <c r="P4" s="130"/>
      <c r="Q4" s="130"/>
      <c r="R4" s="130"/>
      <c r="S4" s="130"/>
      <c r="T4" s="130"/>
      <c r="U4" s="130"/>
      <c r="V4" s="130"/>
      <c r="W4" s="130"/>
      <c r="X4" s="130"/>
      <c r="Y4" s="130"/>
      <c r="Z4" s="130"/>
      <c r="AA4" s="130"/>
      <c r="AB4" s="130"/>
      <c r="AG4" s="109"/>
      <c r="AH4" s="109"/>
      <c r="AI4" s="109"/>
    </row>
    <row r="5" spans="1:37" s="3" customFormat="1" ht="21" customHeight="1" thickBot="1">
      <c r="A5" s="339" t="s">
        <v>0</v>
      </c>
      <c r="B5" s="326" t="s">
        <v>1</v>
      </c>
      <c r="C5" s="327"/>
      <c r="D5" s="327"/>
      <c r="E5" s="327"/>
      <c r="F5" s="327"/>
      <c r="G5" s="327"/>
      <c r="H5" s="327"/>
      <c r="I5" s="327"/>
      <c r="J5" s="327"/>
      <c r="K5" s="326" t="s">
        <v>2</v>
      </c>
      <c r="L5" s="327"/>
      <c r="M5" s="327"/>
      <c r="N5" s="327"/>
      <c r="O5" s="327"/>
      <c r="P5" s="327"/>
      <c r="Q5" s="327"/>
      <c r="R5" s="327"/>
      <c r="S5" s="326" t="s">
        <v>3</v>
      </c>
      <c r="T5" s="327"/>
      <c r="U5" s="327"/>
      <c r="V5" s="327"/>
      <c r="W5" s="327"/>
      <c r="X5" s="327"/>
      <c r="Y5" s="327"/>
      <c r="Z5" s="327"/>
      <c r="AA5" s="327"/>
      <c r="AB5" s="328"/>
      <c r="AC5" s="316" t="s">
        <v>275</v>
      </c>
      <c r="AD5" s="316" t="s">
        <v>276</v>
      </c>
      <c r="AE5" s="316" t="s">
        <v>277</v>
      </c>
      <c r="AF5" s="332" t="s">
        <v>3</v>
      </c>
      <c r="AG5" s="333"/>
      <c r="AH5" s="333"/>
      <c r="AI5" s="333"/>
      <c r="AJ5" s="333"/>
      <c r="AK5" s="334"/>
    </row>
    <row r="6" spans="1:37" ht="63.75" customHeight="1" thickBot="1">
      <c r="A6" s="340"/>
      <c r="B6" s="316" t="s">
        <v>126</v>
      </c>
      <c r="C6" s="316" t="s">
        <v>179</v>
      </c>
      <c r="D6" s="316" t="s">
        <v>112</v>
      </c>
      <c r="E6" s="316" t="s">
        <v>183</v>
      </c>
      <c r="F6" s="316" t="s">
        <v>173</v>
      </c>
      <c r="G6" s="329" t="s">
        <v>4</v>
      </c>
      <c r="H6" s="330"/>
      <c r="I6" s="330"/>
      <c r="J6" s="330"/>
      <c r="K6" s="316" t="s">
        <v>126</v>
      </c>
      <c r="L6" s="316" t="s">
        <v>179</v>
      </c>
      <c r="M6" s="316" t="s">
        <v>112</v>
      </c>
      <c r="N6" s="316" t="s">
        <v>183</v>
      </c>
      <c r="O6" s="316" t="s">
        <v>173</v>
      </c>
      <c r="P6" s="329" t="s">
        <v>4</v>
      </c>
      <c r="Q6" s="330"/>
      <c r="R6" s="330"/>
      <c r="S6" s="316" t="s">
        <v>126</v>
      </c>
      <c r="T6" s="316" t="s">
        <v>179</v>
      </c>
      <c r="U6" s="316" t="s">
        <v>112</v>
      </c>
      <c r="V6" s="316" t="s">
        <v>123</v>
      </c>
      <c r="W6" s="316" t="s">
        <v>183</v>
      </c>
      <c r="X6" s="316" t="s">
        <v>173</v>
      </c>
      <c r="Y6" s="329" t="s">
        <v>4</v>
      </c>
      <c r="Z6" s="330"/>
      <c r="AA6" s="330"/>
      <c r="AB6" s="331"/>
      <c r="AC6" s="317"/>
      <c r="AD6" s="317"/>
      <c r="AE6" s="317"/>
      <c r="AF6" s="316" t="s">
        <v>133</v>
      </c>
      <c r="AG6" s="316" t="s">
        <v>174</v>
      </c>
      <c r="AH6" s="329" t="s">
        <v>5</v>
      </c>
      <c r="AI6" s="330"/>
      <c r="AJ6" s="330"/>
      <c r="AK6" s="331"/>
    </row>
    <row r="7" spans="1:37" ht="108.75" customHeight="1" thickBot="1">
      <c r="A7" s="340"/>
      <c r="B7" s="317" t="s">
        <v>6</v>
      </c>
      <c r="C7" s="317" t="s">
        <v>6</v>
      </c>
      <c r="D7" s="317" t="s">
        <v>6</v>
      </c>
      <c r="E7" s="317" t="s">
        <v>6</v>
      </c>
      <c r="F7" s="317" t="s">
        <v>6</v>
      </c>
      <c r="G7" s="256" t="s">
        <v>226</v>
      </c>
      <c r="H7" s="256" t="s">
        <v>184</v>
      </c>
      <c r="I7" s="256" t="s">
        <v>184</v>
      </c>
      <c r="J7" s="256" t="s">
        <v>203</v>
      </c>
      <c r="K7" s="317" t="s">
        <v>6</v>
      </c>
      <c r="L7" s="317" t="s">
        <v>6</v>
      </c>
      <c r="M7" s="317" t="s">
        <v>6</v>
      </c>
      <c r="N7" s="317" t="s">
        <v>6</v>
      </c>
      <c r="O7" s="317" t="s">
        <v>6</v>
      </c>
      <c r="P7" s="256" t="s">
        <v>226</v>
      </c>
      <c r="Q7" s="256" t="s">
        <v>184</v>
      </c>
      <c r="R7" s="256" t="s">
        <v>203</v>
      </c>
      <c r="S7" s="317" t="s">
        <v>6</v>
      </c>
      <c r="T7" s="317" t="s">
        <v>6</v>
      </c>
      <c r="U7" s="317" t="s">
        <v>6</v>
      </c>
      <c r="V7" s="317" t="s">
        <v>6</v>
      </c>
      <c r="W7" s="317" t="s">
        <v>6</v>
      </c>
      <c r="X7" s="317" t="s">
        <v>6</v>
      </c>
      <c r="Y7" s="256" t="s">
        <v>226</v>
      </c>
      <c r="Z7" s="256" t="s">
        <v>184</v>
      </c>
      <c r="AA7" s="256" t="s">
        <v>184</v>
      </c>
      <c r="AB7" s="256" t="s">
        <v>203</v>
      </c>
      <c r="AC7" s="321"/>
      <c r="AD7" s="321"/>
      <c r="AE7" s="321"/>
      <c r="AF7" s="317" t="s">
        <v>6</v>
      </c>
      <c r="AG7" s="317" t="s">
        <v>6</v>
      </c>
      <c r="AH7" s="256" t="s">
        <v>176</v>
      </c>
      <c r="AI7" s="256" t="s">
        <v>132</v>
      </c>
      <c r="AJ7" s="256" t="s">
        <v>258</v>
      </c>
      <c r="AK7" s="256" t="s">
        <v>259</v>
      </c>
    </row>
    <row r="8" spans="1:37" ht="36.75" thickBot="1">
      <c r="A8" s="340"/>
      <c r="B8" s="211" t="s">
        <v>6</v>
      </c>
      <c r="C8" s="211" t="s">
        <v>6</v>
      </c>
      <c r="D8" s="210" t="s">
        <v>6</v>
      </c>
      <c r="E8" s="211" t="s">
        <v>6</v>
      </c>
      <c r="F8" s="210" t="s">
        <v>6</v>
      </c>
      <c r="G8" s="210" t="s">
        <v>7</v>
      </c>
      <c r="H8" s="210" t="s">
        <v>7</v>
      </c>
      <c r="I8" s="210" t="s">
        <v>7</v>
      </c>
      <c r="J8" s="210" t="s">
        <v>7</v>
      </c>
      <c r="K8" s="211" t="s">
        <v>6</v>
      </c>
      <c r="L8" s="211" t="s">
        <v>6</v>
      </c>
      <c r="M8" s="210" t="s">
        <v>6</v>
      </c>
      <c r="N8" s="211" t="s">
        <v>6</v>
      </c>
      <c r="O8" s="210" t="s">
        <v>6</v>
      </c>
      <c r="P8" s="210" t="s">
        <v>7</v>
      </c>
      <c r="Q8" s="210" t="s">
        <v>7</v>
      </c>
      <c r="R8" s="210" t="s">
        <v>7</v>
      </c>
      <c r="S8" s="211" t="s">
        <v>7</v>
      </c>
      <c r="T8" s="211" t="s">
        <v>7</v>
      </c>
      <c r="U8" s="211" t="s">
        <v>7</v>
      </c>
      <c r="V8" s="211" t="s">
        <v>7</v>
      </c>
      <c r="W8" s="211" t="s">
        <v>7</v>
      </c>
      <c r="X8" s="211" t="s">
        <v>7</v>
      </c>
      <c r="Y8" s="210" t="s">
        <v>7</v>
      </c>
      <c r="Z8" s="210" t="s">
        <v>7</v>
      </c>
      <c r="AA8" s="210" t="s">
        <v>7</v>
      </c>
      <c r="AB8" s="210" t="s">
        <v>7</v>
      </c>
      <c r="AC8" s="293" t="s">
        <v>6</v>
      </c>
      <c r="AD8" s="293" t="s">
        <v>6</v>
      </c>
      <c r="AE8" s="293" t="s">
        <v>6</v>
      </c>
      <c r="AF8" s="209" t="s">
        <v>7</v>
      </c>
      <c r="AG8" s="209" t="s">
        <v>7</v>
      </c>
      <c r="AH8" s="210" t="s">
        <v>7</v>
      </c>
      <c r="AI8" s="210" t="s">
        <v>7</v>
      </c>
      <c r="AJ8" s="210" t="s">
        <v>7</v>
      </c>
      <c r="AK8" s="210" t="s">
        <v>7</v>
      </c>
    </row>
    <row r="9" spans="1:37" ht="18.75" thickBot="1">
      <c r="A9" s="206">
        <v>1</v>
      </c>
      <c r="B9" s="207">
        <v>2</v>
      </c>
      <c r="C9" s="207">
        <v>3</v>
      </c>
      <c r="D9" s="208">
        <v>4</v>
      </c>
      <c r="E9" s="207">
        <v>5</v>
      </c>
      <c r="F9" s="207">
        <v>6</v>
      </c>
      <c r="G9" s="208">
        <v>7</v>
      </c>
      <c r="H9" s="206">
        <v>9</v>
      </c>
      <c r="I9" s="207">
        <v>8</v>
      </c>
      <c r="J9" s="207">
        <v>9</v>
      </c>
      <c r="K9" s="208">
        <v>12</v>
      </c>
      <c r="L9" s="206">
        <v>13</v>
      </c>
      <c r="M9" s="207">
        <v>14</v>
      </c>
      <c r="N9" s="208">
        <v>16</v>
      </c>
      <c r="O9" s="206">
        <v>17</v>
      </c>
      <c r="P9" s="207">
        <v>18</v>
      </c>
      <c r="Q9" s="208">
        <v>20</v>
      </c>
      <c r="R9" s="206">
        <v>21</v>
      </c>
      <c r="S9" s="207">
        <v>10</v>
      </c>
      <c r="T9" s="207">
        <v>11</v>
      </c>
      <c r="U9" s="208">
        <v>12</v>
      </c>
      <c r="V9" s="206">
        <v>25</v>
      </c>
      <c r="W9" s="207">
        <v>13</v>
      </c>
      <c r="X9" s="207">
        <v>14</v>
      </c>
      <c r="Y9" s="208">
        <v>15</v>
      </c>
      <c r="Z9" s="206">
        <v>29</v>
      </c>
      <c r="AA9" s="207">
        <v>16</v>
      </c>
      <c r="AB9" s="207">
        <v>17</v>
      </c>
      <c r="AC9" s="208"/>
      <c r="AD9" s="204"/>
      <c r="AE9" s="204"/>
      <c r="AF9" s="206">
        <v>35</v>
      </c>
      <c r="AG9" s="207">
        <v>35</v>
      </c>
      <c r="AH9" s="208">
        <v>36</v>
      </c>
      <c r="AI9" s="206">
        <v>37</v>
      </c>
      <c r="AJ9" s="207">
        <v>38</v>
      </c>
      <c r="AK9" s="207">
        <v>39</v>
      </c>
    </row>
    <row r="10" spans="1:37" s="101" customFormat="1" ht="18">
      <c r="A10" s="343" t="s">
        <v>9</v>
      </c>
      <c r="B10" s="301">
        <v>691273.48199999996</v>
      </c>
      <c r="C10" s="301">
        <f>B10</f>
        <v>691273.48199999996</v>
      </c>
      <c r="D10" s="291">
        <v>696433.94534434867</v>
      </c>
      <c r="E10" s="291">
        <v>702233.60199999996</v>
      </c>
      <c r="F10" s="291">
        <v>661516.74100000004</v>
      </c>
      <c r="G10" s="161">
        <f>F10-D10</f>
        <v>-34917.204344348633</v>
      </c>
      <c r="H10" s="161" t="e">
        <f>F10-#REF!</f>
        <v>#REF!</v>
      </c>
      <c r="I10" s="161">
        <f>F10-E10</f>
        <v>-40716.860999999917</v>
      </c>
      <c r="J10" s="161">
        <f>F10-C10</f>
        <v>-29756.740999999922</v>
      </c>
      <c r="K10" s="301">
        <v>642445.78</v>
      </c>
      <c r="L10" s="301">
        <f>K10</f>
        <v>642445.78</v>
      </c>
      <c r="M10" s="291">
        <v>647257.29348811798</v>
      </c>
      <c r="N10" s="291">
        <v>652668.06499999994</v>
      </c>
      <c r="O10" s="291">
        <v>617520.16</v>
      </c>
      <c r="P10" s="161">
        <f>O10-M10</f>
        <v>-29737.13348811795</v>
      </c>
      <c r="Q10" s="161">
        <f>O10-N10</f>
        <v>-35147.904999999912</v>
      </c>
      <c r="R10" s="161">
        <f>O10-L10</f>
        <v>-24925.619999999995</v>
      </c>
      <c r="S10" s="162">
        <f>B10-K10</f>
        <v>48827.701999999932</v>
      </c>
      <c r="T10" s="162">
        <f>C10-L10</f>
        <v>48827.701999999932</v>
      </c>
      <c r="U10" s="162">
        <f>D10-M10</f>
        <v>49176.651856230688</v>
      </c>
      <c r="V10" s="162" t="e">
        <f>#REF!-#REF!</f>
        <v>#REF!</v>
      </c>
      <c r="W10" s="162">
        <f>E10-N10</f>
        <v>49565.537000000011</v>
      </c>
      <c r="X10" s="162">
        <f>F10-O10</f>
        <v>43996.581000000006</v>
      </c>
      <c r="Y10" s="163">
        <f>F10*Y11</f>
        <v>-2714.4943097200448</v>
      </c>
      <c r="Z10" s="163" t="e">
        <f>F10*Z11</f>
        <v>#REF!</v>
      </c>
      <c r="AA10" s="163">
        <f>F10*AA11</f>
        <v>-2695.0504012483357</v>
      </c>
      <c r="AB10" s="161">
        <f>F10*AB11</f>
        <v>-2729.2708352352174</v>
      </c>
      <c r="AC10" s="162">
        <v>202.94000000000233</v>
      </c>
      <c r="AD10" s="160">
        <v>93.525000000001455</v>
      </c>
      <c r="AE10" s="163">
        <f>AD10-AC10</f>
        <v>-109.41500000000087</v>
      </c>
      <c r="AF10" s="162">
        <f>T10+AC10</f>
        <v>49030.641999999934</v>
      </c>
      <c r="AG10" s="162">
        <f>X10+AD10</f>
        <v>44090.106000000007</v>
      </c>
      <c r="AH10" s="163">
        <f>AH11*F10</f>
        <v>-2620.9693097200361</v>
      </c>
      <c r="AI10" s="163" t="e">
        <f>AI11*F10</f>
        <v>#REF!</v>
      </c>
      <c r="AJ10" s="163">
        <f>AJ11*F10</f>
        <v>-2635.7458352352087</v>
      </c>
      <c r="AK10" s="163">
        <f>AK11*F10</f>
        <v>-2829.9500263610284</v>
      </c>
    </row>
    <row r="11" spans="1:37" s="101" customFormat="1" ht="18.75" thickBot="1">
      <c r="A11" s="344"/>
      <c r="B11" s="164"/>
      <c r="C11" s="164"/>
      <c r="D11" s="164"/>
      <c r="E11" s="165"/>
      <c r="F11" s="164"/>
      <c r="G11" s="166">
        <f>G10/D10</f>
        <v>-5.0137137308957531E-2</v>
      </c>
      <c r="H11" s="166" t="e">
        <f>F10/#REF!</f>
        <v>#REF!</v>
      </c>
      <c r="I11" s="166">
        <f>I10/E10</f>
        <v>-5.7981932057987622E-2</v>
      </c>
      <c r="J11" s="166">
        <f>J10/C10</f>
        <v>-4.3046264285890722E-2</v>
      </c>
      <c r="K11" s="164"/>
      <c r="L11" s="164"/>
      <c r="M11" s="164"/>
      <c r="N11" s="292"/>
      <c r="O11" s="164"/>
      <c r="P11" s="166">
        <f>P10/M10</f>
        <v>-4.5943296100785999E-2</v>
      </c>
      <c r="Q11" s="166">
        <f>Q10/N10</f>
        <v>-5.3852650198228887E-2</v>
      </c>
      <c r="R11" s="166">
        <f>R10/L10</f>
        <v>-3.8798013429242224E-2</v>
      </c>
      <c r="S11" s="167">
        <f>S10/B10</f>
        <v>7.063442077762204E-2</v>
      </c>
      <c r="T11" s="167">
        <f>T10/C10</f>
        <v>7.063442077762204E-2</v>
      </c>
      <c r="U11" s="167">
        <f>U10/D10</f>
        <v>7.0612083435874898E-2</v>
      </c>
      <c r="V11" s="167" t="e">
        <f>V10/#REF!</f>
        <v>#REF!</v>
      </c>
      <c r="W11" s="167">
        <f>W10/E10</f>
        <v>7.058269051613969E-2</v>
      </c>
      <c r="X11" s="167">
        <f>X10/F10</f>
        <v>6.6508643354197441E-2</v>
      </c>
      <c r="Y11" s="166">
        <f>X11-U11</f>
        <v>-4.1034400816774563E-3</v>
      </c>
      <c r="Z11" s="166" t="e">
        <f>X11-V11</f>
        <v>#REF!</v>
      </c>
      <c r="AA11" s="166">
        <f>X11-W11</f>
        <v>-4.0740471619422486E-3</v>
      </c>
      <c r="AB11" s="166">
        <f>X11-T11</f>
        <v>-4.1257774234245981E-3</v>
      </c>
      <c r="AC11" s="167">
        <f>AC10/T10</f>
        <v>4.1562472057358468E-3</v>
      </c>
      <c r="AD11" s="194">
        <f>AD10/X10</f>
        <v>2.125733360962786E-3</v>
      </c>
      <c r="AE11" s="166">
        <f>AD11-AC11</f>
        <v>-2.0305138447730608E-3</v>
      </c>
      <c r="AF11" s="167">
        <f>AF10/C10</f>
        <v>7.0927994891607796E-2</v>
      </c>
      <c r="AG11" s="167">
        <f>AG10/F10</f>
        <v>6.6650022996167846E-2</v>
      </c>
      <c r="AH11" s="166">
        <f>AG11-U11</f>
        <v>-3.9620604397070519E-3</v>
      </c>
      <c r="AI11" s="166" t="e">
        <f>AG11-V11</f>
        <v>#REF!</v>
      </c>
      <c r="AJ11" s="166">
        <f>AG11-T11</f>
        <v>-3.9843977814541937E-3</v>
      </c>
      <c r="AK11" s="166">
        <f>AG11-AF11</f>
        <v>-4.2779718954399498E-3</v>
      </c>
    </row>
    <row r="12" spans="1:37" s="101" customFormat="1" ht="18">
      <c r="A12" s="343" t="s">
        <v>11</v>
      </c>
      <c r="B12" s="301">
        <v>428993.62599999999</v>
      </c>
      <c r="C12" s="301">
        <f>B12</f>
        <v>428993.62599999999</v>
      </c>
      <c r="D12" s="291">
        <v>424683.63635312568</v>
      </c>
      <c r="E12" s="291">
        <v>424683.63635312568</v>
      </c>
      <c r="F12" s="291">
        <v>413731.79100000003</v>
      </c>
      <c r="G12" s="161">
        <f>F12-D12</f>
        <v>-10951.845353125653</v>
      </c>
      <c r="H12" s="161" t="e">
        <f>F12-#REF!</f>
        <v>#REF!</v>
      </c>
      <c r="I12" s="161">
        <f t="shared" ref="I12" si="0">F12-E12</f>
        <v>-10951.845353125653</v>
      </c>
      <c r="J12" s="161">
        <f>F12-C12</f>
        <v>-15261.834999999963</v>
      </c>
      <c r="K12" s="301">
        <v>364236.77600000001</v>
      </c>
      <c r="L12" s="301">
        <f>K12+B82+D82</f>
        <v>365649.87800000003</v>
      </c>
      <c r="M12" s="291">
        <v>364276.53227067937</v>
      </c>
      <c r="N12" s="291">
        <v>364276.53227067937</v>
      </c>
      <c r="O12" s="291">
        <v>363896.89715000003</v>
      </c>
      <c r="P12" s="161">
        <f>O12-M12</f>
        <v>-379.63512067933334</v>
      </c>
      <c r="Q12" s="161">
        <f>O12-N12</f>
        <v>-379.63512067933334</v>
      </c>
      <c r="R12" s="161">
        <f>O12-L12</f>
        <v>-1752.9808499999926</v>
      </c>
      <c r="S12" s="168">
        <f>B12-K12</f>
        <v>64756.849999999977</v>
      </c>
      <c r="T12" s="168">
        <f>C12-L12</f>
        <v>63343.747999999963</v>
      </c>
      <c r="U12" s="168">
        <f>D12-M12</f>
        <v>60407.104082446313</v>
      </c>
      <c r="V12" s="168" t="e">
        <f>#REF!-#REF!</f>
        <v>#REF!</v>
      </c>
      <c r="W12" s="168">
        <f>E12-N12</f>
        <v>60407.104082446313</v>
      </c>
      <c r="X12" s="168">
        <f>F12-O12</f>
        <v>49834.893849999993</v>
      </c>
      <c r="Y12" s="161">
        <f>F12*Y13</f>
        <v>-9014.4170765286817</v>
      </c>
      <c r="Z12" s="163" t="e">
        <f>F12*Z13</f>
        <v>#REF!</v>
      </c>
      <c r="AA12" s="163">
        <f>F12*AA13</f>
        <v>-9014.4170765286817</v>
      </c>
      <c r="AB12" s="163">
        <f>F12*AB13</f>
        <v>-11255.343207957267</v>
      </c>
      <c r="AC12" s="168">
        <v>9601.5010000000038</v>
      </c>
      <c r="AD12" s="160">
        <v>12909.996999999999</v>
      </c>
      <c r="AE12" s="163">
        <f t="shared" ref="AE12:AE31" si="1">AD12-AC12</f>
        <v>3308.4959999999955</v>
      </c>
      <c r="AF12" s="168">
        <f t="shared" ref="AF12" si="2">T12+AC12</f>
        <v>72945.248999999967</v>
      </c>
      <c r="AG12" s="168">
        <f t="shared" ref="AG12" si="3">X12+AD12</f>
        <v>62744.890849999996</v>
      </c>
      <c r="AH12" s="161">
        <f>AH13*F12</f>
        <v>3895.5799234713277</v>
      </c>
      <c r="AI12" s="163" t="e">
        <f>AI13*F12</f>
        <v>#REF!</v>
      </c>
      <c r="AJ12" s="163">
        <f>AJ13*F12</f>
        <v>1654.6537920427429</v>
      </c>
      <c r="AK12" s="163">
        <f>AK13*F12</f>
        <v>-7605.2651537419924</v>
      </c>
    </row>
    <row r="13" spans="1:37" s="101" customFormat="1" ht="18.75" thickBot="1">
      <c r="A13" s="346"/>
      <c r="B13" s="169"/>
      <c r="C13" s="164"/>
      <c r="D13" s="169"/>
      <c r="E13" s="165"/>
      <c r="F13" s="169"/>
      <c r="G13" s="166">
        <f>G12/D12</f>
        <v>-2.5788244273248054E-2</v>
      </c>
      <c r="H13" s="166" t="e">
        <f>F12/#REF!</f>
        <v>#REF!</v>
      </c>
      <c r="I13" s="166">
        <f>I12/E12</f>
        <v>-2.5788244273248054E-2</v>
      </c>
      <c r="J13" s="166">
        <f>J12/C12</f>
        <v>-3.5575901540317902E-2</v>
      </c>
      <c r="K13" s="169"/>
      <c r="L13" s="164"/>
      <c r="M13" s="169"/>
      <c r="N13" s="292"/>
      <c r="O13" s="169"/>
      <c r="P13" s="166">
        <f>P12/M12</f>
        <v>-1.0421618936386537E-3</v>
      </c>
      <c r="Q13" s="166">
        <f>Q12/N12</f>
        <v>-1.0421618936386537E-3</v>
      </c>
      <c r="R13" s="166">
        <f>R12/L12</f>
        <v>-4.7941513329316423E-3</v>
      </c>
      <c r="S13" s="167">
        <f>S12/B12</f>
        <v>0.15095061109369484</v>
      </c>
      <c r="T13" s="167">
        <f>T12/C12</f>
        <v>0.14765661809623243</v>
      </c>
      <c r="U13" s="167">
        <f>U12/D12</f>
        <v>0.14224024405832683</v>
      </c>
      <c r="V13" s="167" t="e">
        <f>V12/#REF!</f>
        <v>#REF!</v>
      </c>
      <c r="W13" s="167">
        <f>W12/E12</f>
        <v>0.14224024405832683</v>
      </c>
      <c r="X13" s="167">
        <f>X12/F12</f>
        <v>0.12045217441364081</v>
      </c>
      <c r="Y13" s="166">
        <f>X13-U13</f>
        <v>-2.178806964468602E-2</v>
      </c>
      <c r="Z13" s="166" t="e">
        <f>X13-V13</f>
        <v>#REF!</v>
      </c>
      <c r="AA13" s="166">
        <f t="shared" ref="AA13" si="4">X13-W13</f>
        <v>-2.178806964468602E-2</v>
      </c>
      <c r="AB13" s="166">
        <f>X13-T13</f>
        <v>-2.7204443682591617E-2</v>
      </c>
      <c r="AC13" s="167">
        <f>AC12/T12</f>
        <v>0.15157772160876887</v>
      </c>
      <c r="AD13" s="194">
        <f>AD12/X12</f>
        <v>0.25905537270448104</v>
      </c>
      <c r="AE13" s="166">
        <f t="shared" si="1"/>
        <v>0.10747765109571217</v>
      </c>
      <c r="AF13" s="167">
        <f>AF12/C12</f>
        <v>0.17003807184771544</v>
      </c>
      <c r="AG13" s="167">
        <f>AG12/F12</f>
        <v>0.15165595734943171</v>
      </c>
      <c r="AH13" s="166">
        <f t="shared" ref="AH13" si="5">AG13-U13</f>
        <v>9.4157132911048824E-3</v>
      </c>
      <c r="AI13" s="166" t="e">
        <f t="shared" ref="AI13" si="6">AG13-V13</f>
        <v>#REF!</v>
      </c>
      <c r="AJ13" s="166">
        <f t="shared" ref="AJ13" si="7">AG13-T13</f>
        <v>3.9993392531992855E-3</v>
      </c>
      <c r="AK13" s="166">
        <f t="shared" ref="AK13" si="8">AG13-AF13</f>
        <v>-1.8382114498283725E-2</v>
      </c>
    </row>
    <row r="14" spans="1:37" s="101" customFormat="1" ht="18">
      <c r="A14" s="343" t="s">
        <v>10</v>
      </c>
      <c r="B14" s="301">
        <v>50518.758000000002</v>
      </c>
      <c r="C14" s="301">
        <f>B14</f>
        <v>50518.758000000002</v>
      </c>
      <c r="D14" s="291">
        <v>53076.885000000002</v>
      </c>
      <c r="E14" s="291">
        <v>53076.885000000002</v>
      </c>
      <c r="F14" s="291">
        <v>50051.38</v>
      </c>
      <c r="G14" s="161">
        <f>F14-D14</f>
        <v>-3025.5050000000047</v>
      </c>
      <c r="H14" s="161" t="e">
        <f>F14-#REF!</f>
        <v>#REF!</v>
      </c>
      <c r="I14" s="161">
        <f t="shared" ref="I14" si="9">F14-E14</f>
        <v>-3025.5050000000047</v>
      </c>
      <c r="J14" s="161">
        <f>F14-C14</f>
        <v>-467.37800000000425</v>
      </c>
      <c r="K14" s="301">
        <v>42634.101999999999</v>
      </c>
      <c r="L14" s="301">
        <f>K14</f>
        <v>42634.101999999999</v>
      </c>
      <c r="M14" s="291">
        <v>44903.918376705078</v>
      </c>
      <c r="N14" s="291">
        <v>44903.918376705078</v>
      </c>
      <c r="O14" s="291">
        <v>42571.114000000001</v>
      </c>
      <c r="P14" s="161">
        <f>O14-M14</f>
        <v>-2332.8043767050767</v>
      </c>
      <c r="Q14" s="161">
        <f>O14-N14</f>
        <v>-2332.8043767050767</v>
      </c>
      <c r="R14" s="161">
        <f>O14-L14</f>
        <v>-62.987999999997555</v>
      </c>
      <c r="S14" s="168">
        <f>B14-K14</f>
        <v>7884.6560000000027</v>
      </c>
      <c r="T14" s="168">
        <f>C14-L14</f>
        <v>7884.6560000000027</v>
      </c>
      <c r="U14" s="168">
        <f>D14-M14</f>
        <v>8172.9666232949239</v>
      </c>
      <c r="V14" s="168" t="e">
        <f>#REF!-#REF!</f>
        <v>#REF!</v>
      </c>
      <c r="W14" s="168">
        <f>E14-N14</f>
        <v>8172.9666232949239</v>
      </c>
      <c r="X14" s="168">
        <f>F14-O14</f>
        <v>7480.265999999996</v>
      </c>
      <c r="Y14" s="161">
        <f>F14*Y15</f>
        <v>-226.82265431442158</v>
      </c>
      <c r="Z14" s="163" t="e">
        <f>F14*Z15</f>
        <v>#REF!</v>
      </c>
      <c r="AA14" s="163">
        <f>F14*AA15</f>
        <v>-226.82265431442158</v>
      </c>
      <c r="AB14" s="163">
        <f>F14*AB15</f>
        <v>-331.4445259254453</v>
      </c>
      <c r="AC14" s="160">
        <v>322.51400000000012</v>
      </c>
      <c r="AD14" s="160">
        <v>0</v>
      </c>
      <c r="AE14" s="163">
        <f t="shared" si="1"/>
        <v>-322.51400000000012</v>
      </c>
      <c r="AF14" s="168">
        <f t="shared" ref="AF14" si="10">T14+AC14</f>
        <v>8207.1700000000019</v>
      </c>
      <c r="AG14" s="168">
        <f t="shared" ref="AG14" si="11">X14+AD14</f>
        <v>7480.265999999996</v>
      </c>
      <c r="AH14" s="161">
        <f>AH15*F14</f>
        <v>-226.82265431442158</v>
      </c>
      <c r="AI14" s="163" t="e">
        <f>AI15*F14</f>
        <v>#REF!</v>
      </c>
      <c r="AJ14" s="163">
        <f>AJ15*F14</f>
        <v>-331.4445259254453</v>
      </c>
      <c r="AK14" s="163">
        <f>AK15*F14</f>
        <v>-650.9747639673227</v>
      </c>
    </row>
    <row r="15" spans="1:37" s="101" customFormat="1" ht="18.75" thickBot="1">
      <c r="A15" s="346"/>
      <c r="B15" s="164"/>
      <c r="C15" s="164"/>
      <c r="D15" s="164"/>
      <c r="E15" s="292"/>
      <c r="F15" s="164"/>
      <c r="G15" s="166">
        <f>G14/D14</f>
        <v>-5.7002309008902928E-2</v>
      </c>
      <c r="H15" s="166" t="e">
        <f>F14/#REF!</f>
        <v>#REF!</v>
      </c>
      <c r="I15" s="166">
        <f>I14/E14</f>
        <v>-5.7002309008902928E-2</v>
      </c>
      <c r="J15" s="166">
        <f>J14/C14</f>
        <v>-9.2515734452538242E-3</v>
      </c>
      <c r="K15" s="164"/>
      <c r="L15" s="164"/>
      <c r="M15" s="164"/>
      <c r="N15" s="292"/>
      <c r="O15" s="164"/>
      <c r="P15" s="166">
        <f>P14/M14</f>
        <v>-5.1951020334904043E-2</v>
      </c>
      <c r="Q15" s="166">
        <f>Q14/N14</f>
        <v>-5.1951020334904043E-2</v>
      </c>
      <c r="R15" s="166">
        <f>R14/L14</f>
        <v>-1.4774088592272344E-3</v>
      </c>
      <c r="S15" s="167">
        <f>S14/B14</f>
        <v>0.15607382905177522</v>
      </c>
      <c r="T15" s="167">
        <f>T14/C14</f>
        <v>0.15607382905177522</v>
      </c>
      <c r="U15" s="167">
        <f>U14/D14</f>
        <v>0.15398353960099437</v>
      </c>
      <c r="V15" s="167" t="e">
        <f>V14/#REF!</f>
        <v>#REF!</v>
      </c>
      <c r="W15" s="167">
        <f>W14/E14</f>
        <v>0.15398353960099437</v>
      </c>
      <c r="X15" s="167">
        <f>X14/F14</f>
        <v>0.1494517433884939</v>
      </c>
      <c r="Y15" s="166">
        <f>X15-U15</f>
        <v>-4.5317962125004663E-3</v>
      </c>
      <c r="Z15" s="166" t="e">
        <f>X15-V15</f>
        <v>#REF!</v>
      </c>
      <c r="AA15" s="166">
        <f t="shared" ref="AA15" si="12">X15-W15</f>
        <v>-4.5317962125004663E-3</v>
      </c>
      <c r="AB15" s="166">
        <f>X15-T15</f>
        <v>-6.6220856632813185E-3</v>
      </c>
      <c r="AC15" s="167">
        <f>AC14/T14</f>
        <v>4.0904003928643178E-2</v>
      </c>
      <c r="AD15" s="194">
        <f>AD14/X14</f>
        <v>0</v>
      </c>
      <c r="AE15" s="166">
        <f t="shared" si="1"/>
        <v>-4.0904003928643178E-2</v>
      </c>
      <c r="AF15" s="167">
        <f>AF14/C14</f>
        <v>0.16245787356846741</v>
      </c>
      <c r="AG15" s="167">
        <f>AG14/F14</f>
        <v>0.1494517433884939</v>
      </c>
      <c r="AH15" s="166">
        <f t="shared" ref="AH15" si="13">AG15-U15</f>
        <v>-4.5317962125004663E-3</v>
      </c>
      <c r="AI15" s="166" t="e">
        <f t="shared" ref="AI15" si="14">AG15-V15</f>
        <v>#REF!</v>
      </c>
      <c r="AJ15" s="166">
        <f t="shared" ref="AJ15" si="15">AG15-T15</f>
        <v>-6.6220856632813185E-3</v>
      </c>
      <c r="AK15" s="166">
        <f t="shared" ref="AK15" si="16">AG15-AF15</f>
        <v>-1.3006130179973513E-2</v>
      </c>
    </row>
    <row r="16" spans="1:37" s="101" customFormat="1" ht="18">
      <c r="A16" s="343" t="s">
        <v>12</v>
      </c>
      <c r="B16" s="301">
        <v>1313304.321</v>
      </c>
      <c r="C16" s="301">
        <f>B16+B98+C98+D98</f>
        <v>1313304.321</v>
      </c>
      <c r="D16" s="291">
        <v>1389922.5060000001</v>
      </c>
      <c r="E16" s="291">
        <v>1316528.2710000002</v>
      </c>
      <c r="F16" s="291">
        <v>1233417.9550000001</v>
      </c>
      <c r="G16" s="161">
        <f>F16-D16</f>
        <v>-156504.55099999998</v>
      </c>
      <c r="H16" s="161" t="e">
        <f>F16-#REF!</f>
        <v>#REF!</v>
      </c>
      <c r="I16" s="161">
        <f t="shared" ref="I16" si="17">F16-E16</f>
        <v>-83110.316000000108</v>
      </c>
      <c r="J16" s="161">
        <f>F16-C16</f>
        <v>-79886.365999999922</v>
      </c>
      <c r="K16" s="301">
        <v>1146229.429</v>
      </c>
      <c r="L16" s="301">
        <f>K16+B98+C98-F98</f>
        <v>1146229.429</v>
      </c>
      <c r="M16" s="291">
        <v>1223483.3600000001</v>
      </c>
      <c r="N16" s="291">
        <v>1158877.8700000001</v>
      </c>
      <c r="O16" s="291">
        <v>1102240.426</v>
      </c>
      <c r="P16" s="161">
        <f>O16-M16</f>
        <v>-121242.93400000012</v>
      </c>
      <c r="Q16" s="161">
        <f>O16-N16</f>
        <v>-56637.444000000134</v>
      </c>
      <c r="R16" s="161">
        <f>O16-L16</f>
        <v>-43989.003000000026</v>
      </c>
      <c r="S16" s="168">
        <f>B16-K16</f>
        <v>167074.89199999999</v>
      </c>
      <c r="T16" s="168">
        <f>C16-L16</f>
        <v>167074.89199999999</v>
      </c>
      <c r="U16" s="168">
        <f>D16-M16</f>
        <v>166439.14599999995</v>
      </c>
      <c r="V16" s="168" t="e">
        <f>#REF!-#REF!</f>
        <v>#REF!</v>
      </c>
      <c r="W16" s="168">
        <f>E16-N16</f>
        <v>157650.40100000007</v>
      </c>
      <c r="X16" s="168">
        <f>F16-O16</f>
        <v>131177.5290000001</v>
      </c>
      <c r="Y16" s="161">
        <f>F16*Y17</f>
        <v>-16520.655758558216</v>
      </c>
      <c r="Z16" s="163" t="e">
        <f>F16*Z17</f>
        <v>#REF!</v>
      </c>
      <c r="AA16" s="163">
        <f>F16*AA17</f>
        <v>-16520.655300023958</v>
      </c>
      <c r="AB16" s="163">
        <f>F16*AB17</f>
        <v>-25734.443592592812</v>
      </c>
      <c r="AC16" s="160">
        <v>5980.8859999999986</v>
      </c>
      <c r="AD16" s="160">
        <v>6055.4220000000205</v>
      </c>
      <c r="AE16" s="163">
        <f t="shared" si="1"/>
        <v>74.536000000021886</v>
      </c>
      <c r="AF16" s="168">
        <f t="shared" ref="AF16" si="18">T16+AC16</f>
        <v>173055.77799999999</v>
      </c>
      <c r="AG16" s="168">
        <f t="shared" ref="AG16" si="19">X16+AD16</f>
        <v>137232.95100000012</v>
      </c>
      <c r="AH16" s="161">
        <f>AH17*F16</f>
        <v>-10465.233758558206</v>
      </c>
      <c r="AI16" s="163" t="e">
        <f>AI17*F16</f>
        <v>#REF!</v>
      </c>
      <c r="AJ16" s="163">
        <f>AJ17*F16</f>
        <v>-19679.021592592802</v>
      </c>
      <c r="AK16" s="163">
        <f>AK17*F16</f>
        <v>-25296.099113202101</v>
      </c>
    </row>
    <row r="17" spans="1:37" s="101" customFormat="1" ht="18.75" thickBot="1">
      <c r="A17" s="344"/>
      <c r="B17" s="164"/>
      <c r="C17" s="164"/>
      <c r="D17" s="164"/>
      <c r="E17" s="165"/>
      <c r="F17" s="164"/>
      <c r="G17" s="166">
        <f>G16/D16</f>
        <v>-0.11259947970077691</v>
      </c>
      <c r="H17" s="166" t="e">
        <f>F16/#REF!</f>
        <v>#REF!</v>
      </c>
      <c r="I17" s="166">
        <f>I16/E16</f>
        <v>-6.3128394452837466E-2</v>
      </c>
      <c r="J17" s="166">
        <f>J16/C16</f>
        <v>-6.0828525972694128E-2</v>
      </c>
      <c r="K17" s="164"/>
      <c r="L17" s="164"/>
      <c r="M17" s="164"/>
      <c r="N17" s="165"/>
      <c r="O17" s="164"/>
      <c r="P17" s="166">
        <f>P16/M16</f>
        <v>-9.9096512436425879E-2</v>
      </c>
      <c r="Q17" s="166">
        <f>Q16/N16</f>
        <v>-4.8872659894696351E-2</v>
      </c>
      <c r="R17" s="166">
        <f>R16/L16</f>
        <v>-3.8377136275742949E-2</v>
      </c>
      <c r="S17" s="167">
        <f>S16/B16</f>
        <v>0.12721719507690554</v>
      </c>
      <c r="T17" s="167">
        <f>T16/C16</f>
        <v>0.12721719507690554</v>
      </c>
      <c r="U17" s="167">
        <f>U16/D16</f>
        <v>0.11974706883406631</v>
      </c>
      <c r="V17" s="167" t="e">
        <f>V16/#REF!</f>
        <v>#REF!</v>
      </c>
      <c r="W17" s="167">
        <f>W16/E16</f>
        <v>0.11974706846230729</v>
      </c>
      <c r="X17" s="167">
        <f>X16/F16</f>
        <v>0.10635286154886572</v>
      </c>
      <c r="Y17" s="166">
        <f>X17-U17</f>
        <v>-1.3394207285200591E-2</v>
      </c>
      <c r="Z17" s="166" t="e">
        <f>X17-V17</f>
        <v>#REF!</v>
      </c>
      <c r="AA17" s="166">
        <f t="shared" ref="AA17" si="20">X17-W17</f>
        <v>-1.3394206913441564E-2</v>
      </c>
      <c r="AB17" s="166">
        <f>X17-T17</f>
        <v>-2.0864333528039819E-2</v>
      </c>
      <c r="AC17" s="167">
        <f>AC16/T16</f>
        <v>3.5797634991139179E-2</v>
      </c>
      <c r="AD17" s="194">
        <f>AD16/X16</f>
        <v>4.6162037402000582E-2</v>
      </c>
      <c r="AE17" s="166">
        <f t="shared" si="1"/>
        <v>1.0364402410861402E-2</v>
      </c>
      <c r="AF17" s="167">
        <f>AF16/C16</f>
        <v>0.13177126979086518</v>
      </c>
      <c r="AG17" s="167">
        <f>AG16/F16</f>
        <v>0.11126232632149424</v>
      </c>
      <c r="AH17" s="166">
        <f t="shared" ref="AH17" si="21">AG17-U17</f>
        <v>-8.4847425125720716E-3</v>
      </c>
      <c r="AI17" s="166" t="e">
        <f t="shared" ref="AI17" si="22">AG17-V17</f>
        <v>#REF!</v>
      </c>
      <c r="AJ17" s="166">
        <f t="shared" ref="AJ17" si="23">AG17-T17</f>
        <v>-1.59548687554113E-2</v>
      </c>
      <c r="AK17" s="166">
        <f t="shared" ref="AK17" si="24">AG17-AF17</f>
        <v>-2.0508943469370933E-2</v>
      </c>
    </row>
    <row r="18" spans="1:37" s="102" customFormat="1" ht="18" customHeight="1">
      <c r="A18" s="343" t="s">
        <v>13</v>
      </c>
      <c r="B18" s="301">
        <v>1419432.7590000001</v>
      </c>
      <c r="C18" s="301">
        <f>B18-E116</f>
        <v>1413511.034</v>
      </c>
      <c r="D18" s="291">
        <v>1368681.5930000001</v>
      </c>
      <c r="E18" s="291">
        <v>1368681.5930000001</v>
      </c>
      <c r="F18" s="291">
        <v>1331986.1350000002</v>
      </c>
      <c r="G18" s="161">
        <f>F18-D18</f>
        <v>-36695.457999999868</v>
      </c>
      <c r="H18" s="161" t="e">
        <f>F18-#REF!</f>
        <v>#REF!</v>
      </c>
      <c r="I18" s="161">
        <f t="shared" ref="I18" si="25">F18-E18</f>
        <v>-36695.457999999868</v>
      </c>
      <c r="J18" s="161">
        <f>F18-C18</f>
        <v>-81524.898999999743</v>
      </c>
      <c r="K18" s="301">
        <v>1360209.3981881251</v>
      </c>
      <c r="L18" s="301">
        <f>K18-E116-C116</f>
        <v>1354287.673188125</v>
      </c>
      <c r="M18" s="291">
        <v>1314428.165</v>
      </c>
      <c r="N18" s="291">
        <v>1314428.165</v>
      </c>
      <c r="O18" s="291">
        <v>1280609.1860000002</v>
      </c>
      <c r="P18" s="161">
        <f>O18-M18</f>
        <v>-33818.978999999817</v>
      </c>
      <c r="Q18" s="161">
        <f>O18-N18</f>
        <v>-33818.978999999817</v>
      </c>
      <c r="R18" s="161">
        <f>O18-L18</f>
        <v>-73678.487188124796</v>
      </c>
      <c r="S18" s="168">
        <f>B18-K18</f>
        <v>59223.360811874969</v>
      </c>
      <c r="T18" s="168">
        <f>C18-L18</f>
        <v>59223.360811874969</v>
      </c>
      <c r="U18" s="168">
        <f>D18-M18</f>
        <v>54253.428000000073</v>
      </c>
      <c r="V18" s="168" t="e">
        <f>#REF!-#REF!</f>
        <v>#REF!</v>
      </c>
      <c r="W18" s="168">
        <f>E18-N18</f>
        <v>54253.428000000073</v>
      </c>
      <c r="X18" s="168">
        <f>F18-O18</f>
        <v>51376.949000000022</v>
      </c>
      <c r="Y18" s="161">
        <f>F18*Y19</f>
        <v>-1421.9008141662798</v>
      </c>
      <c r="Z18" s="163" t="e">
        <f>F18*Z19</f>
        <v>#REF!</v>
      </c>
      <c r="AA18" s="163">
        <f>F18*AA19</f>
        <v>-1421.9008141662798</v>
      </c>
      <c r="AB18" s="163">
        <f>F18*AB19</f>
        <v>-4430.677238536874</v>
      </c>
      <c r="AC18" s="160">
        <v>0</v>
      </c>
      <c r="AD18" s="160">
        <v>0</v>
      </c>
      <c r="AE18" s="163">
        <f t="shared" si="1"/>
        <v>0</v>
      </c>
      <c r="AF18" s="168">
        <f t="shared" ref="AF18" si="26">T18+AC18</f>
        <v>59223.360811874969</v>
      </c>
      <c r="AG18" s="168">
        <f t="shared" ref="AG18" si="27">X18+AD18</f>
        <v>51376.949000000022</v>
      </c>
      <c r="AH18" s="161">
        <f>AH19*F18</f>
        <v>-1421.9008141662798</v>
      </c>
      <c r="AI18" s="163" t="e">
        <f>AI19*F18</f>
        <v>#REF!</v>
      </c>
      <c r="AJ18" s="163">
        <f>AJ19*F18</f>
        <v>-4430.677238536874</v>
      </c>
      <c r="AK18" s="163">
        <f>AK19*F18</f>
        <v>-4430.677238536874</v>
      </c>
    </row>
    <row r="19" spans="1:37" s="102" customFormat="1" ht="18.75" customHeight="1" thickBot="1">
      <c r="A19" s="344"/>
      <c r="B19" s="164"/>
      <c r="C19" s="164"/>
      <c r="D19" s="164"/>
      <c r="E19" s="170"/>
      <c r="F19" s="164"/>
      <c r="G19" s="166">
        <f>G18/D18</f>
        <v>-2.681080697488409E-2</v>
      </c>
      <c r="H19" s="166" t="e">
        <f>F18/#REF!</f>
        <v>#REF!</v>
      </c>
      <c r="I19" s="166">
        <f>I18/E18</f>
        <v>-2.681080697488409E-2</v>
      </c>
      <c r="J19" s="166">
        <f>J18/C18</f>
        <v>-5.7675459928528398E-2</v>
      </c>
      <c r="K19" s="164"/>
      <c r="L19" s="164"/>
      <c r="M19" s="164"/>
      <c r="N19" s="170"/>
      <c r="O19" s="164"/>
      <c r="P19" s="166">
        <f>P18/M18</f>
        <v>-2.5729043169125804E-2</v>
      </c>
      <c r="Q19" s="166">
        <f>Q18/N18</f>
        <v>-2.5729043169125804E-2</v>
      </c>
      <c r="R19" s="166">
        <f>R18/L18</f>
        <v>-5.4403867543650064E-2</v>
      </c>
      <c r="S19" s="167">
        <f>S18/B18</f>
        <v>4.1723259123312206E-2</v>
      </c>
      <c r="T19" s="167">
        <f>T18/C18</f>
        <v>4.1898053419705365E-2</v>
      </c>
      <c r="U19" s="167">
        <f>U18/D18</f>
        <v>3.9639188747386089E-2</v>
      </c>
      <c r="V19" s="167" t="e">
        <f>V18/#REF!</f>
        <v>#REF!</v>
      </c>
      <c r="W19" s="167">
        <f>W18/E18</f>
        <v>3.9639188747386089E-2</v>
      </c>
      <c r="X19" s="167">
        <f>X18/F18</f>
        <v>3.8571684531836369E-2</v>
      </c>
      <c r="Y19" s="166">
        <f>X19-U19</f>
        <v>-1.0675042155497208E-3</v>
      </c>
      <c r="Z19" s="166" t="e">
        <f>X19-V19</f>
        <v>#REF!</v>
      </c>
      <c r="AA19" s="166">
        <f t="shared" ref="AA19" si="28">X19-W19</f>
        <v>-1.0675042155497208E-3</v>
      </c>
      <c r="AB19" s="166">
        <f>X19-T19</f>
        <v>-3.3263688878689968E-3</v>
      </c>
      <c r="AC19" s="167">
        <f>AC18/T18</f>
        <v>0</v>
      </c>
      <c r="AD19" s="194">
        <f>AD18/X18</f>
        <v>0</v>
      </c>
      <c r="AE19" s="166">
        <f t="shared" si="1"/>
        <v>0</v>
      </c>
      <c r="AF19" s="167">
        <f>AF18/C18</f>
        <v>4.1898053419705365E-2</v>
      </c>
      <c r="AG19" s="167">
        <f>AG18/F18</f>
        <v>3.8571684531836369E-2</v>
      </c>
      <c r="AH19" s="166">
        <f t="shared" ref="AH19" si="29">AG19-U19</f>
        <v>-1.0675042155497208E-3</v>
      </c>
      <c r="AI19" s="166" t="e">
        <f t="shared" ref="AI19" si="30">AG19-V19</f>
        <v>#REF!</v>
      </c>
      <c r="AJ19" s="166">
        <f t="shared" ref="AJ19" si="31">AG19-T19</f>
        <v>-3.3263688878689968E-3</v>
      </c>
      <c r="AK19" s="166">
        <f t="shared" ref="AK19" si="32">AG19-AF19</f>
        <v>-3.3263688878689968E-3</v>
      </c>
    </row>
    <row r="20" spans="1:37" s="101" customFormat="1" ht="18">
      <c r="A20" s="343" t="s">
        <v>14</v>
      </c>
      <c r="B20" s="301">
        <v>802163.60699999996</v>
      </c>
      <c r="C20" s="301">
        <f>B20</f>
        <v>802163.60699999996</v>
      </c>
      <c r="D20" s="291">
        <v>793295.75100000005</v>
      </c>
      <c r="E20" s="291">
        <v>793295.75100000005</v>
      </c>
      <c r="F20" s="291">
        <v>758426.98699999996</v>
      </c>
      <c r="G20" s="161">
        <f>F20-D20</f>
        <v>-34868.764000000083</v>
      </c>
      <c r="H20" s="161" t="e">
        <f>F20-#REF!</f>
        <v>#REF!</v>
      </c>
      <c r="I20" s="161">
        <f t="shared" ref="I20" si="33">F20-E20</f>
        <v>-34868.764000000083</v>
      </c>
      <c r="J20" s="161">
        <f>F20-C20</f>
        <v>-43736.619999999995</v>
      </c>
      <c r="K20" s="301">
        <v>723975.89500000002</v>
      </c>
      <c r="L20" s="301">
        <f>K20</f>
        <v>723975.89500000002</v>
      </c>
      <c r="M20" s="291">
        <v>725825.93799999997</v>
      </c>
      <c r="N20" s="291">
        <v>725825.93799999997</v>
      </c>
      <c r="O20" s="291">
        <v>700267.91899999999</v>
      </c>
      <c r="P20" s="161">
        <f>O20-M20</f>
        <v>-25558.018999999971</v>
      </c>
      <c r="Q20" s="161">
        <f>O20-N20</f>
        <v>-25558.018999999971</v>
      </c>
      <c r="R20" s="161">
        <f>O20-L20</f>
        <v>-23707.976000000024</v>
      </c>
      <c r="S20" s="168">
        <f>B20-K20</f>
        <v>78187.711999999941</v>
      </c>
      <c r="T20" s="168">
        <f>C20-L20</f>
        <v>78187.711999999941</v>
      </c>
      <c r="U20" s="168">
        <f>D20-M20</f>
        <v>67469.813000000082</v>
      </c>
      <c r="V20" s="168" t="e">
        <f>#REF!-#REF!</f>
        <v>#REF!</v>
      </c>
      <c r="W20" s="168">
        <f>E20-N20</f>
        <v>67469.813000000082</v>
      </c>
      <c r="X20" s="168">
        <f>F20-O20</f>
        <v>58159.06799999997</v>
      </c>
      <c r="Y20" s="161">
        <f>F20*Y21</f>
        <v>-6345.1562096207963</v>
      </c>
      <c r="Z20" s="163" t="e">
        <f>F20*Z21</f>
        <v>#REF!</v>
      </c>
      <c r="AA20" s="163">
        <f>F20*AA21</f>
        <v>-6345.1562096207963</v>
      </c>
      <c r="AB20" s="163">
        <f>F20*AB21</f>
        <v>-15765.590654557645</v>
      </c>
      <c r="AC20" s="160">
        <v>17139.190999999992</v>
      </c>
      <c r="AD20" s="160">
        <v>10036.719000000005</v>
      </c>
      <c r="AE20" s="163">
        <f t="shared" si="1"/>
        <v>-7102.471999999987</v>
      </c>
      <c r="AF20" s="168">
        <f t="shared" ref="AF20" si="34">T20+AC20</f>
        <v>95326.902999999933</v>
      </c>
      <c r="AG20" s="168">
        <f t="shared" ref="AG20" si="35">X20+AD20</f>
        <v>68195.786999999982</v>
      </c>
      <c r="AH20" s="161">
        <f>AH21*F20</f>
        <v>3691.5627903792183</v>
      </c>
      <c r="AI20" s="163" t="e">
        <f>AI21*F20</f>
        <v>#REF!</v>
      </c>
      <c r="AJ20" s="163">
        <f>AJ21*F20</f>
        <v>-5728.8716545576299</v>
      </c>
      <c r="AK20" s="163">
        <f>AK21*F20</f>
        <v>-21933.577124008709</v>
      </c>
    </row>
    <row r="21" spans="1:37" s="101" customFormat="1" ht="18.75" thickBot="1">
      <c r="A21" s="344"/>
      <c r="B21" s="164"/>
      <c r="C21" s="164"/>
      <c r="D21" s="164"/>
      <c r="E21" s="292"/>
      <c r="F21" s="164"/>
      <c r="G21" s="166">
        <f>G20/D20</f>
        <v>-4.3954305763072313E-2</v>
      </c>
      <c r="H21" s="166" t="e">
        <f>F20/#REF!</f>
        <v>#REF!</v>
      </c>
      <c r="I21" s="166">
        <f>I20/E20</f>
        <v>-4.3954305763072313E-2</v>
      </c>
      <c r="J21" s="166">
        <f>J20/C20</f>
        <v>-5.4523316214219623E-2</v>
      </c>
      <c r="K21" s="164"/>
      <c r="L21" s="164"/>
      <c r="M21" s="164"/>
      <c r="N21" s="165"/>
      <c r="O21" s="164"/>
      <c r="P21" s="166">
        <f>P20/M20</f>
        <v>-3.5212325244843995E-2</v>
      </c>
      <c r="Q21" s="166">
        <f>Q20/N20</f>
        <v>-3.5212325244843995E-2</v>
      </c>
      <c r="R21" s="166">
        <f>R20/L20</f>
        <v>-3.2746913486670748E-2</v>
      </c>
      <c r="S21" s="167">
        <f>S20/B20</f>
        <v>9.74710287498744E-2</v>
      </c>
      <c r="T21" s="167">
        <f>T20/C20</f>
        <v>9.74710287498744E-2</v>
      </c>
      <c r="U21" s="167">
        <f>U20/D20</f>
        <v>8.505001182087521E-2</v>
      </c>
      <c r="V21" s="167" t="e">
        <f>V20/#REF!</f>
        <v>#REF!</v>
      </c>
      <c r="W21" s="167">
        <f>W20/E20</f>
        <v>8.505001182087521E-2</v>
      </c>
      <c r="X21" s="167">
        <f>X20/F20</f>
        <v>7.6683806084025821E-2</v>
      </c>
      <c r="Y21" s="166">
        <f>X21-U21</f>
        <v>-8.3662057368493886E-3</v>
      </c>
      <c r="Z21" s="166" t="e">
        <f>X21-V21</f>
        <v>#REF!</v>
      </c>
      <c r="AA21" s="166">
        <f t="shared" ref="AA21" si="36">X21-W21</f>
        <v>-8.3662057368493886E-3</v>
      </c>
      <c r="AB21" s="166">
        <f>X21-T21</f>
        <v>-2.0787222665848579E-2</v>
      </c>
      <c r="AC21" s="167">
        <f>AC20/T20</f>
        <v>0.21920568541512001</v>
      </c>
      <c r="AD21" s="194">
        <f>AD20/X20</f>
        <v>0.17257358732089739</v>
      </c>
      <c r="AE21" s="166">
        <f t="shared" si="1"/>
        <v>-4.6632098094222613E-2</v>
      </c>
      <c r="AF21" s="167">
        <f>AF20/C20</f>
        <v>0.11883723241510748</v>
      </c>
      <c r="AG21" s="167">
        <f>AG20/F20</f>
        <v>8.9917405589366228E-2</v>
      </c>
      <c r="AH21" s="166">
        <f t="shared" ref="AH21" si="37">AG21-U21</f>
        <v>4.8673937684910185E-3</v>
      </c>
      <c r="AI21" s="166" t="e">
        <f t="shared" ref="AI21" si="38">AG21-V21</f>
        <v>#REF!</v>
      </c>
      <c r="AJ21" s="166">
        <f t="shared" ref="AJ21" si="39">AG21-T21</f>
        <v>-7.5536231605081716E-3</v>
      </c>
      <c r="AK21" s="166">
        <f t="shared" ref="AK21" si="40">AG21-AF21</f>
        <v>-2.8919826825741249E-2</v>
      </c>
    </row>
    <row r="22" spans="1:37" s="101" customFormat="1" ht="18" customHeight="1">
      <c r="A22" s="343" t="s">
        <v>15</v>
      </c>
      <c r="B22" s="301">
        <v>278797.658</v>
      </c>
      <c r="C22" s="301">
        <f>B22</f>
        <v>278797.658</v>
      </c>
      <c r="D22" s="291">
        <v>275868.64377055003</v>
      </c>
      <c r="E22" s="291">
        <v>275805.64369155007</v>
      </c>
      <c r="F22" s="291">
        <v>266519.01</v>
      </c>
      <c r="G22" s="161">
        <f>F22-D22</f>
        <v>-9349.6337705500191</v>
      </c>
      <c r="H22" s="161" t="e">
        <f>F22-#REF!</f>
        <v>#REF!</v>
      </c>
      <c r="I22" s="161">
        <f t="shared" ref="I22" si="41">F22-E22</f>
        <v>-9286.6336915500578</v>
      </c>
      <c r="J22" s="161">
        <f>F22-C22</f>
        <v>-12278.647999999986</v>
      </c>
      <c r="K22" s="301">
        <v>256462.56400000001</v>
      </c>
      <c r="L22" s="301">
        <f>K22-B148</f>
        <v>250897.59400000001</v>
      </c>
      <c r="M22" s="291">
        <v>253098.58442561096</v>
      </c>
      <c r="N22" s="291">
        <v>253035.58419871097</v>
      </c>
      <c r="O22" s="291">
        <v>243084.672771407</v>
      </c>
      <c r="P22" s="161">
        <f>O22-M22</f>
        <v>-10013.911654203956</v>
      </c>
      <c r="Q22" s="161">
        <f>O22-N22</f>
        <v>-9950.9114273039741</v>
      </c>
      <c r="R22" s="161">
        <f>O22-L22</f>
        <v>-7812.9212285930116</v>
      </c>
      <c r="S22" s="168">
        <f>B22-K22</f>
        <v>22335.093999999983</v>
      </c>
      <c r="T22" s="168">
        <f>C22-L22</f>
        <v>27900.063999999984</v>
      </c>
      <c r="U22" s="168">
        <f>D22-M22</f>
        <v>22770.059344939073</v>
      </c>
      <c r="V22" s="168" t="e">
        <f>#REF!-#REF!</f>
        <v>#REF!</v>
      </c>
      <c r="W22" s="168">
        <f>E22-N22</f>
        <v>22770.059492839093</v>
      </c>
      <c r="X22" s="168">
        <f>F22-O22</f>
        <v>23434.337228593009</v>
      </c>
      <c r="Y22" s="161">
        <f>F22*Y23</f>
        <v>1435.9919606838016</v>
      </c>
      <c r="Z22" s="163" t="e">
        <f>F22*Z23</f>
        <v>#REF!</v>
      </c>
      <c r="AA22" s="163">
        <f>F22*AA23</f>
        <v>1430.9669115609345</v>
      </c>
      <c r="AB22" s="163">
        <f>F22*AB23</f>
        <v>-3236.9680096189868</v>
      </c>
      <c r="AC22" s="160">
        <v>0</v>
      </c>
      <c r="AD22" s="160">
        <v>0</v>
      </c>
      <c r="AE22" s="163">
        <f t="shared" si="1"/>
        <v>0</v>
      </c>
      <c r="AF22" s="168">
        <f t="shared" ref="AF22" si="42">T22+AC22</f>
        <v>27900.063999999984</v>
      </c>
      <c r="AG22" s="168">
        <f t="shared" ref="AG22" si="43">X22+AD22</f>
        <v>23434.337228593009</v>
      </c>
      <c r="AH22" s="161">
        <f>AH23*F22</f>
        <v>1435.9919606838016</v>
      </c>
      <c r="AI22" s="163" t="e">
        <f>AI23*F22</f>
        <v>#REF!</v>
      </c>
      <c r="AJ22" s="163">
        <f>AJ23*F22</f>
        <v>-3236.9680096189868</v>
      </c>
      <c r="AK22" s="163">
        <f>AK23*F22</f>
        <v>-3236.9680096189868</v>
      </c>
    </row>
    <row r="23" spans="1:37" s="101" customFormat="1" ht="18.75" customHeight="1" thickBot="1">
      <c r="A23" s="344"/>
      <c r="B23" s="164"/>
      <c r="C23" s="164"/>
      <c r="D23" s="164"/>
      <c r="E23" s="165"/>
      <c r="F23" s="164"/>
      <c r="G23" s="166">
        <f>G22/D22</f>
        <v>-3.389161465674384E-2</v>
      </c>
      <c r="H23" s="166" t="e">
        <f>F22/#REF!</f>
        <v>#REF!</v>
      </c>
      <c r="I23" s="166">
        <f>I22/E22</f>
        <v>-3.3670934239242237E-2</v>
      </c>
      <c r="J23" s="166">
        <f>J22/C22</f>
        <v>-4.404143165363314E-2</v>
      </c>
      <c r="K23" s="164"/>
      <c r="L23" s="164"/>
      <c r="M23" s="164"/>
      <c r="N23" s="165"/>
      <c r="O23" s="164"/>
      <c r="P23" s="166">
        <f>P22/M22</f>
        <v>-3.9565261405668496E-2</v>
      </c>
      <c r="Q23" s="166">
        <f>Q22/N22</f>
        <v>-3.9326134538806366E-2</v>
      </c>
      <c r="R23" s="166">
        <f>R22/L22</f>
        <v>-3.1139881032868778E-2</v>
      </c>
      <c r="S23" s="167">
        <f>S22/B22</f>
        <v>8.0112200942520057E-2</v>
      </c>
      <c r="T23" s="167">
        <f>T22/C22</f>
        <v>0.10007280620700187</v>
      </c>
      <c r="U23" s="167">
        <f>U22/D22</f>
        <v>8.2539497906394019E-2</v>
      </c>
      <c r="V23" s="167" t="e">
        <f>V22/#REF!</f>
        <v>#REF!</v>
      </c>
      <c r="W23" s="167">
        <f>W22/E22</f>
        <v>8.2558352280507397E-2</v>
      </c>
      <c r="X23" s="167">
        <f>X22/F22</f>
        <v>8.7927451136010928E-2</v>
      </c>
      <c r="Y23" s="166">
        <f>X23-U23</f>
        <v>5.3879532296169097E-3</v>
      </c>
      <c r="Z23" s="166" t="e">
        <f>X23-V23</f>
        <v>#REF!</v>
      </c>
      <c r="AA23" s="166">
        <f t="shared" ref="AA23" si="44">X23-W23</f>
        <v>5.3690988555035318E-3</v>
      </c>
      <c r="AB23" s="166">
        <f>X23-T23</f>
        <v>-1.2145355070990946E-2</v>
      </c>
      <c r="AC23" s="167">
        <f>AC22/T22</f>
        <v>0</v>
      </c>
      <c r="AD23" s="194">
        <f>AD22/X22</f>
        <v>0</v>
      </c>
      <c r="AE23" s="166">
        <f t="shared" si="1"/>
        <v>0</v>
      </c>
      <c r="AF23" s="167">
        <f>AF22/C22</f>
        <v>0.10007280620700187</v>
      </c>
      <c r="AG23" s="167">
        <f>AG22/F22</f>
        <v>8.7927451136010928E-2</v>
      </c>
      <c r="AH23" s="166">
        <f t="shared" ref="AH23" si="45">AG23-U23</f>
        <v>5.3879532296169097E-3</v>
      </c>
      <c r="AI23" s="166" t="e">
        <f t="shared" ref="AI23" si="46">AG23-V23</f>
        <v>#REF!</v>
      </c>
      <c r="AJ23" s="166">
        <f t="shared" ref="AJ23" si="47">AG23-T23</f>
        <v>-1.2145355070990946E-2</v>
      </c>
      <c r="AK23" s="166">
        <f t="shared" ref="AK23" si="48">AG23-AF23</f>
        <v>-1.2145355070990946E-2</v>
      </c>
    </row>
    <row r="24" spans="1:37" s="102" customFormat="1" ht="19.5" customHeight="1">
      <c r="A24" s="343" t="s">
        <v>16</v>
      </c>
      <c r="B24" s="301">
        <v>573380.24800000002</v>
      </c>
      <c r="C24" s="301">
        <f>B24</f>
        <v>573380.24800000002</v>
      </c>
      <c r="D24" s="291">
        <v>570697.473</v>
      </c>
      <c r="E24" s="291">
        <v>570697.473</v>
      </c>
      <c r="F24" s="291">
        <v>558354.23600000003</v>
      </c>
      <c r="G24" s="161">
        <f>F24-D24</f>
        <v>-12343.236999999965</v>
      </c>
      <c r="H24" s="161" t="e">
        <f>F24-#REF!</f>
        <v>#REF!</v>
      </c>
      <c r="I24" s="161">
        <f t="shared" ref="I24" si="49">F24-E24</f>
        <v>-12343.236999999965</v>
      </c>
      <c r="J24" s="161">
        <f>F24-C24</f>
        <v>-15026.011999999988</v>
      </c>
      <c r="K24" s="301">
        <v>516160.76199999999</v>
      </c>
      <c r="L24" s="301">
        <f>K24</f>
        <v>516160.76199999999</v>
      </c>
      <c r="M24" s="291">
        <v>512707.31299999997</v>
      </c>
      <c r="N24" s="291">
        <v>512707.31299999997</v>
      </c>
      <c r="O24" s="291">
        <v>504676.908</v>
      </c>
      <c r="P24" s="161">
        <f>O24-M24</f>
        <v>-8030.4049999999697</v>
      </c>
      <c r="Q24" s="161">
        <f>O24-N24</f>
        <v>-8030.4049999999697</v>
      </c>
      <c r="R24" s="161">
        <f>O24-L24</f>
        <v>-11483.853999999992</v>
      </c>
      <c r="S24" s="168">
        <f>B24-K24</f>
        <v>57219.486000000034</v>
      </c>
      <c r="T24" s="168">
        <f>C24-L24</f>
        <v>57219.486000000034</v>
      </c>
      <c r="U24" s="168">
        <f>D24-M24</f>
        <v>57990.160000000033</v>
      </c>
      <c r="V24" s="168" t="e">
        <f>#REF!-#REF!</f>
        <v>#REF!</v>
      </c>
      <c r="W24" s="168">
        <f>E24-N24</f>
        <v>57990.160000000033</v>
      </c>
      <c r="X24" s="168">
        <f>F24-O24</f>
        <v>53677.328000000038</v>
      </c>
      <c r="Y24" s="161">
        <f>F24*Y25</f>
        <v>-3058.6013043825351</v>
      </c>
      <c r="Z24" s="163" t="e">
        <f>F24*Z25</f>
        <v>#REF!</v>
      </c>
      <c r="AA24" s="163">
        <f>F24*AA25</f>
        <v>-3058.6013043825351</v>
      </c>
      <c r="AB24" s="163">
        <f>F24*AB25</f>
        <v>-2042.6632296991004</v>
      </c>
      <c r="AC24" s="160">
        <v>21523.643999999993</v>
      </c>
      <c r="AD24" s="160">
        <v>13244.962999999996</v>
      </c>
      <c r="AE24" s="163">
        <f t="shared" si="1"/>
        <v>-8278.6809999999969</v>
      </c>
      <c r="AF24" s="168">
        <f t="shared" ref="AF24" si="50">T24+AC24</f>
        <v>78743.130000000034</v>
      </c>
      <c r="AG24" s="168">
        <f t="shared" ref="AG24" si="51">X24+AD24</f>
        <v>66922.291000000027</v>
      </c>
      <c r="AH24" s="161">
        <f>AH25*F24</f>
        <v>10186.361695617459</v>
      </c>
      <c r="AI24" s="163" t="e">
        <f>AI25*F24</f>
        <v>#REF!</v>
      </c>
      <c r="AJ24" s="163">
        <f>AJ25*F24</f>
        <v>11202.299770300895</v>
      </c>
      <c r="AK24" s="163">
        <f>AK25*F24</f>
        <v>-9757.2952688989608</v>
      </c>
    </row>
    <row r="25" spans="1:37" s="102" customFormat="1" ht="18.75" thickBot="1">
      <c r="A25" s="344"/>
      <c r="B25" s="169"/>
      <c r="C25" s="164"/>
      <c r="D25" s="169"/>
      <c r="E25" s="170"/>
      <c r="F25" s="169"/>
      <c r="G25" s="166">
        <f>G24/D24</f>
        <v>-2.1628336524980484E-2</v>
      </c>
      <c r="H25" s="166" t="e">
        <f>F24/#REF!</f>
        <v>#REF!</v>
      </c>
      <c r="I25" s="166">
        <f>I24/E24</f>
        <v>-2.1628336524980484E-2</v>
      </c>
      <c r="J25" s="166">
        <f>J24/C24</f>
        <v>-2.6206016081670096E-2</v>
      </c>
      <c r="K25" s="169"/>
      <c r="L25" s="164"/>
      <c r="M25" s="169"/>
      <c r="N25" s="170"/>
      <c r="O25" s="169"/>
      <c r="P25" s="166">
        <f>P24/M24</f>
        <v>-1.5662747139321514E-2</v>
      </c>
      <c r="Q25" s="166">
        <f>Q24/N24</f>
        <v>-1.5662747139321514E-2</v>
      </c>
      <c r="R25" s="166">
        <f>R24/L24</f>
        <v>-2.2248599361762395E-2</v>
      </c>
      <c r="S25" s="167">
        <f>S24/B24</f>
        <v>9.9793263195909795E-2</v>
      </c>
      <c r="T25" s="167">
        <f>T24/C24</f>
        <v>9.9793263195909795E-2</v>
      </c>
      <c r="U25" s="167">
        <f>U24/D24</f>
        <v>0.10161278565885648</v>
      </c>
      <c r="V25" s="167" t="e">
        <f>V24/#REF!</f>
        <v>#REF!</v>
      </c>
      <c r="W25" s="167">
        <f>W24/E24</f>
        <v>0.10161278565885648</v>
      </c>
      <c r="X25" s="167">
        <f>X24/F24</f>
        <v>9.6134898849410774E-2</v>
      </c>
      <c r="Y25" s="166">
        <f>X25-U25</f>
        <v>-5.4778868094457062E-3</v>
      </c>
      <c r="Z25" s="166" t="e">
        <f>X25-V25</f>
        <v>#REF!</v>
      </c>
      <c r="AA25" s="166">
        <f t="shared" ref="AA25" si="52">X25-W25</f>
        <v>-5.4778868094457062E-3</v>
      </c>
      <c r="AB25" s="166">
        <f>X25-T25</f>
        <v>-3.6583643464990212E-3</v>
      </c>
      <c r="AC25" s="167">
        <f>AC24/T24</f>
        <v>0.37615933844634641</v>
      </c>
      <c r="AD25" s="194">
        <f>AD24/X24</f>
        <v>0.2467515335338597</v>
      </c>
      <c r="AE25" s="166">
        <f t="shared" si="1"/>
        <v>-0.12940780491248671</v>
      </c>
      <c r="AF25" s="167">
        <f>AF24/C24</f>
        <v>0.13733143106108536</v>
      </c>
      <c r="AG25" s="167">
        <f>AG24/F24</f>
        <v>0.11985633256662537</v>
      </c>
      <c r="AH25" s="166">
        <f t="shared" ref="AH25" si="53">AG25-U25</f>
        <v>1.8243546907768887E-2</v>
      </c>
      <c r="AI25" s="166" t="e">
        <f t="shared" ref="AI25" si="54">AG25-V25</f>
        <v>#REF!</v>
      </c>
      <c r="AJ25" s="166">
        <f t="shared" ref="AJ25" si="55">AG25-T25</f>
        <v>2.0063069370715572E-2</v>
      </c>
      <c r="AK25" s="166">
        <f t="shared" ref="AK25" si="56">AG25-AF25</f>
        <v>-1.7475098494459995E-2</v>
      </c>
    </row>
    <row r="26" spans="1:37" s="101" customFormat="1" ht="18">
      <c r="A26" s="349" t="s">
        <v>119</v>
      </c>
      <c r="B26" s="301">
        <v>69804.945999999996</v>
      </c>
      <c r="C26" s="301">
        <f>B26</f>
        <v>69804.945999999996</v>
      </c>
      <c r="D26" s="291">
        <v>70019.857339077993</v>
      </c>
      <c r="E26" s="291">
        <v>70019.857339077993</v>
      </c>
      <c r="F26" s="294">
        <v>67779.074000000008</v>
      </c>
      <c r="G26" s="161">
        <f>F26-D26</f>
        <v>-2240.7833390779851</v>
      </c>
      <c r="H26" s="161" t="e">
        <f>F26-#REF!</f>
        <v>#REF!</v>
      </c>
      <c r="I26" s="161">
        <f t="shared" ref="I26" si="57">F26-E26</f>
        <v>-2240.7833390779851</v>
      </c>
      <c r="J26" s="161">
        <f>F26-C26</f>
        <v>-2025.8719999999885</v>
      </c>
      <c r="K26" s="301">
        <v>44239.678</v>
      </c>
      <c r="L26" s="301">
        <f>K26</f>
        <v>44239.678</v>
      </c>
      <c r="M26" s="291">
        <v>50889.668055708644</v>
      </c>
      <c r="N26" s="291">
        <v>50889.668055708644</v>
      </c>
      <c r="O26" s="294">
        <v>65375.127999999997</v>
      </c>
      <c r="P26" s="161">
        <f>O26-M26</f>
        <v>14485.459944291353</v>
      </c>
      <c r="Q26" s="161">
        <f>O26-N26</f>
        <v>14485.459944291353</v>
      </c>
      <c r="R26" s="161">
        <f>O26-L26</f>
        <v>21135.449999999997</v>
      </c>
      <c r="S26" s="168">
        <f>B26-K26</f>
        <v>25565.267999999996</v>
      </c>
      <c r="T26" s="168">
        <f>C26-L26</f>
        <v>25565.267999999996</v>
      </c>
      <c r="U26" s="168">
        <f>D26-M26</f>
        <v>19130.189283369349</v>
      </c>
      <c r="V26" s="168" t="e">
        <f>#REF!-#REF!</f>
        <v>#REF!</v>
      </c>
      <c r="W26" s="168">
        <f>E26-N26</f>
        <v>19130.189283369349</v>
      </c>
      <c r="X26" s="168">
        <f>F26-O26</f>
        <v>2403.9460000000108</v>
      </c>
      <c r="Y26" s="161">
        <f>F26*Y27</f>
        <v>-16114.036817252214</v>
      </c>
      <c r="Z26" s="163" t="e">
        <f>F26*Z27</f>
        <v>#REF!</v>
      </c>
      <c r="AA26" s="163">
        <f>F26*AA27</f>
        <v>-16114.036817252214</v>
      </c>
      <c r="AB26" s="163">
        <f>F26*AB27</f>
        <v>-22419.369408077691</v>
      </c>
      <c r="AC26" s="160">
        <v>5735.7209999999977</v>
      </c>
      <c r="AD26" s="160">
        <v>5495.012999999999</v>
      </c>
      <c r="AE26" s="163">
        <f t="shared" si="1"/>
        <v>-240.70799999999872</v>
      </c>
      <c r="AF26" s="168">
        <f t="shared" ref="AF26" si="58">T26+AC26</f>
        <v>31300.988999999994</v>
      </c>
      <c r="AG26" s="168">
        <f t="shared" ref="AG26" si="59">X26+AD26</f>
        <v>7898.9590000000098</v>
      </c>
      <c r="AH26" s="161">
        <f>AH27*F26</f>
        <v>-10619.023817252213</v>
      </c>
      <c r="AI26" s="163" t="e">
        <f>AI27*F26</f>
        <v>#REF!</v>
      </c>
      <c r="AJ26" s="163">
        <f>AJ27*F26</f>
        <v>-16924.356408077692</v>
      </c>
      <c r="AK26" s="163">
        <f>AK27*F26</f>
        <v>-22493.61590012506</v>
      </c>
    </row>
    <row r="27" spans="1:37" s="101" customFormat="1" ht="18.75" thickBot="1">
      <c r="A27" s="350"/>
      <c r="B27" s="169"/>
      <c r="C27" s="164"/>
      <c r="D27" s="169"/>
      <c r="E27" s="171"/>
      <c r="F27" s="169"/>
      <c r="G27" s="166">
        <f>G26/D26</f>
        <v>-3.2002112318320973E-2</v>
      </c>
      <c r="H27" s="166" t="e">
        <f>F26/#REF!</f>
        <v>#REF!</v>
      </c>
      <c r="I27" s="166">
        <f>I26/E26</f>
        <v>-3.2002112318320973E-2</v>
      </c>
      <c r="J27" s="166">
        <f>J26/C26</f>
        <v>-2.9021897674700422E-2</v>
      </c>
      <c r="K27" s="169"/>
      <c r="L27" s="164"/>
      <c r="M27" s="169"/>
      <c r="N27" s="171"/>
      <c r="O27" s="169"/>
      <c r="P27" s="166">
        <f>P26/M26</f>
        <v>0.28464441796779255</v>
      </c>
      <c r="Q27" s="166">
        <f>Q26/N26</f>
        <v>0.28464441796779255</v>
      </c>
      <c r="R27" s="166">
        <f>R26/L26</f>
        <v>0.4777487304496203</v>
      </c>
      <c r="S27" s="167">
        <f>S26/B26</f>
        <v>0.36623863300460108</v>
      </c>
      <c r="T27" s="167">
        <f>T26/C26</f>
        <v>0.36623863300460108</v>
      </c>
      <c r="U27" s="167">
        <f>U26/D26</f>
        <v>0.27321091487989674</v>
      </c>
      <c r="V27" s="167" t="e">
        <f>V26/#REF!</f>
        <v>#REF!</v>
      </c>
      <c r="W27" s="167">
        <f>W26/E26</f>
        <v>0.27321091487989674</v>
      </c>
      <c r="X27" s="167">
        <f>X26/F26</f>
        <v>3.546737743864737E-2</v>
      </c>
      <c r="Y27" s="166">
        <f>X27-U27</f>
        <v>-0.23774353744124938</v>
      </c>
      <c r="Z27" s="166" t="e">
        <f>X27-V27</f>
        <v>#REF!</v>
      </c>
      <c r="AA27" s="166">
        <f t="shared" ref="AA27" si="60">X27-W27</f>
        <v>-0.23774353744124938</v>
      </c>
      <c r="AB27" s="166">
        <f>X27-T27</f>
        <v>-0.33077125556595371</v>
      </c>
      <c r="AC27" s="167">
        <f>AC26/T26</f>
        <v>0.2243559895401839</v>
      </c>
      <c r="AD27" s="194">
        <f>AD26/X26</f>
        <v>2.2858304637458473</v>
      </c>
      <c r="AE27" s="166">
        <f t="shared" si="1"/>
        <v>2.0614744742056632</v>
      </c>
      <c r="AF27" s="167">
        <f>AF26/C26</f>
        <v>0.44840646392019262</v>
      </c>
      <c r="AG27" s="167">
        <f>AG26/F26</f>
        <v>0.11653978925707968</v>
      </c>
      <c r="AH27" s="166">
        <f t="shared" ref="AH27" si="61">AG27-U27</f>
        <v>-0.15667112562281704</v>
      </c>
      <c r="AI27" s="166" t="e">
        <f t="shared" ref="AI27" si="62">AG27-V27</f>
        <v>#REF!</v>
      </c>
      <c r="AJ27" s="166">
        <f t="shared" ref="AJ27" si="63">AG27-T27</f>
        <v>-0.24969884374752138</v>
      </c>
      <c r="AK27" s="166">
        <f t="shared" ref="AK27" si="64">AG27-AF27</f>
        <v>-0.33186667466311293</v>
      </c>
    </row>
    <row r="28" spans="1:37" s="12" customFormat="1" ht="18" customHeight="1">
      <c r="A28" s="341" t="s">
        <v>117</v>
      </c>
      <c r="B28" s="322">
        <f t="shared" ref="B28:F28" si="65">B10+B14+B12+B16+B18+B20+B22+B24</f>
        <v>5557864.4589999998</v>
      </c>
      <c r="C28" s="322">
        <f t="shared" si="65"/>
        <v>5551942.7339999992</v>
      </c>
      <c r="D28" s="322">
        <f>D10+D14+D12+D16+D18+D20+D22+D24</f>
        <v>5572660.4334680252</v>
      </c>
      <c r="E28" s="322">
        <f t="shared" ref="E28" si="66">E10+E14+E12+E16+E18+E20+E22+E24</f>
        <v>5505002.855044676</v>
      </c>
      <c r="F28" s="322">
        <f t="shared" si="65"/>
        <v>5274004.2349999994</v>
      </c>
      <c r="G28" s="172">
        <f>F28-D28</f>
        <v>-298656.19846802577</v>
      </c>
      <c r="H28" s="172" t="e">
        <f>F28-#REF!</f>
        <v>#REF!</v>
      </c>
      <c r="I28" s="173">
        <f t="shared" ref="I28" si="67">F28-E28</f>
        <v>-230998.62004467659</v>
      </c>
      <c r="J28" s="172">
        <f>F28-C28</f>
        <v>-277938.49899999984</v>
      </c>
      <c r="K28" s="322">
        <f t="shared" ref="K28:O28" si="68">K10+K14+K12+K16+K18+K20+K22+K24</f>
        <v>5052354.7061881265</v>
      </c>
      <c r="L28" s="322">
        <f t="shared" si="68"/>
        <v>5042281.1131881243</v>
      </c>
      <c r="M28" s="322">
        <f>M10+M14+M12+M16+M18+M20+M22+M24</f>
        <v>5085981.1045611138</v>
      </c>
      <c r="N28" s="322">
        <f t="shared" ref="N28" si="69">N10+N14+N12+N16+N18+N20+N22+N24</f>
        <v>5026723.3858460961</v>
      </c>
      <c r="O28" s="322">
        <f t="shared" si="68"/>
        <v>4854867.2829214074</v>
      </c>
      <c r="P28" s="172">
        <f>O28-M28</f>
        <v>-231113.82163970638</v>
      </c>
      <c r="Q28" s="173">
        <f>O28-N28</f>
        <v>-171856.10292468872</v>
      </c>
      <c r="R28" s="172">
        <f>O28-L28</f>
        <v>-187413.83026671689</v>
      </c>
      <c r="S28" s="174">
        <f>S10+S14+S12+S16+S18+S20+S22+S24</f>
        <v>505509.75281187485</v>
      </c>
      <c r="T28" s="175">
        <f>T10+T14+T12+T16+T18+T20+T22+T24</f>
        <v>509661.62081187486</v>
      </c>
      <c r="U28" s="175">
        <f>U10+U14+U12+U16+U18+U20+U22+U24</f>
        <v>486679.32890691113</v>
      </c>
      <c r="V28" s="175" t="e">
        <f>V10+V14+V12+V16+V18+V20+V22+V24</f>
        <v>#REF!</v>
      </c>
      <c r="W28" s="175">
        <f>W10+W14+W12+W16+W18+W20+W22+W24</f>
        <v>478279.4691985806</v>
      </c>
      <c r="X28" s="176">
        <f>X10+X12+X14+X16+X18+X20+X22+X24</f>
        <v>419136.95207859314</v>
      </c>
      <c r="Y28" s="172">
        <f>F28*Y29</f>
        <v>-41459.718467982078</v>
      </c>
      <c r="Z28" s="172" t="e">
        <f>F28*Z29</f>
        <v>#REF!</v>
      </c>
      <c r="AA28" s="172">
        <f>F28*AA29</f>
        <v>-39073.154707335983</v>
      </c>
      <c r="AB28" s="172">
        <f>F28*AB29</f>
        <v>-65010.251046861878</v>
      </c>
      <c r="AC28" s="176">
        <f>AC10+AC12+AC14+AC16+AC18+AC20+AC22+AC24</f>
        <v>54770.675999999985</v>
      </c>
      <c r="AD28" s="176">
        <f>AD10+AD14+AD12+AD16+AD18+AD20+AD22+AD24</f>
        <v>42340.626000000018</v>
      </c>
      <c r="AE28" s="260">
        <f t="shared" si="1"/>
        <v>-12430.049999999967</v>
      </c>
      <c r="AF28" s="261">
        <f>AF10+AF12+AF14+AF16+AF18+AF20+AF22+AF24</f>
        <v>564432.29681187484</v>
      </c>
      <c r="AG28" s="261">
        <f>AG10+AG12+AG14+AG16+AG18+AG20+AG22+AG24</f>
        <v>461477.57807859313</v>
      </c>
      <c r="AH28" s="260">
        <f>AH29*F28</f>
        <v>880.90753201790369</v>
      </c>
      <c r="AI28" s="260" t="e">
        <f>AI29*F28</f>
        <v>#REF!</v>
      </c>
      <c r="AJ28" s="260">
        <f>AJ29*F28</f>
        <v>-22669.625046861896</v>
      </c>
      <c r="AK28" s="260">
        <f>AK29*F28</f>
        <v>-74698.399660986513</v>
      </c>
    </row>
    <row r="29" spans="1:37" s="12" customFormat="1" ht="18.75" thickBot="1">
      <c r="A29" s="342"/>
      <c r="B29" s="323"/>
      <c r="C29" s="323"/>
      <c r="D29" s="323"/>
      <c r="E29" s="323"/>
      <c r="F29" s="323"/>
      <c r="G29" s="177">
        <f>G28/D28</f>
        <v>-5.359310907845205E-2</v>
      </c>
      <c r="H29" s="177" t="e">
        <f>F28/#REF!</f>
        <v>#REF!</v>
      </c>
      <c r="I29" s="178">
        <f>I28/E28</f>
        <v>-4.1961580425520402E-2</v>
      </c>
      <c r="J29" s="177">
        <f>J28/C28</f>
        <v>-5.0061485198308942E-2</v>
      </c>
      <c r="K29" s="323"/>
      <c r="L29" s="323"/>
      <c r="M29" s="323"/>
      <c r="N29" s="323"/>
      <c r="O29" s="323"/>
      <c r="P29" s="177">
        <f>P28/M28</f>
        <v>-4.5441344922112124E-2</v>
      </c>
      <c r="Q29" s="178">
        <f>Q28/N28</f>
        <v>-3.4188494120959464E-2</v>
      </c>
      <c r="R29" s="177">
        <f>R28/L28</f>
        <v>-3.7168461269748446E-2</v>
      </c>
      <c r="S29" s="179">
        <f>S28/B28</f>
        <v>9.0953954804221485E-2</v>
      </c>
      <c r="T29" s="180">
        <f>T28/C28</f>
        <v>9.1798789222143101E-2</v>
      </c>
      <c r="U29" s="180">
        <f>U28/D28</f>
        <v>8.7333390346922099E-2</v>
      </c>
      <c r="V29" s="180" t="e">
        <f>V28/#REF!</f>
        <v>#REF!</v>
      </c>
      <c r="W29" s="180">
        <f>W28/E28</f>
        <v>8.6880875776530198E-2</v>
      </c>
      <c r="X29" s="181">
        <f>X28/F28</f>
        <v>7.9472244124694599E-2</v>
      </c>
      <c r="Y29" s="177">
        <f>X29-U29</f>
        <v>-7.8611462222274997E-3</v>
      </c>
      <c r="Z29" s="177" t="e">
        <f>X29-V29</f>
        <v>#REF!</v>
      </c>
      <c r="AA29" s="177">
        <f t="shared" ref="AA29" si="70">X29-W29</f>
        <v>-7.4086316518355982E-3</v>
      </c>
      <c r="AB29" s="177">
        <f>X29-T29</f>
        <v>-1.2326545097448502E-2</v>
      </c>
      <c r="AC29" s="181">
        <f>AC28/T28</f>
        <v>0.10746478401248269</v>
      </c>
      <c r="AD29" s="181">
        <f>AD28/X28</f>
        <v>0.10101859497241525</v>
      </c>
      <c r="AE29" s="262">
        <f t="shared" si="1"/>
        <v>-6.4461890400674404E-3</v>
      </c>
      <c r="AF29" s="263">
        <f>AF28/C28</f>
        <v>0.10166392627850813</v>
      </c>
      <c r="AG29" s="263">
        <f>AG28/F28</f>
        <v>8.7500418565476024E-2</v>
      </c>
      <c r="AH29" s="262">
        <f t="shared" ref="AH29" si="71">AG29-U29</f>
        <v>1.6702821855392458E-4</v>
      </c>
      <c r="AI29" s="262" t="e">
        <f t="shared" ref="AI29" si="72">AG29-V29</f>
        <v>#REF!</v>
      </c>
      <c r="AJ29" s="262">
        <f t="shared" ref="AJ29" si="73">AG29-T29</f>
        <v>-4.2983706566670776E-3</v>
      </c>
      <c r="AK29" s="262">
        <f t="shared" ref="AK29" si="74">AG29-AF29</f>
        <v>-1.4163507713032111E-2</v>
      </c>
    </row>
    <row r="30" spans="1:37" s="12" customFormat="1" ht="18" customHeight="1">
      <c r="A30" s="353" t="s">
        <v>118</v>
      </c>
      <c r="B30" s="351">
        <f t="shared" ref="B30:F30" si="75">B14+B12+B16+B18+B20+B24+B26+B10+B22</f>
        <v>5627669.4050000003</v>
      </c>
      <c r="C30" s="351">
        <f t="shared" si="75"/>
        <v>5621747.6799999988</v>
      </c>
      <c r="D30" s="351">
        <f>D14+D12+D16+D18+D20+D24+D26+D10+D22</f>
        <v>5642680.2908071028</v>
      </c>
      <c r="E30" s="351">
        <f t="shared" ref="E30" si="76">E14+E12+E16+E18+E20+E24+E26+E10+E22</f>
        <v>5575022.7123837536</v>
      </c>
      <c r="F30" s="351">
        <f t="shared" si="75"/>
        <v>5341783.3090000013</v>
      </c>
      <c r="G30" s="281">
        <f>F30-D30</f>
        <v>-300896.98180710152</v>
      </c>
      <c r="H30" s="281" t="e">
        <f>F30-#REF!</f>
        <v>#REF!</v>
      </c>
      <c r="I30" s="281">
        <f t="shared" ref="I30" si="77">F30-E30</f>
        <v>-233239.40338375233</v>
      </c>
      <c r="J30" s="281">
        <f>F30-C30</f>
        <v>-279964.37099999748</v>
      </c>
      <c r="K30" s="351">
        <f t="shared" ref="K30:O30" si="78">K14+K12+K16+K18+K20+K24+K26+K10+K22</f>
        <v>5096594.3841881258</v>
      </c>
      <c r="L30" s="351">
        <f t="shared" si="78"/>
        <v>5086520.7911881246</v>
      </c>
      <c r="M30" s="351">
        <f>M14+M12+M16+M18+M20+M24+M26+M10+M22</f>
        <v>5136870.7726168223</v>
      </c>
      <c r="N30" s="351">
        <f t="shared" ref="N30" si="79">N14+N12+N16+N18+N20+N24+N26+N10+N22</f>
        <v>5077613.0539018046</v>
      </c>
      <c r="O30" s="351">
        <f t="shared" si="78"/>
        <v>4920242.4109214069</v>
      </c>
      <c r="P30" s="281">
        <f>O30-M30</f>
        <v>-216628.36169541534</v>
      </c>
      <c r="Q30" s="281">
        <f>O30-N30</f>
        <v>-157370.64298039768</v>
      </c>
      <c r="R30" s="281">
        <f>O30-L30</f>
        <v>-166278.38026671764</v>
      </c>
      <c r="S30" s="282">
        <f>S14+S12+S16+S18+S20+S24+S26+S10+S22</f>
        <v>531075.02081187489</v>
      </c>
      <c r="T30" s="283">
        <f>T14+T12+T16+T18+T20+T24+T26+T10+T22</f>
        <v>535226.88881187479</v>
      </c>
      <c r="U30" s="283">
        <f>U14+U12+U16+U18+U20+U24+U26+U10+U22</f>
        <v>505809.51819028048</v>
      </c>
      <c r="V30" s="283" t="e">
        <f>V14+V12+V16+V18+V20+V24+V26+V10+V22</f>
        <v>#REF!</v>
      </c>
      <c r="W30" s="283">
        <f>W14+W12+W16+W18+W20+W24+W26+W10+W22</f>
        <v>497409.65848194994</v>
      </c>
      <c r="X30" s="284">
        <f>X12+X14+X16+X18+X20+X24+X26+X10+X22</f>
        <v>421540.89807859313</v>
      </c>
      <c r="Y30" s="281">
        <f>F30*Y31</f>
        <v>-57296.232957179614</v>
      </c>
      <c r="Z30" s="281" t="e">
        <f>F30*Z31</f>
        <v>#REF!</v>
      </c>
      <c r="AA30" s="281">
        <f>F30*AA31</f>
        <v>-55058.884288602814</v>
      </c>
      <c r="AB30" s="281">
        <f>F30*AB31</f>
        <v>-87031.564423543387</v>
      </c>
      <c r="AC30" s="281">
        <f>AC28+AC26</f>
        <v>60506.396999999983</v>
      </c>
      <c r="AD30" s="281">
        <f>AD14+AD12+AD16+AD18+AD20+AD24+AD26+AD10+AD22</f>
        <v>47835.639000000025</v>
      </c>
      <c r="AE30" s="281">
        <f t="shared" si="1"/>
        <v>-12670.757999999958</v>
      </c>
      <c r="AF30" s="283">
        <f>AF12+AF14+AF16+AF18+AF20+AF24+AF26+AF10+AF22</f>
        <v>595733.28581187478</v>
      </c>
      <c r="AG30" s="283">
        <f>AG12+AG14+AG16+AG18+AG20+AG24+AG26+AG10+AG22</f>
        <v>469376.53707859322</v>
      </c>
      <c r="AH30" s="281">
        <f>AH31*F30</f>
        <v>-9460.5939571795407</v>
      </c>
      <c r="AI30" s="281" t="e">
        <f>AI31*F30</f>
        <v>#REF!</v>
      </c>
      <c r="AJ30" s="281">
        <f>AJ31*F30</f>
        <v>-39195.925423543318</v>
      </c>
      <c r="AK30" s="281">
        <f>AK31*F30</f>
        <v>-96689.089467918908</v>
      </c>
    </row>
    <row r="31" spans="1:37" s="12" customFormat="1" ht="18.75" thickBot="1">
      <c r="A31" s="354"/>
      <c r="B31" s="352"/>
      <c r="C31" s="352"/>
      <c r="D31" s="352"/>
      <c r="E31" s="352"/>
      <c r="F31" s="352"/>
      <c r="G31" s="285">
        <f>G30/D30</f>
        <v>-5.3325187021018093E-2</v>
      </c>
      <c r="H31" s="285" t="e">
        <f>F30/#REF!</f>
        <v>#REF!</v>
      </c>
      <c r="I31" s="285">
        <f>I30/E30</f>
        <v>-4.1836493843452782E-2</v>
      </c>
      <c r="J31" s="285">
        <f>J30/C30</f>
        <v>-4.9800237743860741E-2</v>
      </c>
      <c r="K31" s="352"/>
      <c r="L31" s="352"/>
      <c r="M31" s="352"/>
      <c r="N31" s="352"/>
      <c r="O31" s="352"/>
      <c r="P31" s="285">
        <f>P30/M30</f>
        <v>-4.2171269491574272E-2</v>
      </c>
      <c r="Q31" s="285">
        <f>Q30/N30</f>
        <v>-3.0993035764997671E-2</v>
      </c>
      <c r="R31" s="285">
        <f>R30/L30</f>
        <v>-3.2690003067475486E-2</v>
      </c>
      <c r="S31" s="286">
        <f>S30/B30</f>
        <v>9.436855340863344E-2</v>
      </c>
      <c r="T31" s="287">
        <f>T30/C30</f>
        <v>9.5206494364022204E-2</v>
      </c>
      <c r="U31" s="287">
        <f>U30/D30</f>
        <v>8.9639939199520347E-2</v>
      </c>
      <c r="V31" s="287" t="e">
        <f>V30/#REF!</f>
        <v>#REF!</v>
      </c>
      <c r="W31" s="287">
        <f>W30/E30</f>
        <v>8.9221099920733571E-2</v>
      </c>
      <c r="X31" s="288">
        <f>X30/F30</f>
        <v>7.8913889556015498E-2</v>
      </c>
      <c r="Y31" s="285">
        <f>X31-U31</f>
        <v>-1.0726049643504848E-2</v>
      </c>
      <c r="Z31" s="285" t="e">
        <f>X31-V31</f>
        <v>#REF!</v>
      </c>
      <c r="AA31" s="285">
        <f t="shared" ref="AA31" si="80">X31-W31</f>
        <v>-1.0307210364718072E-2</v>
      </c>
      <c r="AB31" s="285">
        <f>X31-T31</f>
        <v>-1.6292604808006705E-2</v>
      </c>
      <c r="AC31" s="285">
        <f>AC30/T30</f>
        <v>0.11304812643907954</v>
      </c>
      <c r="AD31" s="285">
        <f>AD30/X30</f>
        <v>0.11347804974093267</v>
      </c>
      <c r="AE31" s="285">
        <f t="shared" si="1"/>
        <v>4.2992330185313843E-4</v>
      </c>
      <c r="AF31" s="287">
        <f>AF30/C30</f>
        <v>0.1059694101767077</v>
      </c>
      <c r="AG31" s="287">
        <f>AG30/F30</f>
        <v>8.7868883840303502E-2</v>
      </c>
      <c r="AH31" s="285">
        <f t="shared" ref="AH31" si="81">AG31-U31</f>
        <v>-1.7710553592168443E-3</v>
      </c>
      <c r="AI31" s="285" t="e">
        <f t="shared" ref="AI31" si="82">AG31-V31</f>
        <v>#REF!</v>
      </c>
      <c r="AJ31" s="285">
        <f t="shared" ref="AJ31" si="83">AG31-T31</f>
        <v>-7.3376105237187017E-3</v>
      </c>
      <c r="AK31" s="285">
        <f t="shared" ref="AK31" si="84">AG31-AF31</f>
        <v>-1.8100526336404202E-2</v>
      </c>
    </row>
    <row r="32" spans="1:37" ht="15.75">
      <c r="A32" s="149"/>
      <c r="B32" s="149"/>
      <c r="C32" s="150"/>
      <c r="D32" s="151"/>
      <c r="E32" s="149"/>
      <c r="F32" s="149"/>
      <c r="G32" s="149"/>
      <c r="H32" s="149"/>
      <c r="I32" s="149"/>
      <c r="J32" s="149"/>
      <c r="K32" s="149"/>
      <c r="L32" s="150"/>
      <c r="M32" s="149"/>
      <c r="N32" s="149"/>
      <c r="O32" s="149"/>
      <c r="P32" s="149"/>
      <c r="Q32" s="149"/>
      <c r="R32" s="149"/>
      <c r="S32" s="150"/>
      <c r="T32" s="149"/>
      <c r="U32" s="149"/>
      <c r="V32" s="149"/>
      <c r="W32" s="149"/>
      <c r="X32" s="149"/>
      <c r="Y32" s="149"/>
      <c r="Z32" s="149"/>
      <c r="AA32" s="149"/>
      <c r="AB32" s="149"/>
      <c r="AC32" s="146"/>
      <c r="AD32" s="147"/>
      <c r="AE32" s="147"/>
      <c r="AF32" s="146"/>
      <c r="AG32" s="146"/>
      <c r="AH32" s="146"/>
      <c r="AI32" s="146"/>
      <c r="AJ32" s="146"/>
      <c r="AK32" s="146"/>
    </row>
    <row r="33" spans="1:37" ht="18">
      <c r="A33" s="338" t="s">
        <v>158</v>
      </c>
      <c r="B33" s="338"/>
      <c r="C33" s="338"/>
      <c r="D33" s="338"/>
      <c r="E33" s="338"/>
      <c r="F33" s="338"/>
      <c r="G33" s="338"/>
      <c r="H33" s="338"/>
      <c r="I33" s="338"/>
      <c r="J33" s="338"/>
      <c r="K33" s="338"/>
      <c r="L33" s="338"/>
      <c r="M33" s="338"/>
      <c r="N33" s="338"/>
      <c r="O33" s="338"/>
      <c r="P33" s="338"/>
      <c r="Q33" s="338"/>
      <c r="R33" s="338"/>
      <c r="S33" s="338"/>
      <c r="T33" s="338"/>
      <c r="U33" s="338"/>
      <c r="V33" s="338"/>
      <c r="W33" s="338"/>
      <c r="X33" s="338"/>
      <c r="Y33" s="338"/>
      <c r="Z33" s="338"/>
      <c r="AA33" s="338"/>
      <c r="AB33" s="338"/>
      <c r="AD33" s="145"/>
      <c r="AE33" s="145"/>
      <c r="AF33" s="146"/>
      <c r="AG33" s="146"/>
      <c r="AH33" s="146"/>
      <c r="AI33" s="146"/>
      <c r="AJ33" s="146"/>
      <c r="AK33" s="146"/>
    </row>
    <row r="34" spans="1:37" s="3" customFormat="1" ht="21" thickBot="1">
      <c r="A34" s="130"/>
      <c r="B34" s="130"/>
      <c r="C34" s="131"/>
      <c r="D34" s="130"/>
      <c r="E34" s="130"/>
      <c r="F34" s="130"/>
      <c r="G34" s="130"/>
      <c r="H34" s="130"/>
      <c r="I34" s="130"/>
      <c r="J34" s="130"/>
      <c r="K34" s="130"/>
      <c r="L34" s="130"/>
      <c r="M34" s="130"/>
      <c r="N34" s="130"/>
      <c r="O34" s="130"/>
      <c r="P34" s="130"/>
      <c r="Q34" s="130"/>
      <c r="R34" s="130"/>
      <c r="S34" s="130"/>
      <c r="T34" s="130"/>
      <c r="U34" s="130"/>
      <c r="V34" s="130"/>
      <c r="W34" s="130"/>
      <c r="X34" s="130"/>
      <c r="Y34" s="130"/>
      <c r="Z34" s="130"/>
      <c r="AA34" s="130"/>
      <c r="AB34" s="130"/>
      <c r="AF34" s="146"/>
      <c r="AG34" s="146"/>
      <c r="AH34" s="146"/>
      <c r="AI34" s="146"/>
      <c r="AJ34" s="146"/>
      <c r="AK34" s="146"/>
    </row>
    <row r="35" spans="1:37" s="3" customFormat="1" ht="21" customHeight="1" thickBot="1">
      <c r="A35" s="339" t="s">
        <v>0</v>
      </c>
      <c r="B35" s="326" t="s">
        <v>1</v>
      </c>
      <c r="C35" s="327"/>
      <c r="D35" s="327"/>
      <c r="E35" s="327"/>
      <c r="F35" s="327"/>
      <c r="G35" s="327"/>
      <c r="H35" s="327"/>
      <c r="I35" s="327"/>
      <c r="J35" s="327"/>
      <c r="K35" s="326" t="s">
        <v>2</v>
      </c>
      <c r="L35" s="327"/>
      <c r="M35" s="327"/>
      <c r="N35" s="327"/>
      <c r="O35" s="327"/>
      <c r="P35" s="327"/>
      <c r="Q35" s="327"/>
      <c r="R35" s="327"/>
      <c r="S35" s="326" t="s">
        <v>3</v>
      </c>
      <c r="T35" s="327"/>
      <c r="U35" s="327"/>
      <c r="V35" s="327"/>
      <c r="W35" s="327"/>
      <c r="X35" s="327"/>
      <c r="Y35" s="327"/>
      <c r="Z35" s="327"/>
      <c r="AA35" s="327"/>
      <c r="AB35" s="328"/>
      <c r="AC35" s="316" t="s">
        <v>278</v>
      </c>
      <c r="AD35" s="316" t="s">
        <v>279</v>
      </c>
      <c r="AE35" s="316" t="s">
        <v>280</v>
      </c>
      <c r="AF35" s="332" t="s">
        <v>3</v>
      </c>
      <c r="AG35" s="333"/>
      <c r="AH35" s="333"/>
      <c r="AI35" s="333"/>
      <c r="AJ35" s="333"/>
      <c r="AK35" s="334"/>
    </row>
    <row r="36" spans="1:37" ht="63.75" customHeight="1" thickBot="1">
      <c r="A36" s="340"/>
      <c r="B36" s="316" t="s">
        <v>126</v>
      </c>
      <c r="C36" s="316" t="s">
        <v>179</v>
      </c>
      <c r="D36" s="316" t="s">
        <v>112</v>
      </c>
      <c r="E36" s="316" t="s">
        <v>183</v>
      </c>
      <c r="F36" s="316" t="s">
        <v>173</v>
      </c>
      <c r="G36" s="329" t="s">
        <v>4</v>
      </c>
      <c r="H36" s="330"/>
      <c r="I36" s="330"/>
      <c r="J36" s="330"/>
      <c r="K36" s="316" t="s">
        <v>126</v>
      </c>
      <c r="L36" s="316" t="s">
        <v>179</v>
      </c>
      <c r="M36" s="316" t="s">
        <v>112</v>
      </c>
      <c r="N36" s="316" t="s">
        <v>183</v>
      </c>
      <c r="O36" s="316" t="s">
        <v>173</v>
      </c>
      <c r="P36" s="329" t="s">
        <v>4</v>
      </c>
      <c r="Q36" s="330"/>
      <c r="R36" s="330"/>
      <c r="S36" s="316" t="s">
        <v>126</v>
      </c>
      <c r="T36" s="316" t="s">
        <v>179</v>
      </c>
      <c r="U36" s="316" t="s">
        <v>112</v>
      </c>
      <c r="V36" s="316" t="s">
        <v>123</v>
      </c>
      <c r="W36" s="316" t="s">
        <v>183</v>
      </c>
      <c r="X36" s="316" t="s">
        <v>173</v>
      </c>
      <c r="Y36" s="329" t="s">
        <v>4</v>
      </c>
      <c r="Z36" s="330"/>
      <c r="AA36" s="330"/>
      <c r="AB36" s="331"/>
      <c r="AC36" s="317"/>
      <c r="AD36" s="317"/>
      <c r="AE36" s="317"/>
      <c r="AF36" s="316" t="s">
        <v>133</v>
      </c>
      <c r="AG36" s="316" t="s">
        <v>174</v>
      </c>
      <c r="AH36" s="329" t="s">
        <v>5</v>
      </c>
      <c r="AI36" s="330"/>
      <c r="AJ36" s="330"/>
      <c r="AK36" s="331"/>
    </row>
    <row r="37" spans="1:37" ht="72.75" customHeight="1" thickBot="1">
      <c r="A37" s="340"/>
      <c r="B37" s="317" t="s">
        <v>6</v>
      </c>
      <c r="C37" s="317" t="s">
        <v>6</v>
      </c>
      <c r="D37" s="317" t="s">
        <v>6</v>
      </c>
      <c r="E37" s="317" t="s">
        <v>6</v>
      </c>
      <c r="F37" s="317" t="s">
        <v>6</v>
      </c>
      <c r="G37" s="256" t="s">
        <v>226</v>
      </c>
      <c r="H37" s="256" t="s">
        <v>184</v>
      </c>
      <c r="I37" s="256" t="s">
        <v>184</v>
      </c>
      <c r="J37" s="256" t="s">
        <v>203</v>
      </c>
      <c r="K37" s="317" t="s">
        <v>6</v>
      </c>
      <c r="L37" s="317" t="s">
        <v>6</v>
      </c>
      <c r="M37" s="317" t="s">
        <v>6</v>
      </c>
      <c r="N37" s="317" t="s">
        <v>6</v>
      </c>
      <c r="O37" s="317" t="s">
        <v>6</v>
      </c>
      <c r="P37" s="256" t="s">
        <v>226</v>
      </c>
      <c r="Q37" s="256" t="s">
        <v>184</v>
      </c>
      <c r="R37" s="256" t="s">
        <v>203</v>
      </c>
      <c r="S37" s="317" t="s">
        <v>6</v>
      </c>
      <c r="T37" s="317" t="s">
        <v>6</v>
      </c>
      <c r="U37" s="317" t="s">
        <v>6</v>
      </c>
      <c r="V37" s="317" t="s">
        <v>6</v>
      </c>
      <c r="W37" s="317" t="s">
        <v>6</v>
      </c>
      <c r="X37" s="317" t="s">
        <v>6</v>
      </c>
      <c r="Y37" s="256" t="s">
        <v>226</v>
      </c>
      <c r="Z37" s="256" t="s">
        <v>184</v>
      </c>
      <c r="AA37" s="256" t="s">
        <v>184</v>
      </c>
      <c r="AB37" s="256" t="s">
        <v>203</v>
      </c>
      <c r="AC37" s="321"/>
      <c r="AD37" s="321"/>
      <c r="AE37" s="321"/>
      <c r="AF37" s="317" t="s">
        <v>6</v>
      </c>
      <c r="AG37" s="317" t="s">
        <v>6</v>
      </c>
      <c r="AH37" s="256" t="s">
        <v>176</v>
      </c>
      <c r="AI37" s="256" t="s">
        <v>132</v>
      </c>
      <c r="AJ37" s="256" t="s">
        <v>258</v>
      </c>
      <c r="AK37" s="256" t="s">
        <v>259</v>
      </c>
    </row>
    <row r="38" spans="1:37" ht="36.75" customHeight="1" thickBot="1">
      <c r="A38" s="340"/>
      <c r="B38" s="211" t="s">
        <v>6</v>
      </c>
      <c r="C38" s="211" t="s">
        <v>6</v>
      </c>
      <c r="D38" s="210" t="s">
        <v>6</v>
      </c>
      <c r="E38" s="211" t="s">
        <v>6</v>
      </c>
      <c r="F38" s="210" t="s">
        <v>6</v>
      </c>
      <c r="G38" s="210" t="s">
        <v>7</v>
      </c>
      <c r="H38" s="210" t="s">
        <v>7</v>
      </c>
      <c r="I38" s="210" t="s">
        <v>7</v>
      </c>
      <c r="J38" s="210" t="s">
        <v>7</v>
      </c>
      <c r="K38" s="211" t="s">
        <v>6</v>
      </c>
      <c r="L38" s="211" t="s">
        <v>6</v>
      </c>
      <c r="M38" s="210" t="s">
        <v>6</v>
      </c>
      <c r="N38" s="211" t="s">
        <v>6</v>
      </c>
      <c r="O38" s="210" t="s">
        <v>6</v>
      </c>
      <c r="P38" s="210" t="s">
        <v>7</v>
      </c>
      <c r="Q38" s="210" t="s">
        <v>7</v>
      </c>
      <c r="R38" s="210" t="s">
        <v>7</v>
      </c>
      <c r="S38" s="211" t="s">
        <v>7</v>
      </c>
      <c r="T38" s="211" t="s">
        <v>7</v>
      </c>
      <c r="U38" s="211" t="s">
        <v>7</v>
      </c>
      <c r="V38" s="211" t="s">
        <v>7</v>
      </c>
      <c r="W38" s="211" t="s">
        <v>7</v>
      </c>
      <c r="X38" s="211" t="s">
        <v>7</v>
      </c>
      <c r="Y38" s="210" t="s">
        <v>7</v>
      </c>
      <c r="Z38" s="210" t="s">
        <v>7</v>
      </c>
      <c r="AA38" s="210" t="s">
        <v>7</v>
      </c>
      <c r="AB38" s="210" t="s">
        <v>7</v>
      </c>
      <c r="AC38" s="293" t="s">
        <v>6</v>
      </c>
      <c r="AD38" s="293" t="s">
        <v>6</v>
      </c>
      <c r="AE38" s="293" t="s">
        <v>6</v>
      </c>
      <c r="AF38" s="209" t="s">
        <v>7</v>
      </c>
      <c r="AG38" s="209" t="s">
        <v>7</v>
      </c>
      <c r="AH38" s="210" t="s">
        <v>7</v>
      </c>
      <c r="AI38" s="210" t="s">
        <v>7</v>
      </c>
      <c r="AJ38" s="210" t="s">
        <v>7</v>
      </c>
      <c r="AK38" s="210" t="s">
        <v>7</v>
      </c>
    </row>
    <row r="39" spans="1:37" ht="18.75" customHeight="1" thickBot="1">
      <c r="A39" s="206">
        <v>1</v>
      </c>
      <c r="B39" s="207">
        <v>2</v>
      </c>
      <c r="C39" s="207">
        <v>3</v>
      </c>
      <c r="D39" s="208">
        <v>4</v>
      </c>
      <c r="E39" s="207">
        <v>5</v>
      </c>
      <c r="F39" s="207">
        <v>6</v>
      </c>
      <c r="G39" s="208">
        <v>7</v>
      </c>
      <c r="H39" s="206">
        <v>9</v>
      </c>
      <c r="I39" s="207">
        <v>8</v>
      </c>
      <c r="J39" s="207">
        <v>9</v>
      </c>
      <c r="K39" s="208">
        <v>12</v>
      </c>
      <c r="L39" s="206">
        <v>13</v>
      </c>
      <c r="M39" s="207">
        <v>14</v>
      </c>
      <c r="N39" s="208">
        <v>16</v>
      </c>
      <c r="O39" s="206">
        <v>17</v>
      </c>
      <c r="P39" s="207">
        <v>18</v>
      </c>
      <c r="Q39" s="208">
        <v>20</v>
      </c>
      <c r="R39" s="206">
        <v>21</v>
      </c>
      <c r="S39" s="207">
        <v>10</v>
      </c>
      <c r="T39" s="207">
        <v>11</v>
      </c>
      <c r="U39" s="208">
        <v>12</v>
      </c>
      <c r="V39" s="206">
        <v>25</v>
      </c>
      <c r="W39" s="207">
        <v>13</v>
      </c>
      <c r="X39" s="207">
        <v>14</v>
      </c>
      <c r="Y39" s="208">
        <v>15</v>
      </c>
      <c r="Z39" s="206">
        <v>29</v>
      </c>
      <c r="AA39" s="207">
        <v>16</v>
      </c>
      <c r="AB39" s="207">
        <v>17</v>
      </c>
      <c r="AC39" s="202"/>
      <c r="AD39" s="204"/>
      <c r="AE39" s="204"/>
      <c r="AF39" s="206">
        <v>35</v>
      </c>
      <c r="AG39" s="207">
        <v>35</v>
      </c>
      <c r="AH39" s="208">
        <v>36</v>
      </c>
      <c r="AI39" s="206">
        <v>37</v>
      </c>
      <c r="AJ39" s="207">
        <v>38</v>
      </c>
      <c r="AK39" s="207">
        <v>39</v>
      </c>
    </row>
    <row r="40" spans="1:37" s="101" customFormat="1" ht="18">
      <c r="A40" s="343" t="s">
        <v>9</v>
      </c>
      <c r="B40" s="291">
        <f>'октябрь '!B40+'ноябрь '!B10</f>
        <v>6809407.3549999995</v>
      </c>
      <c r="C40" s="291">
        <f>'октябрь '!C40+'ноябрь '!C10</f>
        <v>6809407.3549999995</v>
      </c>
      <c r="D40" s="291">
        <f>'октябрь '!D40+'ноябрь '!D10</f>
        <v>6824661.5559096392</v>
      </c>
      <c r="E40" s="291">
        <f>'октябрь '!E40+'ноябрь '!E10</f>
        <v>6752828.8079249999</v>
      </c>
      <c r="F40" s="291">
        <f>'октябрь '!F40+'ноябрь '!F10</f>
        <v>6589048.8569999998</v>
      </c>
      <c r="G40" s="161">
        <f>F40-D40</f>
        <v>-235612.69890963938</v>
      </c>
      <c r="H40" s="161" t="e">
        <f>F40-#REF!</f>
        <v>#REF!</v>
      </c>
      <c r="I40" s="161">
        <f>F40-E40</f>
        <v>-163779.95092500001</v>
      </c>
      <c r="J40" s="161">
        <f>F40-C40</f>
        <v>-220358.49799999967</v>
      </c>
      <c r="K40" s="291">
        <f>'октябрь '!J40+'ноябрь '!K10</f>
        <v>6382671.9850000003</v>
      </c>
      <c r="L40" s="291">
        <f>'октябрь '!K40+'ноябрь '!L10</f>
        <v>6382671.9850000003</v>
      </c>
      <c r="M40" s="291">
        <f>'октябрь '!L40+'ноябрь '!M10</f>
        <v>6386971.4404185526</v>
      </c>
      <c r="N40" s="291">
        <f>'октябрь '!M40+'ноябрь '!N10</f>
        <v>6326021.1647010967</v>
      </c>
      <c r="O40" s="291">
        <f>'октябрь '!N40+'ноябрь '!O10</f>
        <v>6181969.4110000003</v>
      </c>
      <c r="P40" s="161">
        <f>O40-M40</f>
        <v>-205002.02941855229</v>
      </c>
      <c r="Q40" s="161">
        <f>O40-N40</f>
        <v>-144051.7537010964</v>
      </c>
      <c r="R40" s="161">
        <f>O40-L40</f>
        <v>-200702.57400000002</v>
      </c>
      <c r="S40" s="162">
        <f>B40-K40</f>
        <v>426735.36999999918</v>
      </c>
      <c r="T40" s="162">
        <f>C40-L40</f>
        <v>426735.36999999918</v>
      </c>
      <c r="U40" s="162">
        <f>D40-M40</f>
        <v>437690.11549108662</v>
      </c>
      <c r="V40" s="162" t="e">
        <f>#REF!-#REF!</f>
        <v>#REF!</v>
      </c>
      <c r="W40" s="162">
        <f>E40-N40</f>
        <v>426807.64322390314</v>
      </c>
      <c r="X40" s="162">
        <f>F40-O40</f>
        <v>407079.44599999953</v>
      </c>
      <c r="Y40" s="163">
        <f>F40*Y41</f>
        <v>-15499.978865318551</v>
      </c>
      <c r="Z40" s="163" t="e">
        <f>F40*Z41</f>
        <v>#REF!</v>
      </c>
      <c r="AA40" s="163">
        <f>F40*AA41</f>
        <v>-9376.6043063415163</v>
      </c>
      <c r="AB40" s="161">
        <f>F40*AB41</f>
        <v>-5846.3866534600211</v>
      </c>
      <c r="AC40" s="160">
        <v>7402.8469999999797</v>
      </c>
      <c r="AD40" s="160">
        <v>1574.528000000093</v>
      </c>
      <c r="AE40" s="163">
        <f>AD40-AC40</f>
        <v>-5828.3189999998867</v>
      </c>
      <c r="AF40" s="162">
        <f>T40+AC40</f>
        <v>434138.21699999913</v>
      </c>
      <c r="AG40" s="162">
        <f>X40+AD40</f>
        <v>408653.97399999964</v>
      </c>
      <c r="AH40" s="163">
        <f>AH41*F40</f>
        <v>-13925.450865318466</v>
      </c>
      <c r="AI40" s="163" t="e">
        <f>AI41*F40</f>
        <v>#REF!</v>
      </c>
      <c r="AJ40" s="163">
        <f>AJ41*F40</f>
        <v>-4271.8586534599344</v>
      </c>
      <c r="AK40" s="163">
        <f>AK41*F40</f>
        <v>-11435.142919025178</v>
      </c>
    </row>
    <row r="41" spans="1:37" s="101" customFormat="1" ht="18.75" thickBot="1">
      <c r="A41" s="344"/>
      <c r="B41" s="164"/>
      <c r="C41" s="164"/>
      <c r="D41" s="164"/>
      <c r="E41" s="165"/>
      <c r="F41" s="164"/>
      <c r="G41" s="166">
        <f>G40/D40</f>
        <v>-3.4523719158734936E-2</v>
      </c>
      <c r="H41" s="166" t="e">
        <f>F40/#REF!</f>
        <v>#REF!</v>
      </c>
      <c r="I41" s="166">
        <f>I40/E40</f>
        <v>-2.4253532198652922E-2</v>
      </c>
      <c r="J41" s="166">
        <f>J40/C40</f>
        <v>-3.2360892293834535E-2</v>
      </c>
      <c r="K41" s="164"/>
      <c r="L41" s="164"/>
      <c r="M41" s="164"/>
      <c r="N41" s="292"/>
      <c r="O41" s="164"/>
      <c r="P41" s="166">
        <f>P40/M40</f>
        <v>-3.2096907169686363E-2</v>
      </c>
      <c r="Q41" s="166">
        <f>Q40/N40</f>
        <v>-2.277130441878672E-2</v>
      </c>
      <c r="R41" s="166">
        <f>R40/L40</f>
        <v>-3.1444914366847258E-2</v>
      </c>
      <c r="S41" s="167">
        <f>S40/B40</f>
        <v>6.2668503696824168E-2</v>
      </c>
      <c r="T41" s="167">
        <f>T40/C40</f>
        <v>6.2668503696824168E-2</v>
      </c>
      <c r="U41" s="167">
        <f>U40/D40</f>
        <v>6.4133600165429475E-2</v>
      </c>
      <c r="V41" s="167" t="e">
        <f>V40/#REF!</f>
        <v>#REF!</v>
      </c>
      <c r="W41" s="167">
        <f>W40/E40</f>
        <v>6.3204274144046016E-2</v>
      </c>
      <c r="X41" s="167">
        <f>X40/F40</f>
        <v>6.1781215291419646E-2</v>
      </c>
      <c r="Y41" s="166">
        <f>X41-U41</f>
        <v>-2.3523848740098288E-3</v>
      </c>
      <c r="Z41" s="166" t="e">
        <f>X41-V41</f>
        <v>#REF!</v>
      </c>
      <c r="AA41" s="166">
        <f t="shared" ref="AA41" si="85">X41-W41</f>
        <v>-1.4230588526263702E-3</v>
      </c>
      <c r="AB41" s="166">
        <f>X41-T41</f>
        <v>-8.8728840540452242E-4</v>
      </c>
      <c r="AC41" s="167">
        <f>AC40/T40</f>
        <v>1.7347629281350627E-2</v>
      </c>
      <c r="AD41" s="194">
        <f>AD40/X40</f>
        <v>3.8678641613364454E-3</v>
      </c>
      <c r="AE41" s="166">
        <f>AD41-AC41</f>
        <v>-1.347976512001418E-2</v>
      </c>
      <c r="AF41" s="167">
        <f>AF40/C40</f>
        <v>6.3755653666573625E-2</v>
      </c>
      <c r="AG41" s="167">
        <f>AG40/F40</f>
        <v>6.2020176639889138E-2</v>
      </c>
      <c r="AH41" s="166">
        <f>AG41-U41</f>
        <v>-2.1134235255403366E-3</v>
      </c>
      <c r="AI41" s="166" t="e">
        <f>AG41-V41</f>
        <v>#REF!</v>
      </c>
      <c r="AJ41" s="166">
        <f>AG41-T41</f>
        <v>-6.4832705693503023E-4</v>
      </c>
      <c r="AK41" s="166">
        <f>AG41-AF41</f>
        <v>-1.7354770266844871E-3</v>
      </c>
    </row>
    <row r="42" spans="1:37" s="101" customFormat="1" ht="18">
      <c r="A42" s="343" t="s">
        <v>11</v>
      </c>
      <c r="B42" s="291">
        <f>'октябрь '!B42+'ноябрь '!B12</f>
        <v>4085585.0850000004</v>
      </c>
      <c r="C42" s="291">
        <f>'октябрь '!C42+'ноябрь '!C12</f>
        <v>4088445.841</v>
      </c>
      <c r="D42" s="291">
        <f>'октябрь '!D42+'ноябрь '!D12</f>
        <v>4079311.6831037072</v>
      </c>
      <c r="E42" s="291">
        <f>'октябрь '!E42+'ноябрь '!E12</f>
        <v>4079311.6831037072</v>
      </c>
      <c r="F42" s="291">
        <f>'октябрь '!F42+'ноябрь '!F12</f>
        <v>4080236.9640000002</v>
      </c>
      <c r="G42" s="161">
        <f>F42-D42</f>
        <v>925.28089629299939</v>
      </c>
      <c r="H42" s="161" t="e">
        <f>F42-#REF!</f>
        <v>#REF!</v>
      </c>
      <c r="I42" s="161">
        <f t="shared" ref="I42" si="86">F42-E42</f>
        <v>925.28089629299939</v>
      </c>
      <c r="J42" s="161">
        <f>F42-C42</f>
        <v>-8208.8769999998622</v>
      </c>
      <c r="K42" s="291">
        <f>'октябрь '!J42+'ноябрь '!K12</f>
        <v>3619775.2169999997</v>
      </c>
      <c r="L42" s="291">
        <f>'октябрь '!K42+'ноябрь '!L12</f>
        <v>3617036.4559997721</v>
      </c>
      <c r="M42" s="291">
        <f>'октябрь '!L42+'ноябрь '!M12</f>
        <v>3627296.2711770786</v>
      </c>
      <c r="N42" s="291">
        <f>'октябрь '!M42+'ноябрь '!N12</f>
        <v>3627296.2711770786</v>
      </c>
      <c r="O42" s="291">
        <f>'октябрь '!N42+'ноябрь '!O12</f>
        <v>3638353.0230440004</v>
      </c>
      <c r="P42" s="161">
        <f>O42-M42</f>
        <v>11056.751866921782</v>
      </c>
      <c r="Q42" s="161">
        <f>O42-N42</f>
        <v>11056.751866921782</v>
      </c>
      <c r="R42" s="161">
        <f>O42-L42</f>
        <v>21316.567044228315</v>
      </c>
      <c r="S42" s="168">
        <f>B42-K42</f>
        <v>465809.86800000072</v>
      </c>
      <c r="T42" s="168">
        <f>C42-L42</f>
        <v>471409.38500022795</v>
      </c>
      <c r="U42" s="168">
        <f>D42-M42</f>
        <v>452015.41192662856</v>
      </c>
      <c r="V42" s="168" t="e">
        <f>#REF!-#REF!</f>
        <v>#REF!</v>
      </c>
      <c r="W42" s="168">
        <f>E42-N42</f>
        <v>452015.41192662856</v>
      </c>
      <c r="X42" s="168">
        <f>F42-O42</f>
        <v>441883.94095599977</v>
      </c>
      <c r="Y42" s="161">
        <f>F42*Y43</f>
        <v>-10233.998371812157</v>
      </c>
      <c r="Z42" s="163" t="e">
        <f>F42*Z43</f>
        <v>#REF!</v>
      </c>
      <c r="AA42" s="163">
        <f>F42*AA43</f>
        <v>-10233.998371812157</v>
      </c>
      <c r="AB42" s="163">
        <f>F42*AB43</f>
        <v>-28578.937276471657</v>
      </c>
      <c r="AC42" s="160">
        <v>94469.246000000014</v>
      </c>
      <c r="AD42" s="160">
        <v>105615.31700000001</v>
      </c>
      <c r="AE42" s="163">
        <f t="shared" ref="AE42:AE61" si="87">AD42-AC42</f>
        <v>11146.070999999996</v>
      </c>
      <c r="AF42" s="168">
        <f t="shared" ref="AF42" si="88">T42+AC42</f>
        <v>565878.63100022799</v>
      </c>
      <c r="AG42" s="168">
        <f t="shared" ref="AG42" si="89">X42+AD42</f>
        <v>547499.25795599981</v>
      </c>
      <c r="AH42" s="161">
        <f>AH43*F42</f>
        <v>95381.318628187815</v>
      </c>
      <c r="AI42" s="163" t="e">
        <f>AI43*F42</f>
        <v>#REF!</v>
      </c>
      <c r="AJ42" s="163">
        <f>AJ43*F42</f>
        <v>77036.379723528313</v>
      </c>
      <c r="AK42" s="163">
        <f>AK43*F42</f>
        <v>-17243.188719068377</v>
      </c>
    </row>
    <row r="43" spans="1:37" s="101" customFormat="1" ht="18.75" thickBot="1">
      <c r="A43" s="346"/>
      <c r="B43" s="164"/>
      <c r="C43" s="164"/>
      <c r="D43" s="169"/>
      <c r="E43" s="165"/>
      <c r="F43" s="169"/>
      <c r="G43" s="166">
        <f>G42/D42</f>
        <v>2.2682279957313972E-4</v>
      </c>
      <c r="H43" s="166" t="e">
        <f>F42/#REF!</f>
        <v>#REF!</v>
      </c>
      <c r="I43" s="166">
        <f>I42/E42</f>
        <v>2.2682279957313972E-4</v>
      </c>
      <c r="J43" s="166">
        <f>J42/C42</f>
        <v>-2.0078233439413833E-3</v>
      </c>
      <c r="K43" s="164"/>
      <c r="L43" s="164"/>
      <c r="M43" s="169"/>
      <c r="N43" s="292"/>
      <c r="O43" s="169"/>
      <c r="P43" s="166">
        <f>P42/M42</f>
        <v>3.048207546425151E-3</v>
      </c>
      <c r="Q43" s="166">
        <f>Q42/N42</f>
        <v>3.048207546425151E-3</v>
      </c>
      <c r="R43" s="166">
        <f>R42/L42</f>
        <v>5.8933790973738692E-3</v>
      </c>
      <c r="S43" s="167">
        <f>S42/B42</f>
        <v>0.11401301363425177</v>
      </c>
      <c r="T43" s="167">
        <f>T42/C42</f>
        <v>0.11530283225787458</v>
      </c>
      <c r="U43" s="167">
        <f>U42/D42</f>
        <v>0.11080678483060082</v>
      </c>
      <c r="V43" s="167" t="e">
        <f>V42/#REF!</f>
        <v>#REF!</v>
      </c>
      <c r="W43" s="167">
        <f>W42/E42</f>
        <v>0.11080678483060082</v>
      </c>
      <c r="X43" s="167">
        <f>X42/F42</f>
        <v>0.1082985975703738</v>
      </c>
      <c r="Y43" s="166">
        <f>X43-U43</f>
        <v>-2.5081872602270155E-3</v>
      </c>
      <c r="Z43" s="166" t="e">
        <f>X43-V43</f>
        <v>#REF!</v>
      </c>
      <c r="AA43" s="166">
        <f t="shared" ref="AA43" si="90">X43-W43</f>
        <v>-2.5081872602270155E-3</v>
      </c>
      <c r="AB43" s="166">
        <f>X43-T43</f>
        <v>-7.0042346875007766E-3</v>
      </c>
      <c r="AC43" s="167">
        <f>AC42/T42</f>
        <v>0.200397465570089</v>
      </c>
      <c r="AD43" s="194">
        <f>AD42/X42</f>
        <v>0.2390114399077394</v>
      </c>
      <c r="AE43" s="166">
        <f t="shared" si="87"/>
        <v>3.8613974337650403E-2</v>
      </c>
      <c r="AF43" s="167">
        <f>AF42/C42</f>
        <v>0.13840922761540575</v>
      </c>
      <c r="AG43" s="167">
        <f>AG42/F42</f>
        <v>0.13418320131565764</v>
      </c>
      <c r="AH43" s="166">
        <f t="shared" ref="AH43" si="91">AG43-U43</f>
        <v>2.3376416485056825E-2</v>
      </c>
      <c r="AI43" s="166" t="e">
        <f t="shared" ref="AI43" si="92">AG43-V43</f>
        <v>#REF!</v>
      </c>
      <c r="AJ43" s="166">
        <f t="shared" ref="AJ43" si="93">AG43-T43</f>
        <v>1.8880369057783064E-2</v>
      </c>
      <c r="AK43" s="166">
        <f t="shared" ref="AK43" si="94">AG43-AF43</f>
        <v>-4.2260262997481091E-3</v>
      </c>
    </row>
    <row r="44" spans="1:37" s="101" customFormat="1" ht="18">
      <c r="A44" s="343" t="s">
        <v>10</v>
      </c>
      <c r="B44" s="291">
        <f>'октябрь '!B44+'ноябрь '!B14</f>
        <v>483209.57200000004</v>
      </c>
      <c r="C44" s="291">
        <f>'октябрь '!C44+'ноябрь '!C14</f>
        <v>483209.57200000004</v>
      </c>
      <c r="D44" s="291">
        <f>'октябрь '!D44+'ноябрь '!D14</f>
        <v>485518.04</v>
      </c>
      <c r="E44" s="291">
        <f>'октябрь '!E44+'ноябрь '!E14</f>
        <v>485518.04</v>
      </c>
      <c r="F44" s="291">
        <f>'октябрь '!F44+'ноябрь '!F14</f>
        <v>477461.141</v>
      </c>
      <c r="G44" s="161">
        <f>F44-D44</f>
        <v>-8056.8989999999758</v>
      </c>
      <c r="H44" s="161" t="e">
        <f>F44-#REF!</f>
        <v>#REF!</v>
      </c>
      <c r="I44" s="161">
        <f t="shared" ref="I44" si="95">F44-E44</f>
        <v>-8056.8989999999758</v>
      </c>
      <c r="J44" s="161">
        <f>F44-C44</f>
        <v>-5748.4310000000405</v>
      </c>
      <c r="K44" s="291">
        <f>'октябрь '!J44+'ноябрь '!K14</f>
        <v>413878.5834</v>
      </c>
      <c r="L44" s="291">
        <f>'октябрь '!K44+'ноябрь '!L14</f>
        <v>413878.5834</v>
      </c>
      <c r="M44" s="291">
        <f>'октябрь '!L44+'ноябрь '!M14</f>
        <v>415756.94917670503</v>
      </c>
      <c r="N44" s="291">
        <f>'октябрь '!M44+'ноябрь '!N14</f>
        <v>415756.94917670503</v>
      </c>
      <c r="O44" s="291">
        <f>'октябрь '!N44+'ноябрь '!O14</f>
        <v>411683.62300000002</v>
      </c>
      <c r="P44" s="161">
        <f>O44-M44</f>
        <v>-4073.3261767050135</v>
      </c>
      <c r="Q44" s="161">
        <f>O44-N44</f>
        <v>-4073.3261767050135</v>
      </c>
      <c r="R44" s="161">
        <f>O44-L44</f>
        <v>-2194.9603999999817</v>
      </c>
      <c r="S44" s="168">
        <f>B44-K44</f>
        <v>69330.988600000041</v>
      </c>
      <c r="T44" s="168">
        <f>C44-L44</f>
        <v>69330.988600000041</v>
      </c>
      <c r="U44" s="168">
        <f>D44-M44</f>
        <v>69761.090823294944</v>
      </c>
      <c r="V44" s="168" t="e">
        <f>#REF!-#REF!</f>
        <v>#REF!</v>
      </c>
      <c r="W44" s="168">
        <f>E44-N44</f>
        <v>69761.090823294944</v>
      </c>
      <c r="X44" s="168">
        <f>F44-O44</f>
        <v>65777.517999999982</v>
      </c>
      <c r="Y44" s="161">
        <f>F44*Y45</f>
        <v>-2825.926728634689</v>
      </c>
      <c r="Z44" s="163" t="e">
        <f>F44*Z45</f>
        <v>#REF!</v>
      </c>
      <c r="AA44" s="163">
        <f>F44*AA45</f>
        <v>-2825.926728634689</v>
      </c>
      <c r="AB44" s="163">
        <f>F44*AB45</f>
        <v>-2728.6847778166962</v>
      </c>
      <c r="AC44" s="160">
        <v>4485.4630000000006</v>
      </c>
      <c r="AD44" s="160">
        <v>2357.5840000000017</v>
      </c>
      <c r="AE44" s="163">
        <f t="shared" si="87"/>
        <v>-2127.878999999999</v>
      </c>
      <c r="AF44" s="168">
        <f t="shared" ref="AF44" si="96">T44+AC44</f>
        <v>73816.451600000044</v>
      </c>
      <c r="AG44" s="168">
        <f t="shared" ref="AG44" si="97">X44+AD44</f>
        <v>68135.101999999984</v>
      </c>
      <c r="AH44" s="161">
        <f>AH45*F44</f>
        <v>-468.34272863468163</v>
      </c>
      <c r="AI44" s="163" t="e">
        <f>AI45*F44</f>
        <v>#REF!</v>
      </c>
      <c r="AJ44" s="163">
        <f>AJ45*F44</f>
        <v>-371.10077781668883</v>
      </c>
      <c r="AK44" s="163">
        <f>AK45*F44</f>
        <v>-4803.203132554987</v>
      </c>
    </row>
    <row r="45" spans="1:37" s="101" customFormat="1" ht="18.75" thickBot="1">
      <c r="A45" s="346"/>
      <c r="B45" s="164"/>
      <c r="C45" s="164"/>
      <c r="D45" s="164"/>
      <c r="E45" s="292"/>
      <c r="F45" s="164"/>
      <c r="G45" s="166">
        <f>G44/D44</f>
        <v>-1.6594437973921579E-2</v>
      </c>
      <c r="H45" s="166" t="e">
        <f>F44/#REF!</f>
        <v>#REF!</v>
      </c>
      <c r="I45" s="166">
        <f>I44/E44</f>
        <v>-1.6594437973921579E-2</v>
      </c>
      <c r="J45" s="166">
        <f>J44/C44</f>
        <v>-1.1896351672437565E-2</v>
      </c>
      <c r="K45" s="164"/>
      <c r="L45" s="164"/>
      <c r="M45" s="164"/>
      <c r="N45" s="292"/>
      <c r="O45" s="164"/>
      <c r="P45" s="166">
        <f>P44/M44</f>
        <v>-9.797373645277949E-3</v>
      </c>
      <c r="Q45" s="166">
        <f>Q44/N44</f>
        <v>-9.797373645277949E-3</v>
      </c>
      <c r="R45" s="166">
        <f>R44/L44</f>
        <v>-5.3033920768947472E-3</v>
      </c>
      <c r="S45" s="167">
        <f>S44/B44</f>
        <v>0.14348016392357399</v>
      </c>
      <c r="T45" s="167">
        <f>T44/C44</f>
        <v>0.14348016392357399</v>
      </c>
      <c r="U45" s="167">
        <f>U44/D44</f>
        <v>0.14368382856236392</v>
      </c>
      <c r="V45" s="167" t="e">
        <f>V44/#REF!</f>
        <v>#REF!</v>
      </c>
      <c r="W45" s="167">
        <f>W44/E44</f>
        <v>0.14368382856236392</v>
      </c>
      <c r="X45" s="167">
        <f>X44/F44</f>
        <v>0.1377651757423333</v>
      </c>
      <c r="Y45" s="166">
        <f>X45-U45</f>
        <v>-5.9186528200306232E-3</v>
      </c>
      <c r="Z45" s="166" t="e">
        <f>X45-V45</f>
        <v>#REF!</v>
      </c>
      <c r="AA45" s="166">
        <f t="shared" ref="AA45" si="98">X45-W45</f>
        <v>-5.9186528200306232E-3</v>
      </c>
      <c r="AB45" s="166">
        <f>X45-T45</f>
        <v>-5.7149881812406933E-3</v>
      </c>
      <c r="AC45" s="167">
        <f>AC44/T44</f>
        <v>6.4696365803732364E-2</v>
      </c>
      <c r="AD45" s="194">
        <f>AD44/X44</f>
        <v>3.5841790199502545E-2</v>
      </c>
      <c r="AE45" s="166">
        <f t="shared" si="87"/>
        <v>-2.8854575604229819E-2</v>
      </c>
      <c r="AF45" s="167">
        <f>AF44/C44</f>
        <v>0.15276280909435302</v>
      </c>
      <c r="AG45" s="167">
        <f>AG44/F44</f>
        <v>0.14270292626808762</v>
      </c>
      <c r="AH45" s="166">
        <f t="shared" ref="AH45" si="99">AG45-U45</f>
        <v>-9.8090229427630349E-4</v>
      </c>
      <c r="AI45" s="166" t="e">
        <f t="shared" ref="AI45" si="100">AG45-V45</f>
        <v>#REF!</v>
      </c>
      <c r="AJ45" s="166">
        <f t="shared" ref="AJ45" si="101">AG45-T45</f>
        <v>-7.7723765548637358E-4</v>
      </c>
      <c r="AK45" s="166">
        <f t="shared" ref="AK45" si="102">AG45-AF45</f>
        <v>-1.0059882826265409E-2</v>
      </c>
    </row>
    <row r="46" spans="1:37" s="101" customFormat="1" ht="18">
      <c r="A46" s="343" t="s">
        <v>12</v>
      </c>
      <c r="B46" s="291">
        <f>'октябрь '!B46+'ноябрь '!B16</f>
        <v>12623634.852</v>
      </c>
      <c r="C46" s="291">
        <f>'октябрь '!C46+'ноябрь '!C16</f>
        <v>12496045.806000002</v>
      </c>
      <c r="D46" s="291">
        <f>'октябрь '!D46+'ноябрь '!D16</f>
        <v>12857120.309999999</v>
      </c>
      <c r="E46" s="291">
        <f>'октябрь '!E46+'ноябрь '!E16</f>
        <v>12137404.218</v>
      </c>
      <c r="F46" s="291">
        <f>'октябрь '!F46+'ноябрь '!F16</f>
        <v>12035235.310000001</v>
      </c>
      <c r="G46" s="161">
        <f>F46-D46</f>
        <v>-821884.99999999814</v>
      </c>
      <c r="H46" s="161" t="e">
        <f>F46-#REF!</f>
        <v>#REF!</v>
      </c>
      <c r="I46" s="161">
        <f t="shared" ref="I46" si="103">F46-E46</f>
        <v>-102168.90799999982</v>
      </c>
      <c r="J46" s="161">
        <f>F46-C46</f>
        <v>-460810.49600000121</v>
      </c>
      <c r="K46" s="291">
        <f>'октябрь '!J46+'ноябрь '!K16</f>
        <v>11344996.609000001</v>
      </c>
      <c r="L46" s="291">
        <f>'октябрь '!K46+'ноябрь '!L16</f>
        <v>11185918.934999999</v>
      </c>
      <c r="M46" s="291">
        <f>'октябрь '!L46+'ноябрь '!M16</f>
        <v>11590392.554</v>
      </c>
      <c r="N46" s="291">
        <f>'октябрь '!M46+'ноябрь '!N16</f>
        <v>10943148.757000003</v>
      </c>
      <c r="O46" s="291">
        <f>'октябрь '!N46+'ноябрь '!O16</f>
        <v>10913831.687000003</v>
      </c>
      <c r="P46" s="161">
        <f>O46-M46</f>
        <v>-676560.86699999683</v>
      </c>
      <c r="Q46" s="161">
        <f>O46-N46</f>
        <v>-29317.070000000298</v>
      </c>
      <c r="R46" s="161">
        <f>O46-L46</f>
        <v>-272087.24799999595</v>
      </c>
      <c r="S46" s="168">
        <f>B46-K46</f>
        <v>1278638.2429999989</v>
      </c>
      <c r="T46" s="168">
        <f>C46-L46</f>
        <v>1310126.8710000031</v>
      </c>
      <c r="U46" s="168">
        <f>D46-M46</f>
        <v>1266727.7559999991</v>
      </c>
      <c r="V46" s="168" t="e">
        <f>#REF!-#REF!</f>
        <v>#REF!</v>
      </c>
      <c r="W46" s="168">
        <f>E46-N46</f>
        <v>1194255.4609999973</v>
      </c>
      <c r="X46" s="168">
        <f>F46-O46</f>
        <v>1121403.6229999978</v>
      </c>
      <c r="Y46" s="161">
        <f>F46*Y47</f>
        <v>-64349.193306055437</v>
      </c>
      <c r="Z46" s="163" t="e">
        <f>F46*Z47</f>
        <v>#REF!</v>
      </c>
      <c r="AA46" s="163">
        <f>F46*AA47</f>
        <v>-62798.965562707373</v>
      </c>
      <c r="AB46" s="163">
        <f>F46*AB47</f>
        <v>-140410.34785373966</v>
      </c>
      <c r="AC46" s="160">
        <v>93537.51999999996</v>
      </c>
      <c r="AD46" s="160">
        <v>80020.514999999956</v>
      </c>
      <c r="AE46" s="163">
        <f t="shared" si="87"/>
        <v>-13517.005000000005</v>
      </c>
      <c r="AF46" s="168">
        <f t="shared" ref="AF46" si="104">T46+AC46</f>
        <v>1403664.3910000031</v>
      </c>
      <c r="AG46" s="168">
        <f t="shared" ref="AG46" si="105">X46+AD46</f>
        <v>1201424.1379999977</v>
      </c>
      <c r="AH46" s="161">
        <f>AH47*F46</f>
        <v>15671.321693944506</v>
      </c>
      <c r="AI46" s="163" t="e">
        <f>AI47*F46</f>
        <v>#REF!</v>
      </c>
      <c r="AJ46" s="163">
        <f>AJ47*F46</f>
        <v>-60389.832853739717</v>
      </c>
      <c r="AK46" s="163">
        <f>AK47*F46</f>
        <v>-150478.0160271161</v>
      </c>
    </row>
    <row r="47" spans="1:37" s="101" customFormat="1" ht="18.75" thickBot="1">
      <c r="A47" s="344"/>
      <c r="B47" s="164"/>
      <c r="C47" s="164"/>
      <c r="D47" s="164"/>
      <c r="E47" s="165"/>
      <c r="F47" s="164"/>
      <c r="G47" s="166">
        <f>G46/D46</f>
        <v>-6.392450099115532E-2</v>
      </c>
      <c r="H47" s="166" t="e">
        <f>F46/#REF!</f>
        <v>#REF!</v>
      </c>
      <c r="I47" s="166">
        <f>I46/E46</f>
        <v>-8.4176901555673162E-3</v>
      </c>
      <c r="J47" s="166">
        <f>J46/C46</f>
        <v>-3.6876505028394034E-2</v>
      </c>
      <c r="K47" s="164"/>
      <c r="L47" s="164"/>
      <c r="M47" s="164"/>
      <c r="N47" s="165"/>
      <c r="O47" s="164"/>
      <c r="P47" s="166">
        <f>P46/M46</f>
        <v>-5.837255846580508E-2</v>
      </c>
      <c r="Q47" s="166">
        <f>Q46/N46</f>
        <v>-2.6790342204977384E-3</v>
      </c>
      <c r="R47" s="166">
        <f>R46/L46</f>
        <v>-2.432408544895252E-2</v>
      </c>
      <c r="S47" s="167">
        <f>S46/B46</f>
        <v>0.1012892291317679</v>
      </c>
      <c r="T47" s="167">
        <f>T46/C46</f>
        <v>0.10484331534467832</v>
      </c>
      <c r="U47" s="167">
        <f>U46/D46</f>
        <v>9.8523442688388377E-2</v>
      </c>
      <c r="V47" s="167" t="e">
        <f>V46/#REF!</f>
        <v>#REF!</v>
      </c>
      <c r="W47" s="167">
        <f>W46/E46</f>
        <v>9.8394635257256557E-2</v>
      </c>
      <c r="X47" s="167">
        <f>X46/F46</f>
        <v>9.317670939663561E-2</v>
      </c>
      <c r="Y47" s="166">
        <f>X47-U47</f>
        <v>-5.3467332917527671E-3</v>
      </c>
      <c r="Z47" s="166" t="e">
        <f>X47-V47</f>
        <v>#REF!</v>
      </c>
      <c r="AA47" s="166">
        <f t="shared" ref="AA47" si="106">X47-W47</f>
        <v>-5.2179258606209478E-3</v>
      </c>
      <c r="AB47" s="166">
        <f>X47-T47</f>
        <v>-1.166660594804271E-2</v>
      </c>
      <c r="AC47" s="167">
        <f>AC46/T46</f>
        <v>7.1395772478587485E-2</v>
      </c>
      <c r="AD47" s="194">
        <f>AD46/X46</f>
        <v>7.1357460738291301E-2</v>
      </c>
      <c r="AE47" s="166">
        <f t="shared" si="87"/>
        <v>-3.8311740296184671E-5</v>
      </c>
      <c r="AF47" s="167">
        <f>AF46/C46</f>
        <v>0.11232868483292777</v>
      </c>
      <c r="AG47" s="167">
        <f>AG46/F46</f>
        <v>9.9825562779129212E-2</v>
      </c>
      <c r="AH47" s="166">
        <f t="shared" ref="AH47" si="107">AG47-U47</f>
        <v>1.3021200907408353E-3</v>
      </c>
      <c r="AI47" s="166" t="e">
        <f t="shared" ref="AI47" si="108">AG47-V47</f>
        <v>#REF!</v>
      </c>
      <c r="AJ47" s="166">
        <f t="shared" ref="AJ47" si="109">AG47-T47</f>
        <v>-5.0177525655491079E-3</v>
      </c>
      <c r="AK47" s="166">
        <f t="shared" ref="AK47" si="110">AG47-AF47</f>
        <v>-1.2503122053798554E-2</v>
      </c>
    </row>
    <row r="48" spans="1:37" s="102" customFormat="1" ht="18">
      <c r="A48" s="343" t="s">
        <v>13</v>
      </c>
      <c r="B48" s="291">
        <f>'октябрь '!B48+'ноябрь '!B18</f>
        <v>14515769.274827009</v>
      </c>
      <c r="C48" s="291">
        <f>'октябрь '!C48+'ноябрь '!C18</f>
        <v>14459406.14682701</v>
      </c>
      <c r="D48" s="291">
        <f>'октябрь '!D48+'ноябрь '!D18</f>
        <v>14348100.804999998</v>
      </c>
      <c r="E48" s="291">
        <f>'октябрь '!E48+'ноябрь '!E18</f>
        <v>14348100.804999998</v>
      </c>
      <c r="F48" s="291">
        <f>'октябрь '!F48+'ноябрь '!F18</f>
        <v>13792706.995195998</v>
      </c>
      <c r="G48" s="161">
        <f>F48-D48</f>
        <v>-555393.80980399996</v>
      </c>
      <c r="H48" s="161" t="e">
        <f>F48-#REF!</f>
        <v>#REF!</v>
      </c>
      <c r="I48" s="161">
        <f t="shared" ref="I48" si="111">F48-E48</f>
        <v>-555393.80980399996</v>
      </c>
      <c r="J48" s="161">
        <f>F48-C48</f>
        <v>-666699.15163101256</v>
      </c>
      <c r="K48" s="291">
        <f>'октябрь '!J48+'ноябрь '!K18</f>
        <v>14021877.885015136</v>
      </c>
      <c r="L48" s="291">
        <f>'октябрь '!K48+'ноябрь '!L18</f>
        <v>13943514.757015137</v>
      </c>
      <c r="M48" s="291">
        <f>'октябрь '!L48+'ноябрь '!M18</f>
        <v>13846911.880999997</v>
      </c>
      <c r="N48" s="291">
        <f>'октябрь '!M48+'ноябрь '!N18</f>
        <v>13846911.880999997</v>
      </c>
      <c r="O48" s="291">
        <f>'октябрь '!N48+'ноябрь '!O18</f>
        <v>13333415.926196001</v>
      </c>
      <c r="P48" s="161">
        <f>O48-M48</f>
        <v>-513495.95480399579</v>
      </c>
      <c r="Q48" s="161">
        <f>O48-N48</f>
        <v>-513495.95480399579</v>
      </c>
      <c r="R48" s="161">
        <f>O48-L48</f>
        <v>-610098.83081913553</v>
      </c>
      <c r="S48" s="168">
        <f>B48-K48</f>
        <v>493891.38981187344</v>
      </c>
      <c r="T48" s="168">
        <f>C48-L48</f>
        <v>515891.38981187344</v>
      </c>
      <c r="U48" s="168">
        <f>D48-M48</f>
        <v>501188.92400000058</v>
      </c>
      <c r="V48" s="168" t="e">
        <f>#REF!-#REF!</f>
        <v>#REF!</v>
      </c>
      <c r="W48" s="168">
        <f>E48-N48</f>
        <v>501188.92400000058</v>
      </c>
      <c r="X48" s="168">
        <f>F48-O48</f>
        <v>459291.06899999641</v>
      </c>
      <c r="Y48" s="161">
        <f>F48*Y49</f>
        <v>-22497.571316819656</v>
      </c>
      <c r="Z48" s="163" t="e">
        <f>F48*Z49</f>
        <v>#REF!</v>
      </c>
      <c r="AA48" s="163">
        <f>F48*AA49</f>
        <v>-22497.571316819656</v>
      </c>
      <c r="AB48" s="163">
        <f>F48*AB49</f>
        <v>-32813.427461710242</v>
      </c>
      <c r="AC48" s="160">
        <v>0</v>
      </c>
      <c r="AD48" s="160">
        <v>0</v>
      </c>
      <c r="AE48" s="163">
        <f t="shared" si="87"/>
        <v>0</v>
      </c>
      <c r="AF48" s="168">
        <f t="shared" ref="AF48" si="112">T48+AC48</f>
        <v>515891.38981187344</v>
      </c>
      <c r="AG48" s="168">
        <f t="shared" ref="AG48" si="113">X48+AD48</f>
        <v>459291.06899999641</v>
      </c>
      <c r="AH48" s="161">
        <f>AH49*F48</f>
        <v>-22497.571316819656</v>
      </c>
      <c r="AI48" s="163" t="e">
        <f>AI49*F48</f>
        <v>#REF!</v>
      </c>
      <c r="AJ48" s="163">
        <f>AJ49*F48</f>
        <v>-32813.427461710242</v>
      </c>
      <c r="AK48" s="163">
        <f>AK49*F48</f>
        <v>-32813.427461710242</v>
      </c>
    </row>
    <row r="49" spans="1:37" s="102" customFormat="1" ht="18.75" thickBot="1">
      <c r="A49" s="344"/>
      <c r="B49" s="164"/>
      <c r="C49" s="164"/>
      <c r="D49" s="164"/>
      <c r="E49" s="170"/>
      <c r="F49" s="164"/>
      <c r="G49" s="166">
        <f>G48/D48</f>
        <v>-3.8708524379091162E-2</v>
      </c>
      <c r="H49" s="166" t="e">
        <f>F48/#REF!</f>
        <v>#REF!</v>
      </c>
      <c r="I49" s="166">
        <f>I48/E48</f>
        <v>-3.8708524379091162E-2</v>
      </c>
      <c r="J49" s="166">
        <f>J48/C48</f>
        <v>-4.6108335630181727E-2</v>
      </c>
      <c r="K49" s="164"/>
      <c r="L49" s="164"/>
      <c r="M49" s="164"/>
      <c r="N49" s="170"/>
      <c r="O49" s="164"/>
      <c r="P49" s="166">
        <f>P48/M48</f>
        <v>-3.7083788733326732E-2</v>
      </c>
      <c r="Q49" s="166">
        <f>Q48/N48</f>
        <v>-3.7083788733326732E-2</v>
      </c>
      <c r="R49" s="166">
        <f>R48/L48</f>
        <v>-4.3755024572422675E-2</v>
      </c>
      <c r="S49" s="167">
        <f>S48/B48</f>
        <v>3.4024472314283141E-2</v>
      </c>
      <c r="T49" s="167">
        <f>T48/C48</f>
        <v>3.5678601498103799E-2</v>
      </c>
      <c r="U49" s="167">
        <f>U48/D48</f>
        <v>3.4930680430217444E-2</v>
      </c>
      <c r="V49" s="167" t="e">
        <f>V48/#REF!</f>
        <v>#REF!</v>
      </c>
      <c r="W49" s="167">
        <f>W48/E48</f>
        <v>3.4930680430217444E-2</v>
      </c>
      <c r="X49" s="167">
        <f>X48/F48</f>
        <v>3.329955962669022E-2</v>
      </c>
      <c r="Y49" s="166">
        <f>X49-U49</f>
        <v>-1.6311208035272237E-3</v>
      </c>
      <c r="Z49" s="166" t="e">
        <f>X49-V49</f>
        <v>#REF!</v>
      </c>
      <c r="AA49" s="166">
        <f t="shared" ref="AA49" si="114">X49-W49</f>
        <v>-1.6311208035272237E-3</v>
      </c>
      <c r="AB49" s="166">
        <f>X49-T49</f>
        <v>-2.3790418714135786E-3</v>
      </c>
      <c r="AC49" s="167">
        <f>AC48/T48</f>
        <v>0</v>
      </c>
      <c r="AD49" s="194">
        <f>AD48/X48</f>
        <v>0</v>
      </c>
      <c r="AE49" s="166">
        <f t="shared" si="87"/>
        <v>0</v>
      </c>
      <c r="AF49" s="167">
        <f>AF48/C48</f>
        <v>3.5678601498103799E-2</v>
      </c>
      <c r="AG49" s="167">
        <f>AG48/F48</f>
        <v>3.329955962669022E-2</v>
      </c>
      <c r="AH49" s="166">
        <f t="shared" ref="AH49" si="115">AG49-U49</f>
        <v>-1.6311208035272237E-3</v>
      </c>
      <c r="AI49" s="166" t="e">
        <f t="shared" ref="AI49" si="116">AG49-V49</f>
        <v>#REF!</v>
      </c>
      <c r="AJ49" s="166">
        <f t="shared" ref="AJ49" si="117">AG49-T49</f>
        <v>-2.3790418714135786E-3</v>
      </c>
      <c r="AK49" s="166">
        <f t="shared" ref="AK49" si="118">AG49-AF49</f>
        <v>-2.3790418714135786E-3</v>
      </c>
    </row>
    <row r="50" spans="1:37" s="101" customFormat="1" ht="18">
      <c r="A50" s="343" t="s">
        <v>14</v>
      </c>
      <c r="B50" s="291">
        <f>'октябрь '!B50+'ноябрь '!B20</f>
        <v>7749582.2580000004</v>
      </c>
      <c r="C50" s="291">
        <f>'октябрь '!C50+'ноябрь '!C20</f>
        <v>7749582.2580000004</v>
      </c>
      <c r="D50" s="291">
        <f>'октябрь '!D50+'ноябрь '!D20</f>
        <v>7836720.2246571425</v>
      </c>
      <c r="E50" s="291">
        <f>'октябрь '!E50+'ноябрь '!E20</f>
        <v>7836720.2246571425</v>
      </c>
      <c r="F50" s="291">
        <f>'октябрь '!F50+'ноябрь '!F20</f>
        <v>7457302.091</v>
      </c>
      <c r="G50" s="161">
        <f>F50-D50</f>
        <v>-379418.13365714252</v>
      </c>
      <c r="H50" s="161" t="e">
        <f>F50-#REF!</f>
        <v>#REF!</v>
      </c>
      <c r="I50" s="161">
        <f t="shared" ref="I50" si="119">F50-E50</f>
        <v>-379418.13365714252</v>
      </c>
      <c r="J50" s="161">
        <f>F50-C50</f>
        <v>-292280.16700000037</v>
      </c>
      <c r="K50" s="291">
        <f>'октябрь '!J50+'ноябрь '!K20</f>
        <v>7216624.5329999998</v>
      </c>
      <c r="L50" s="291">
        <f>'октябрь '!K50+'ноябрь '!L20</f>
        <v>7213277.470999999</v>
      </c>
      <c r="M50" s="291">
        <f>'октябрь '!L50+'ноябрь '!M20</f>
        <v>7313032.9578051427</v>
      </c>
      <c r="N50" s="291">
        <f>'октябрь '!M50+'ноябрь '!N20</f>
        <v>7313032.9578051427</v>
      </c>
      <c r="O50" s="291">
        <f>'октябрь '!N50+'ноябрь '!O20</f>
        <v>6979269.8370000003</v>
      </c>
      <c r="P50" s="161">
        <f>O50-M50</f>
        <v>-333763.12080514245</v>
      </c>
      <c r="Q50" s="161">
        <f>O50-N50</f>
        <v>-333763.12080514245</v>
      </c>
      <c r="R50" s="161">
        <f>O50-L50</f>
        <v>-234007.63399999868</v>
      </c>
      <c r="S50" s="168">
        <f>B50-K50</f>
        <v>532957.72500000056</v>
      </c>
      <c r="T50" s="168">
        <f>C50-L50</f>
        <v>536304.78700000141</v>
      </c>
      <c r="U50" s="168">
        <f>D50-M50</f>
        <v>523687.2668519998</v>
      </c>
      <c r="V50" s="168" t="e">
        <f>#REF!-#REF!</f>
        <v>#REF!</v>
      </c>
      <c r="W50" s="168">
        <f>E50-N50</f>
        <v>523687.2668519998</v>
      </c>
      <c r="X50" s="168">
        <f>F50-O50</f>
        <v>478032.25399999972</v>
      </c>
      <c r="Y50" s="161">
        <f>F50*Y51</f>
        <v>-20300.471703035037</v>
      </c>
      <c r="Z50" s="163" t="e">
        <f>F50*Z51</f>
        <v>#REF!</v>
      </c>
      <c r="AA50" s="163">
        <f>F50*AA51</f>
        <v>-20300.471703035037</v>
      </c>
      <c r="AB50" s="163">
        <f>F50*AB51</f>
        <v>-38045.474625926894</v>
      </c>
      <c r="AC50" s="160">
        <v>29820.756999999987</v>
      </c>
      <c r="AD50" s="160">
        <v>10909.739999999998</v>
      </c>
      <c r="AE50" s="163">
        <f t="shared" si="87"/>
        <v>-18911.016999999989</v>
      </c>
      <c r="AF50" s="168">
        <f t="shared" ref="AF50" si="120">T50+AC50</f>
        <v>566125.54400000139</v>
      </c>
      <c r="AG50" s="168">
        <f t="shared" ref="AG50" si="121">X50+AD50</f>
        <v>488941.99399999972</v>
      </c>
      <c r="AH50" s="161">
        <f>AH51*F50</f>
        <v>-9390.731703035015</v>
      </c>
      <c r="AI50" s="163" t="e">
        <f>AI51*F50</f>
        <v>#REF!</v>
      </c>
      <c r="AJ50" s="163">
        <f>AJ51*F50</f>
        <v>-27135.734625926874</v>
      </c>
      <c r="AK50" s="163">
        <f>AK51*F50</f>
        <v>-55831.783797059215</v>
      </c>
    </row>
    <row r="51" spans="1:37" s="101" customFormat="1" ht="18.75" thickBot="1">
      <c r="A51" s="344"/>
      <c r="B51" s="164"/>
      <c r="C51" s="164"/>
      <c r="D51" s="164"/>
      <c r="E51" s="292"/>
      <c r="F51" s="164"/>
      <c r="G51" s="166">
        <f>G50/D50</f>
        <v>-4.8415424154527875E-2</v>
      </c>
      <c r="H51" s="166" t="e">
        <f>F50/#REF!</f>
        <v>#REF!</v>
      </c>
      <c r="I51" s="166">
        <f>I50/E50</f>
        <v>-4.8415424154527875E-2</v>
      </c>
      <c r="J51" s="166">
        <f>J50/C50</f>
        <v>-3.7715602889210643E-2</v>
      </c>
      <c r="K51" s="164"/>
      <c r="L51" s="164"/>
      <c r="M51" s="164"/>
      <c r="N51" s="165"/>
      <c r="O51" s="164"/>
      <c r="P51" s="166">
        <f>P50/M50</f>
        <v>-4.5639493590538205E-2</v>
      </c>
      <c r="Q51" s="166">
        <f>Q50/N50</f>
        <v>-4.5639493590538205E-2</v>
      </c>
      <c r="R51" s="166">
        <f>R50/L50</f>
        <v>-3.2441235615958838E-2</v>
      </c>
      <c r="S51" s="167">
        <f>S50/B50</f>
        <v>6.8772445695356149E-2</v>
      </c>
      <c r="T51" s="167">
        <f>T50/C50</f>
        <v>6.9204347943576772E-2</v>
      </c>
      <c r="U51" s="167">
        <f>U50/D50</f>
        <v>6.682480066141587E-2</v>
      </c>
      <c r="V51" s="167" t="e">
        <f>V50/#REF!</f>
        <v>#REF!</v>
      </c>
      <c r="W51" s="167">
        <f>W50/E50</f>
        <v>6.682480066141587E-2</v>
      </c>
      <c r="X51" s="167">
        <f>X50/F50</f>
        <v>6.4102573312260325E-2</v>
      </c>
      <c r="Y51" s="166">
        <f>X51-U51</f>
        <v>-2.7222273491555454E-3</v>
      </c>
      <c r="Z51" s="166" t="e">
        <f>X51-V51</f>
        <v>#REF!</v>
      </c>
      <c r="AA51" s="166">
        <f t="shared" ref="AA51" si="122">X51-W51</f>
        <v>-2.7222273491555454E-3</v>
      </c>
      <c r="AB51" s="166">
        <f>X51-T51</f>
        <v>-5.1017746313164469E-3</v>
      </c>
      <c r="AC51" s="167">
        <f>AC50/T50</f>
        <v>5.5604122362607047E-2</v>
      </c>
      <c r="AD51" s="194">
        <f>AD50/X50</f>
        <v>2.2822183877157384E-2</v>
      </c>
      <c r="AE51" s="166">
        <f t="shared" si="87"/>
        <v>-3.2781938485449663E-2</v>
      </c>
      <c r="AF51" s="167">
        <f>AF50/C50</f>
        <v>7.3052394974655849E-2</v>
      </c>
      <c r="AG51" s="167">
        <f>AG50/F50</f>
        <v>6.5565534027391695E-2</v>
      </c>
      <c r="AH51" s="166">
        <f t="shared" ref="AH51" si="123">AG51-U51</f>
        <v>-1.2592666340241754E-3</v>
      </c>
      <c r="AI51" s="166" t="e">
        <f t="shared" ref="AI51" si="124">AG51-V51</f>
        <v>#REF!</v>
      </c>
      <c r="AJ51" s="166">
        <f t="shared" ref="AJ51" si="125">AG51-T51</f>
        <v>-3.6388139161850769E-3</v>
      </c>
      <c r="AK51" s="166">
        <f t="shared" ref="AK51" si="126">AG51-AF51</f>
        <v>-7.486860947264154E-3</v>
      </c>
    </row>
    <row r="52" spans="1:37" s="101" customFormat="1" ht="18">
      <c r="A52" s="343" t="s">
        <v>15</v>
      </c>
      <c r="B52" s="291">
        <f>'октябрь '!B52+'ноябрь '!B22</f>
        <v>2593449.5069999993</v>
      </c>
      <c r="C52" s="291">
        <f>'октябрь '!C52+'ноябрь '!C22</f>
        <v>2593449.5069999993</v>
      </c>
      <c r="D52" s="291">
        <f>'октябрь '!D52+'ноябрь '!D22</f>
        <v>2605378.3114553588</v>
      </c>
      <c r="E52" s="291">
        <f>'октябрь '!E52+'ноябрь '!E22</f>
        <v>2605252.3173399586</v>
      </c>
      <c r="F52" s="291">
        <f>'октябрь '!F52+'ноябрь '!F22</f>
        <v>2522335.5630000001</v>
      </c>
      <c r="G52" s="161">
        <f>F52-D52</f>
        <v>-83042.748455358669</v>
      </c>
      <c r="H52" s="161" t="e">
        <f>F52-#REF!</f>
        <v>#REF!</v>
      </c>
      <c r="I52" s="161">
        <f t="shared" ref="I52" si="127">F52-E52</f>
        <v>-82916.754339958541</v>
      </c>
      <c r="J52" s="161">
        <f>F52-C52</f>
        <v>-71113.943999999203</v>
      </c>
      <c r="K52" s="291">
        <f>'октябрь '!J52+'ноябрь '!K22</f>
        <v>2423767.9340446452</v>
      </c>
      <c r="L52" s="291">
        <f>'октябрь '!K52+'ноябрь '!L22</f>
        <v>2377712.7322946452</v>
      </c>
      <c r="M52" s="291">
        <f>'октябрь '!L52+'ноябрь '!M22</f>
        <v>2422316.475399178</v>
      </c>
      <c r="N52" s="291">
        <f>'октябрь '!M52+'ноябрь '!N22</f>
        <v>2422190.4755202779</v>
      </c>
      <c r="O52" s="291">
        <f>'октябрь '!N52+'ноябрь '!O22</f>
        <v>2343692.2779801367</v>
      </c>
      <c r="P52" s="161">
        <f>O52-M52</f>
        <v>-78624.197419041302</v>
      </c>
      <c r="Q52" s="161">
        <f>O52-N52</f>
        <v>-78498.197540141176</v>
      </c>
      <c r="R52" s="161">
        <f>O52-L52</f>
        <v>-34020.454314508475</v>
      </c>
      <c r="S52" s="168">
        <f>B52-K52</f>
        <v>169681.57295535412</v>
      </c>
      <c r="T52" s="168">
        <f>C52-L52</f>
        <v>215736.77470535412</v>
      </c>
      <c r="U52" s="168">
        <f>D52-M52</f>
        <v>183061.83605618076</v>
      </c>
      <c r="V52" s="168" t="e">
        <f>#REF!-#REF!</f>
        <v>#REF!</v>
      </c>
      <c r="W52" s="168">
        <f>E52-N52</f>
        <v>183061.84181968076</v>
      </c>
      <c r="X52" s="168">
        <f>F52-O52</f>
        <v>178643.2850198634</v>
      </c>
      <c r="Y52" s="161">
        <f>F52*Y53</f>
        <v>1416.2860530025691</v>
      </c>
      <c r="Z52" s="163" t="e">
        <f>F52*Z53</f>
        <v>#REF!</v>
      </c>
      <c r="AA52" s="163">
        <f>F52*AA53</f>
        <v>1407.7094954491424</v>
      </c>
      <c r="AB52" s="163">
        <f>F52*AB53</f>
        <v>-31177.857677338041</v>
      </c>
      <c r="AC52" s="160">
        <v>9794.8109999999942</v>
      </c>
      <c r="AD52" s="160">
        <v>0</v>
      </c>
      <c r="AE52" s="163">
        <f t="shared" si="87"/>
        <v>-9794.8109999999942</v>
      </c>
      <c r="AF52" s="168">
        <f t="shared" ref="AF52" si="128">T52+AC52</f>
        <v>225531.58570535411</v>
      </c>
      <c r="AG52" s="168">
        <f t="shared" ref="AG52" si="129">X52+AD52</f>
        <v>178643.2850198634</v>
      </c>
      <c r="AH52" s="161">
        <f>AH53*F52</f>
        <v>1416.2860530025691</v>
      </c>
      <c r="AI52" s="163" t="e">
        <f>AI53*F52</f>
        <v>#REF!</v>
      </c>
      <c r="AJ52" s="163">
        <f>AJ53*F52</f>
        <v>-31177.857677338041</v>
      </c>
      <c r="AK52" s="163">
        <f>AK53*F52</f>
        <v>-40704.089073584611</v>
      </c>
    </row>
    <row r="53" spans="1:37" s="101" customFormat="1" ht="18.75" thickBot="1">
      <c r="A53" s="344"/>
      <c r="B53" s="164"/>
      <c r="C53" s="164"/>
      <c r="D53" s="164"/>
      <c r="E53" s="165"/>
      <c r="F53" s="164"/>
      <c r="G53" s="166">
        <f>G52/D52</f>
        <v>-3.1873585532755572E-2</v>
      </c>
      <c r="H53" s="166" t="e">
        <f>F52/#REF!</f>
        <v>#REF!</v>
      </c>
      <c r="I53" s="166">
        <f>I52/E52</f>
        <v>-3.1826765410814049E-2</v>
      </c>
      <c r="J53" s="166">
        <f>J52/C52</f>
        <v>-2.7420600944053478E-2</v>
      </c>
      <c r="K53" s="164"/>
      <c r="L53" s="164"/>
      <c r="M53" s="164"/>
      <c r="N53" s="165"/>
      <c r="O53" s="164"/>
      <c r="P53" s="166">
        <f>P52/M52</f>
        <v>-3.2458268032910388E-2</v>
      </c>
      <c r="Q53" s="166">
        <f>Q52/N52</f>
        <v>-3.2407937498507441E-2</v>
      </c>
      <c r="R53" s="166">
        <f>R52/L52</f>
        <v>-1.4308059107576279E-2</v>
      </c>
      <c r="S53" s="167">
        <f>S52/B52</f>
        <v>6.5426981515300492E-2</v>
      </c>
      <c r="T53" s="167">
        <f>T52/C52</f>
        <v>8.3185261221804141E-2</v>
      </c>
      <c r="U53" s="167">
        <f>U52/D52</f>
        <v>7.026305364226465E-2</v>
      </c>
      <c r="V53" s="167" t="e">
        <f>V52/#REF!</f>
        <v>#REF!</v>
      </c>
      <c r="W53" s="167">
        <f>W52/E52</f>
        <v>7.0266453886736177E-2</v>
      </c>
      <c r="X53" s="167">
        <f>X52/F52</f>
        <v>7.082455151502115E-2</v>
      </c>
      <c r="Y53" s="166">
        <f>X53-U53</f>
        <v>5.6149787275650009E-4</v>
      </c>
      <c r="Z53" s="166" t="e">
        <f>X53-V53</f>
        <v>#REF!</v>
      </c>
      <c r="AA53" s="166">
        <f t="shared" ref="AA53" si="130">X53-W53</f>
        <v>5.5809762828497311E-4</v>
      </c>
      <c r="AB53" s="166">
        <f>X53-T53</f>
        <v>-1.2360709706782991E-2</v>
      </c>
      <c r="AC53" s="167">
        <f>AC52/T52</f>
        <v>4.5401675321128772E-2</v>
      </c>
      <c r="AD53" s="194">
        <f>AD52/X52</f>
        <v>0</v>
      </c>
      <c r="AE53" s="166">
        <f t="shared" si="87"/>
        <v>-4.5401675321128772E-2</v>
      </c>
      <c r="AF53" s="167">
        <f>AF52/C52</f>
        <v>8.6962011443299778E-2</v>
      </c>
      <c r="AG53" s="167">
        <f>AG52/F52</f>
        <v>7.082455151502115E-2</v>
      </c>
      <c r="AH53" s="166">
        <f t="shared" ref="AH53" si="131">AG53-U53</f>
        <v>5.6149787275650009E-4</v>
      </c>
      <c r="AI53" s="166" t="e">
        <f t="shared" ref="AI53" si="132">AG53-V53</f>
        <v>#REF!</v>
      </c>
      <c r="AJ53" s="166">
        <f t="shared" ref="AJ53" si="133">AG53-T53</f>
        <v>-1.2360709706782991E-2</v>
      </c>
      <c r="AK53" s="166">
        <f t="shared" ref="AK53" si="134">AG53-AF53</f>
        <v>-1.6137459928278627E-2</v>
      </c>
    </row>
    <row r="54" spans="1:37" s="102" customFormat="1" ht="18">
      <c r="A54" s="343" t="s">
        <v>16</v>
      </c>
      <c r="B54" s="291">
        <f>'октябрь '!B54+'ноябрь '!B24</f>
        <v>5613691.7595409993</v>
      </c>
      <c r="C54" s="291">
        <f>'октябрь '!C54+'ноябрь '!C24</f>
        <v>5613691.7595409993</v>
      </c>
      <c r="D54" s="291">
        <f>'октябрь '!D54+'ноябрь '!D24</f>
        <v>5612204.3260000004</v>
      </c>
      <c r="E54" s="291">
        <f>'октябрь '!E54+'ноябрь '!E24</f>
        <v>5612204.3260000004</v>
      </c>
      <c r="F54" s="291">
        <f>'октябрь '!F54+'ноябрь '!F24</f>
        <v>5657988.3724000007</v>
      </c>
      <c r="G54" s="161">
        <f>F54-D54</f>
        <v>45784.046400000341</v>
      </c>
      <c r="H54" s="161" t="e">
        <f>F54-#REF!</f>
        <v>#REF!</v>
      </c>
      <c r="I54" s="161">
        <f t="shared" ref="I54" si="135">F54-E54</f>
        <v>45784.046400000341</v>
      </c>
      <c r="J54" s="161">
        <f>F54-C54</f>
        <v>44296.612859001383</v>
      </c>
      <c r="K54" s="291">
        <f>'октябрь '!J54+'ноябрь '!K24</f>
        <v>5155252.6210466651</v>
      </c>
      <c r="L54" s="291">
        <f>'октябрь '!K54+'ноябрь '!L24</f>
        <v>5155252.6210466651</v>
      </c>
      <c r="M54" s="291">
        <f>'октябрь '!L54+'ноябрь '!M24</f>
        <v>5151284.2319999998</v>
      </c>
      <c r="N54" s="291">
        <f>'октябрь '!M54+'ноябрь '!N24</f>
        <v>5151284.2319999998</v>
      </c>
      <c r="O54" s="291">
        <f>'октябрь '!N54+'ноябрь '!O24</f>
        <v>5199151.5956000006</v>
      </c>
      <c r="P54" s="161">
        <f>O54-M54</f>
        <v>47867.363600000739</v>
      </c>
      <c r="Q54" s="161">
        <f>O54-N54</f>
        <v>47867.363600000739</v>
      </c>
      <c r="R54" s="161">
        <f>O54-L54</f>
        <v>43898.974553335458</v>
      </c>
      <c r="S54" s="168">
        <f>B54-K54</f>
        <v>458439.13849433418</v>
      </c>
      <c r="T54" s="168">
        <f>C54-L54</f>
        <v>458439.13849433418</v>
      </c>
      <c r="U54" s="168">
        <f>D54-M54</f>
        <v>460920.09400000051</v>
      </c>
      <c r="V54" s="168" t="e">
        <f>#REF!-#REF!</f>
        <v>#REF!</v>
      </c>
      <c r="W54" s="168">
        <f>E54-N54</f>
        <v>460920.09400000051</v>
      </c>
      <c r="X54" s="168">
        <f>F54-O54</f>
        <v>458836.77680000011</v>
      </c>
      <c r="Y54" s="161">
        <f>F54*Y55</f>
        <v>-5843.4773339826861</v>
      </c>
      <c r="Z54" s="163" t="e">
        <f>F54*Z55</f>
        <v>#REF!</v>
      </c>
      <c r="AA54" s="163">
        <f>F54*AA55</f>
        <v>-5843.4773339826861</v>
      </c>
      <c r="AB54" s="163">
        <f>F54*AB55</f>
        <v>-3219.820918521692</v>
      </c>
      <c r="AC54" s="160">
        <v>214135.39700000003</v>
      </c>
      <c r="AD54" s="160">
        <v>139077.94</v>
      </c>
      <c r="AE54" s="163">
        <f t="shared" si="87"/>
        <v>-75057.457000000024</v>
      </c>
      <c r="AF54" s="168">
        <f t="shared" ref="AF54" si="136">T54+AC54</f>
        <v>672574.53549433418</v>
      </c>
      <c r="AG54" s="168">
        <f t="shared" ref="AG54" si="137">X54+AD54</f>
        <v>597914.71680000005</v>
      </c>
      <c r="AH54" s="161">
        <f>AH55*F54</f>
        <v>133234.46266601718</v>
      </c>
      <c r="AI54" s="163" t="e">
        <f>AI55*F54</f>
        <v>#REF!</v>
      </c>
      <c r="AJ54" s="163">
        <f>AJ55*F54</f>
        <v>135858.11908147819</v>
      </c>
      <c r="AK54" s="163">
        <f>AK55*F54</f>
        <v>-79966.981091873982</v>
      </c>
    </row>
    <row r="55" spans="1:37" s="102" customFormat="1" ht="18.75" thickBot="1">
      <c r="A55" s="344"/>
      <c r="B55" s="164"/>
      <c r="C55" s="164"/>
      <c r="D55" s="169"/>
      <c r="E55" s="170"/>
      <c r="F55" s="169"/>
      <c r="G55" s="166">
        <f>G54/D54</f>
        <v>8.1579436065600478E-3</v>
      </c>
      <c r="H55" s="166" t="e">
        <f>F54/#REF!</f>
        <v>#REF!</v>
      </c>
      <c r="I55" s="166">
        <f>I54/E54</f>
        <v>8.1579436065600478E-3</v>
      </c>
      <c r="J55" s="166">
        <f>J54/C54</f>
        <v>7.8908167310246611E-3</v>
      </c>
      <c r="K55" s="164"/>
      <c r="L55" s="164"/>
      <c r="M55" s="169"/>
      <c r="N55" s="170"/>
      <c r="O55" s="169"/>
      <c r="P55" s="166">
        <f>P54/M54</f>
        <v>9.2923165261677102E-3</v>
      </c>
      <c r="Q55" s="166">
        <f>Q54/N54</f>
        <v>9.2923165261677102E-3</v>
      </c>
      <c r="R55" s="166">
        <f>R54/L54</f>
        <v>8.5153876599790568E-3</v>
      </c>
      <c r="S55" s="167">
        <f>S54/B54</f>
        <v>8.1664465761799906E-2</v>
      </c>
      <c r="T55" s="167">
        <f>T54/C54</f>
        <v>8.1664465761799906E-2</v>
      </c>
      <c r="U55" s="167">
        <f>U54/D54</f>
        <v>8.2128174105256274E-2</v>
      </c>
      <c r="V55" s="167" t="e">
        <f>V54/#REF!</f>
        <v>#REF!</v>
      </c>
      <c r="W55" s="167">
        <f>W54/E54</f>
        <v>8.2128174105256274E-2</v>
      </c>
      <c r="X55" s="167">
        <f>X54/F54</f>
        <v>8.1095390552273466E-2</v>
      </c>
      <c r="Y55" s="166">
        <f>X55-U55</f>
        <v>-1.0327835529828078E-3</v>
      </c>
      <c r="Z55" s="166" t="e">
        <f>X55-V55</f>
        <v>#REF!</v>
      </c>
      <c r="AA55" s="166">
        <f t="shared" ref="AA55" si="138">X55-W55</f>
        <v>-1.0327835529828078E-3</v>
      </c>
      <c r="AB55" s="166">
        <f>X55-T55</f>
        <v>-5.6907520952644008E-4</v>
      </c>
      <c r="AC55" s="167">
        <f>AC54/T54</f>
        <v>0.46709667438799296</v>
      </c>
      <c r="AD55" s="194">
        <f>AD54/X54</f>
        <v>0.30310983563687166</v>
      </c>
      <c r="AE55" s="166">
        <f t="shared" si="87"/>
        <v>-0.1639868387511213</v>
      </c>
      <c r="AF55" s="167">
        <f>AF54/C54</f>
        <v>0.11980966613480874</v>
      </c>
      <c r="AG55" s="167">
        <f>AG54/F54</f>
        <v>0.10567620105348097</v>
      </c>
      <c r="AH55" s="166">
        <f t="shared" ref="AH55" si="139">AG55-U55</f>
        <v>2.3548026948224693E-2</v>
      </c>
      <c r="AI55" s="166" t="e">
        <f t="shared" ref="AI55" si="140">AG55-V55</f>
        <v>#REF!</v>
      </c>
      <c r="AJ55" s="166">
        <f t="shared" ref="AJ55" si="141">AG55-T55</f>
        <v>2.4011735291681061E-2</v>
      </c>
      <c r="AK55" s="166">
        <f t="shared" ref="AK55" si="142">AG55-AF55</f>
        <v>-1.4133465081327776E-2</v>
      </c>
    </row>
    <row r="56" spans="1:37" s="101" customFormat="1" ht="18">
      <c r="A56" s="349" t="s">
        <v>119</v>
      </c>
      <c r="B56" s="291">
        <f>'октябрь '!B56+'ноябрь '!B26</f>
        <v>639827.06900000002</v>
      </c>
      <c r="C56" s="291">
        <f>'октябрь '!C56+'ноябрь '!C26</f>
        <v>639827.06900000002</v>
      </c>
      <c r="D56" s="291">
        <f>'октябрь '!D56+'ноябрь '!D26</f>
        <v>637488.79214542825</v>
      </c>
      <c r="E56" s="291">
        <f>'октябрь '!E56+'ноябрь '!E26</f>
        <v>637488.79214542825</v>
      </c>
      <c r="F56" s="291">
        <f>'октябрь '!F56+'ноябрь '!F26</f>
        <v>634230.22200000007</v>
      </c>
      <c r="G56" s="161">
        <f>F56-D56</f>
        <v>-3258.5701454281807</v>
      </c>
      <c r="H56" s="161" t="e">
        <f>F56-#REF!</f>
        <v>#REF!</v>
      </c>
      <c r="I56" s="161">
        <f t="shared" ref="I56" si="143">F56-E56</f>
        <v>-3258.5701454281807</v>
      </c>
      <c r="J56" s="161">
        <f>F56-C56</f>
        <v>-5596.8469999999506</v>
      </c>
      <c r="K56" s="291">
        <f>'октябрь '!J56+'ноябрь '!K26</f>
        <v>447096.359</v>
      </c>
      <c r="L56" s="291">
        <f>'октябрь '!K56+'ноябрь '!L26</f>
        <v>447096.359</v>
      </c>
      <c r="M56" s="291">
        <f>'октябрь '!L56+'ноябрь '!M26</f>
        <v>468613.01270071947</v>
      </c>
      <c r="N56" s="291">
        <f>'октябрь '!M56+'ноябрь '!N26</f>
        <v>468613.01270071947</v>
      </c>
      <c r="O56" s="291">
        <f>'октябрь '!N56+'ноябрь '!O26</f>
        <v>461170.19400000002</v>
      </c>
      <c r="P56" s="161">
        <f>O56-M56</f>
        <v>-7442.8187007194501</v>
      </c>
      <c r="Q56" s="161">
        <f>O56-N56</f>
        <v>-7442.8187007194501</v>
      </c>
      <c r="R56" s="161">
        <f>O56-L56</f>
        <v>14073.835000000021</v>
      </c>
      <c r="S56" s="168">
        <f>B56-K56</f>
        <v>192730.71000000002</v>
      </c>
      <c r="T56" s="168">
        <f>C56-L56</f>
        <v>192730.71000000002</v>
      </c>
      <c r="U56" s="168">
        <f>D56-M56</f>
        <v>168875.77944470878</v>
      </c>
      <c r="V56" s="168" t="e">
        <f>#REF!-#REF!</f>
        <v>#REF!</v>
      </c>
      <c r="W56" s="168">
        <f>E56-N56</f>
        <v>168875.77944470878</v>
      </c>
      <c r="X56" s="168">
        <f>F56-O56</f>
        <v>173060.02800000005</v>
      </c>
      <c r="Y56" s="161">
        <f>F56*Y57</f>
        <v>5047.4693365264375</v>
      </c>
      <c r="Z56" s="163" t="e">
        <f>F56*Z57</f>
        <v>#REF!</v>
      </c>
      <c r="AA56" s="163">
        <f>F56*AA57</f>
        <v>5047.4693365264375</v>
      </c>
      <c r="AB56" s="163">
        <f>F56*AB57</f>
        <v>-17984.782249373209</v>
      </c>
      <c r="AC56" s="160">
        <v>57085.176000000014</v>
      </c>
      <c r="AD56" s="160">
        <v>45823.029999999992</v>
      </c>
      <c r="AE56" s="163">
        <f t="shared" si="87"/>
        <v>-11262.146000000022</v>
      </c>
      <c r="AF56" s="168">
        <f t="shared" ref="AF56" si="144">T56+AC56</f>
        <v>249815.88600000003</v>
      </c>
      <c r="AG56" s="168">
        <f t="shared" ref="AG56" si="145">X56+AD56</f>
        <v>218883.05800000005</v>
      </c>
      <c r="AH56" s="161">
        <f>AH57*F56</f>
        <v>50870.499336526445</v>
      </c>
      <c r="AI56" s="163" t="e">
        <f>AI57*F56</f>
        <v>#REF!</v>
      </c>
      <c r="AJ56" s="163">
        <f>AJ57*F56</f>
        <v>27838.247750626801</v>
      </c>
      <c r="AK56" s="163">
        <f>AK57*F56</f>
        <v>-28747.579266624769</v>
      </c>
    </row>
    <row r="57" spans="1:37" s="101" customFormat="1" ht="18.75" thickBot="1">
      <c r="A57" s="350"/>
      <c r="B57" s="164"/>
      <c r="C57" s="164"/>
      <c r="D57" s="169"/>
      <c r="E57" s="171"/>
      <c r="F57" s="169"/>
      <c r="G57" s="166">
        <f>G56/D56</f>
        <v>-5.1115724473549864E-3</v>
      </c>
      <c r="H57" s="166" t="e">
        <f>F56/#REF!</f>
        <v>#REF!</v>
      </c>
      <c r="I57" s="166">
        <f>I56/E56</f>
        <v>-5.1115724473549864E-3</v>
      </c>
      <c r="J57" s="166">
        <f>J56/C56</f>
        <v>-8.7474370359906586E-3</v>
      </c>
      <c r="K57" s="164"/>
      <c r="L57" s="164"/>
      <c r="M57" s="169"/>
      <c r="N57" s="171"/>
      <c r="O57" s="169"/>
      <c r="P57" s="166">
        <f>P56/M56</f>
        <v>-1.5882654768430041E-2</v>
      </c>
      <c r="Q57" s="166">
        <f>Q56/N56</f>
        <v>-1.5882654768430041E-2</v>
      </c>
      <c r="R57" s="166">
        <f>R56/L56</f>
        <v>3.1478303763149237E-2</v>
      </c>
      <c r="S57" s="167">
        <f>S56/B56</f>
        <v>0.30122312627570313</v>
      </c>
      <c r="T57" s="167">
        <f>T56/C56</f>
        <v>0.30122312627570313</v>
      </c>
      <c r="U57" s="167">
        <f>U56/D56</f>
        <v>0.26490784077374602</v>
      </c>
      <c r="V57" s="167" t="e">
        <f>V56/#REF!</f>
        <v>#REF!</v>
      </c>
      <c r="W57" s="167">
        <f>W56/E56</f>
        <v>0.26490784077374602</v>
      </c>
      <c r="X57" s="167">
        <f>X56/F56</f>
        <v>0.27286625896550232</v>
      </c>
      <c r="Y57" s="166">
        <f>X57-U57</f>
        <v>7.9584181917563002E-3</v>
      </c>
      <c r="Z57" s="166" t="e">
        <f>X57-V57</f>
        <v>#REF!</v>
      </c>
      <c r="AA57" s="166">
        <f t="shared" ref="AA57" si="146">X57-W57</f>
        <v>7.9584181917563002E-3</v>
      </c>
      <c r="AB57" s="166">
        <f>X57-T57</f>
        <v>-2.8356867310200817E-2</v>
      </c>
      <c r="AC57" s="167">
        <f>AC56/T56</f>
        <v>0.29619138537911271</v>
      </c>
      <c r="AD57" s="194">
        <f>AD56/X56</f>
        <v>0.26478113131935921</v>
      </c>
      <c r="AE57" s="166">
        <f t="shared" si="87"/>
        <v>-3.1410254059753506E-2</v>
      </c>
      <c r="AF57" s="167">
        <f>AF56/C56</f>
        <v>0.39044282135553104</v>
      </c>
      <c r="AG57" s="167">
        <f>AG56/F56</f>
        <v>0.34511609571326929</v>
      </c>
      <c r="AH57" s="166">
        <f t="shared" ref="AH57" si="147">AG57-U57</f>
        <v>8.0208254939523271E-2</v>
      </c>
      <c r="AI57" s="166" t="e">
        <f t="shared" ref="AI57" si="148">AG57-V57</f>
        <v>#REF!</v>
      </c>
      <c r="AJ57" s="166">
        <f t="shared" ref="AJ57" si="149">AG57-T57</f>
        <v>4.3892969437566154E-2</v>
      </c>
      <c r="AK57" s="166">
        <f t="shared" ref="AK57" si="150">AG57-AF57</f>
        <v>-4.5326725642261756E-2</v>
      </c>
    </row>
    <row r="58" spans="1:37" s="12" customFormat="1" ht="18" customHeight="1">
      <c r="A58" s="341" t="s">
        <v>117</v>
      </c>
      <c r="B58" s="322">
        <f t="shared" ref="B58:F58" si="151">B40+B44+B42+B46+B48+B50+B52+B54</f>
        <v>54474329.663368009</v>
      </c>
      <c r="C58" s="322">
        <f t="shared" si="151"/>
        <v>54293238.245368011</v>
      </c>
      <c r="D58" s="322">
        <f>D40+D44+D42+D46+D48+D50+D52+D54</f>
        <v>54649015.256125845</v>
      </c>
      <c r="E58" s="322">
        <f t="shared" ref="E58" si="152">E40+E44+E42+E46+E48+E50+E52+E54</f>
        <v>53857340.4220258</v>
      </c>
      <c r="F58" s="322">
        <f t="shared" si="151"/>
        <v>52612315.293595999</v>
      </c>
      <c r="G58" s="172">
        <f>F58-D58</f>
        <v>-2036699.9625298455</v>
      </c>
      <c r="H58" s="172" t="e">
        <f>F58-#REF!</f>
        <v>#REF!</v>
      </c>
      <c r="I58" s="173">
        <f t="shared" ref="I58" si="153">F58-E58</f>
        <v>-1245025.1284298003</v>
      </c>
      <c r="J58" s="172">
        <f>F58-C58</f>
        <v>-1680922.9517720118</v>
      </c>
      <c r="K58" s="322">
        <f t="shared" ref="K58:O58" si="154">K40+K44+K42+K46+K48+K50+K52+K54</f>
        <v>50578845.367506444</v>
      </c>
      <c r="L58" s="322">
        <f t="shared" si="154"/>
        <v>50289263.540756211</v>
      </c>
      <c r="M58" s="322">
        <f>M40+M44+M42+M46+M48+M50+M52+M54</f>
        <v>50753962.760976657</v>
      </c>
      <c r="N58" s="322">
        <f t="shared" ref="N58" si="155">N40+N44+N42+N46+N48+N50+N52+N54</f>
        <v>50045642.688380301</v>
      </c>
      <c r="O58" s="322">
        <f t="shared" si="154"/>
        <v>49001367.380820133</v>
      </c>
      <c r="P58" s="172">
        <f>O58-M58</f>
        <v>-1752595.3801565245</v>
      </c>
      <c r="Q58" s="173">
        <f>O58-N58</f>
        <v>-1044275.3075601682</v>
      </c>
      <c r="R58" s="172">
        <f>O58-L58</f>
        <v>-1287896.1599360779</v>
      </c>
      <c r="S58" s="174">
        <f>S40+S44+S42+S46+S48+S50+S52+S54</f>
        <v>3895484.2958615609</v>
      </c>
      <c r="T58" s="175">
        <f>T40+T44+T42+T46+T48+T50+T52+T54</f>
        <v>4003974.7046117932</v>
      </c>
      <c r="U58" s="175">
        <f>U40+U44+U42+U46+U48+U50+U52+U54</f>
        <v>3895052.495149191</v>
      </c>
      <c r="V58" s="175" t="e">
        <f>V40+V44+V42+V46+V48+V50+V52+V54</f>
        <v>#REF!</v>
      </c>
      <c r="W58" s="175">
        <f>W40+W44+W42+W46+W48+W50+W52+W54</f>
        <v>3811697.7336455057</v>
      </c>
      <c r="X58" s="176">
        <f>X40+X42+X44+X46+X48+X50+X52+X54</f>
        <v>3610947.9127758564</v>
      </c>
      <c r="Y58" s="172">
        <f>F58*Y59</f>
        <v>-138940.88209910336</v>
      </c>
      <c r="Z58" s="172" t="e">
        <f>F58*Z59</f>
        <v>#REF!</v>
      </c>
      <c r="AA58" s="172">
        <f>F58*AA59</f>
        <v>-112634.45120637583</v>
      </c>
      <c r="AB58" s="172">
        <f>F58*AB59</f>
        <v>-269063.41818561498</v>
      </c>
      <c r="AC58" s="176">
        <f>SUM(AC40:AC55)</f>
        <v>453646.96293970518</v>
      </c>
      <c r="AD58" s="176">
        <f>AD40+AD44+AD42+AD46+AD48+AD50+AD52+AD54</f>
        <v>339555.62400000007</v>
      </c>
      <c r="AE58" s="260">
        <f t="shared" si="87"/>
        <v>-114091.33893970511</v>
      </c>
      <c r="AF58" s="175">
        <f>AF40+AF42+AF44+AF46+AF48+AF50+AF52+AF54</f>
        <v>4457620.7456117934</v>
      </c>
      <c r="AG58" s="175">
        <f>AG40+AG42+AG44+AG46+AG48+AG50+AG52+AG54</f>
        <v>3950503.5367758567</v>
      </c>
      <c r="AH58" s="172">
        <f>AH59*F58</f>
        <v>200614.74190089738</v>
      </c>
      <c r="AI58" s="172" t="e">
        <f>AI59*F58</f>
        <v>#REF!</v>
      </c>
      <c r="AJ58" s="172">
        <f>AJ59*F58</f>
        <v>70492.205814385772</v>
      </c>
      <c r="AK58" s="172">
        <f>AK59*F58</f>
        <v>-369108.9178636591</v>
      </c>
    </row>
    <row r="59" spans="1:37" s="12" customFormat="1" ht="18.75" thickBot="1">
      <c r="A59" s="342"/>
      <c r="B59" s="323"/>
      <c r="C59" s="323"/>
      <c r="D59" s="323"/>
      <c r="E59" s="323"/>
      <c r="F59" s="323"/>
      <c r="G59" s="177">
        <f>G58/D58</f>
        <v>-3.7268740396956067E-2</v>
      </c>
      <c r="H59" s="177" t="e">
        <f>F58/#REF!</f>
        <v>#REF!</v>
      </c>
      <c r="I59" s="178">
        <f>I58/E58</f>
        <v>-2.3117092650208695E-2</v>
      </c>
      <c r="J59" s="177">
        <f>J58/C58</f>
        <v>-3.0960079120265379E-2</v>
      </c>
      <c r="K59" s="323"/>
      <c r="L59" s="323"/>
      <c r="M59" s="323"/>
      <c r="N59" s="323"/>
      <c r="O59" s="323"/>
      <c r="P59" s="177">
        <f>P58/M58</f>
        <v>-3.4531202783323306E-2</v>
      </c>
      <c r="Q59" s="178">
        <f>Q58/N58</f>
        <v>-2.0866458126286191E-2</v>
      </c>
      <c r="R59" s="177">
        <f>R58/L58</f>
        <v>-2.5609763779744377E-2</v>
      </c>
      <c r="S59" s="179">
        <f>S58/B58</f>
        <v>7.1510458594612705E-2</v>
      </c>
      <c r="T59" s="180">
        <f>T58/C58</f>
        <v>7.374720746102098E-2</v>
      </c>
      <c r="U59" s="180">
        <f>U58/D58</f>
        <v>7.1273974048646327E-2</v>
      </c>
      <c r="V59" s="180" t="e">
        <f>V58/#REF!</f>
        <v>#REF!</v>
      </c>
      <c r="W59" s="180">
        <f>W58/E58</f>
        <v>7.0773968855072769E-2</v>
      </c>
      <c r="X59" s="181">
        <f>X58/F58</f>
        <v>6.863313071522216E-2</v>
      </c>
      <c r="Y59" s="177">
        <f>X59-U59</f>
        <v>-2.6408433334241671E-3</v>
      </c>
      <c r="Z59" s="177" t="e">
        <f>X59-V59</f>
        <v>#REF!</v>
      </c>
      <c r="AA59" s="177">
        <f t="shared" ref="AA59" si="156">X59-W59</f>
        <v>-2.1408381398506093E-3</v>
      </c>
      <c r="AB59" s="177">
        <f>X59-T59</f>
        <v>-5.1140767457988207E-3</v>
      </c>
      <c r="AC59" s="181">
        <f>AC58/T58</f>
        <v>0.11329915806340957</v>
      </c>
      <c r="AD59" s="181">
        <f>AD58/X58</f>
        <v>9.4035037946302663E-2</v>
      </c>
      <c r="AE59" s="262">
        <f t="shared" si="87"/>
        <v>-1.9264120117106903E-2</v>
      </c>
      <c r="AF59" s="180">
        <f>AF58/C58</f>
        <v>8.210268699513594E-2</v>
      </c>
      <c r="AG59" s="180">
        <f>AG58/F58</f>
        <v>7.508704976640164E-2</v>
      </c>
      <c r="AH59" s="177">
        <f t="shared" ref="AH59" si="157">AG59-U59</f>
        <v>3.8130757177553126E-3</v>
      </c>
      <c r="AI59" s="177" t="e">
        <f t="shared" ref="AI59" si="158">AG59-V59</f>
        <v>#REF!</v>
      </c>
      <c r="AJ59" s="177">
        <f t="shared" ref="AJ59" si="159">AG59-T59</f>
        <v>1.3398423053806591E-3</v>
      </c>
      <c r="AK59" s="177">
        <f t="shared" ref="AK59" si="160">AG59-AF59</f>
        <v>-7.0156372287343005E-3</v>
      </c>
    </row>
    <row r="60" spans="1:37" s="12" customFormat="1" ht="18" customHeight="1">
      <c r="A60" s="353" t="s">
        <v>118</v>
      </c>
      <c r="B60" s="351">
        <f t="shared" ref="B60:F60" si="161">B44+B42+B46+B48+B50+B54+B56+B40+B52</f>
        <v>55114156.732368</v>
      </c>
      <c r="C60" s="351">
        <f t="shared" si="161"/>
        <v>54933065.314368002</v>
      </c>
      <c r="D60" s="351">
        <f>D44+D42+D46+D48+D50+D54+D56+D40+D52</f>
        <v>55286504.048271276</v>
      </c>
      <c r="E60" s="351">
        <f t="shared" ref="E60" si="162">E44+E42+E46+E48+E50+E54+E56+E40+E52</f>
        <v>54494829.214171231</v>
      </c>
      <c r="F60" s="351">
        <f t="shared" si="161"/>
        <v>53246545.515596002</v>
      </c>
      <c r="G60" s="281">
        <f>F60-D60</f>
        <v>-2039958.5326752737</v>
      </c>
      <c r="H60" s="281" t="e">
        <f>F60-#REF!</f>
        <v>#REF!</v>
      </c>
      <c r="I60" s="281">
        <f t="shared" ref="I60" si="163">F60-E60</f>
        <v>-1248283.6985752285</v>
      </c>
      <c r="J60" s="281">
        <f>F60-C60</f>
        <v>-1686519.7987719998</v>
      </c>
      <c r="K60" s="351">
        <f t="shared" ref="K60:O60" si="164">K44+K42+K46+K48+K50+K54+K56+K40+K52</f>
        <v>51025941.726506442</v>
      </c>
      <c r="L60" s="351">
        <f t="shared" si="164"/>
        <v>50736359.899756208</v>
      </c>
      <c r="M60" s="351">
        <f>M44+M42+M46+M48+M50+M54+M56+M40+M52</f>
        <v>51222575.773677379</v>
      </c>
      <c r="N60" s="351">
        <f t="shared" ref="N60" si="165">N44+N42+N46+N48+N50+N54+N56+N40+N52</f>
        <v>50514255.701081023</v>
      </c>
      <c r="O60" s="351">
        <f t="shared" si="164"/>
        <v>49462537.574820139</v>
      </c>
      <c r="P60" s="281">
        <f>O60-M60</f>
        <v>-1760038.1988572404</v>
      </c>
      <c r="Q60" s="281">
        <f>O60-N60</f>
        <v>-1051718.1262608841</v>
      </c>
      <c r="R60" s="281">
        <f>O60-L60</f>
        <v>-1273822.3249360695</v>
      </c>
      <c r="S60" s="282">
        <f>S44+S42+S46+S48+S50+S54+S56+S40+S52</f>
        <v>4088215.0058615608</v>
      </c>
      <c r="T60" s="283">
        <f>T44+T42+T46+T48+T50+T54+T56+T40+T52</f>
        <v>4196705.4146117931</v>
      </c>
      <c r="U60" s="283">
        <f>U44+U42+U46+U48+U50+U54+U56+U40+U52</f>
        <v>4063928.2745939</v>
      </c>
      <c r="V60" s="283" t="e">
        <f>V44+V42+V46+V48+V50+V54+V56+V40+V52</f>
        <v>#REF!</v>
      </c>
      <c r="W60" s="283">
        <f>W44+W42+W46+W48+W50+W54+W56+W40+W52</f>
        <v>3980573.5130902147</v>
      </c>
      <c r="X60" s="284">
        <f>X42+X44+X46+X48+X50+X54+X56+X40+X52</f>
        <v>3784007.9407758564</v>
      </c>
      <c r="Y60" s="281">
        <f>F60*Y61</f>
        <v>-129969.72104824615</v>
      </c>
      <c r="Z60" s="281" t="e">
        <f>F60*Z61</f>
        <v>#REF!</v>
      </c>
      <c r="AA60" s="281">
        <f>F60*AA61</f>
        <v>-105384.71902931438</v>
      </c>
      <c r="AB60" s="281">
        <f>F60*AB61</f>
        <v>-283852.91126052185</v>
      </c>
      <c r="AC60" s="281">
        <f>AC58+AC56</f>
        <v>510732.13893970521</v>
      </c>
      <c r="AD60" s="281">
        <f>AD44+AD42+AD46+AD48+AD50+AD54+AD56+AD40+AD52</f>
        <v>385378.65400000004</v>
      </c>
      <c r="AE60" s="281">
        <f t="shared" si="87"/>
        <v>-125353.48493970517</v>
      </c>
      <c r="AF60" s="283">
        <f>AF42+AF44+AF46+AF48+AF50+AF54+AF56+AF40+AF52</f>
        <v>4707436.6316117933</v>
      </c>
      <c r="AG60" s="283">
        <f>AG42+AG44+AG46+AG48+AG50+AG54+AG56+AG40+AG52</f>
        <v>4169386.5947758569</v>
      </c>
      <c r="AH60" s="281">
        <f>AH61*F60</f>
        <v>255408.93295175416</v>
      </c>
      <c r="AI60" s="281" t="e">
        <f>AI61*F60</f>
        <v>#REF!</v>
      </c>
      <c r="AJ60" s="281">
        <f>AJ61*F60</f>
        <v>101525.74273947849</v>
      </c>
      <c r="AK60" s="281">
        <f>AK61*F60</f>
        <v>-393525.33144686127</v>
      </c>
    </row>
    <row r="61" spans="1:37" s="12" customFormat="1" ht="20.25" customHeight="1" thickBot="1">
      <c r="A61" s="354"/>
      <c r="B61" s="352"/>
      <c r="C61" s="352"/>
      <c r="D61" s="352"/>
      <c r="E61" s="352"/>
      <c r="F61" s="352"/>
      <c r="G61" s="285">
        <f>G60/D60</f>
        <v>-3.6897947659959886E-2</v>
      </c>
      <c r="H61" s="285" t="e">
        <f>F60/#REF!</f>
        <v>#REF!</v>
      </c>
      <c r="I61" s="285">
        <f>I60/E60</f>
        <v>-2.2906461339099227E-2</v>
      </c>
      <c r="J61" s="285">
        <f>J60/C60</f>
        <v>-3.070135972060679E-2</v>
      </c>
      <c r="K61" s="352"/>
      <c r="L61" s="352"/>
      <c r="M61" s="352"/>
      <c r="N61" s="352"/>
      <c r="O61" s="352"/>
      <c r="P61" s="285">
        <f>P60/M60</f>
        <v>-3.4360595348305413E-2</v>
      </c>
      <c r="Q61" s="285">
        <f>Q60/N60</f>
        <v>-2.0820224145921187E-2</v>
      </c>
      <c r="R61" s="285">
        <f>R60/L60</f>
        <v>-2.5106695227108525E-2</v>
      </c>
      <c r="S61" s="286">
        <f>S60/B60</f>
        <v>7.4177221393656789E-2</v>
      </c>
      <c r="T61" s="287">
        <f>T60/C60</f>
        <v>7.6396709169515895E-2</v>
      </c>
      <c r="U61" s="287">
        <f>U60/D60</f>
        <v>7.3506696517573938E-2</v>
      </c>
      <c r="V61" s="287" t="e">
        <f>V60/#REF!</f>
        <v>#REF!</v>
      </c>
      <c r="W61" s="287">
        <f>W60/E60</f>
        <v>7.3044976385669216E-2</v>
      </c>
      <c r="X61" s="288">
        <f>X60/F60</f>
        <v>7.1065792233742459E-2</v>
      </c>
      <c r="Y61" s="285">
        <f>X61-U61</f>
        <v>-2.4409042838314798E-3</v>
      </c>
      <c r="Z61" s="285" t="e">
        <f>X61-V61</f>
        <v>#REF!</v>
      </c>
      <c r="AA61" s="285">
        <f t="shared" ref="AA61" si="166">X61-W61</f>
        <v>-1.9791841519267578E-3</v>
      </c>
      <c r="AB61" s="285">
        <f>X61-T61</f>
        <v>-5.3309169357734359E-3</v>
      </c>
      <c r="AC61" s="285">
        <f>AC60/T60</f>
        <v>0.12169835346590543</v>
      </c>
      <c r="AD61" s="285">
        <f>AD60/X60</f>
        <v>0.1018440394501349</v>
      </c>
      <c r="AE61" s="285">
        <f t="shared" si="87"/>
        <v>-1.9854314015770536E-2</v>
      </c>
      <c r="AF61" s="287">
        <f>AF60/C60</f>
        <v>8.5694046102694751E-2</v>
      </c>
      <c r="AG61" s="287">
        <f>AG60/F60</f>
        <v>7.830341958155082E-2</v>
      </c>
      <c r="AH61" s="285">
        <f t="shared" ref="AH61" si="167">AG61-U61</f>
        <v>4.7967230639768821E-3</v>
      </c>
      <c r="AI61" s="285" t="e">
        <f t="shared" ref="AI61" si="168">AG61-V61</f>
        <v>#REF!</v>
      </c>
      <c r="AJ61" s="285">
        <f t="shared" ref="AJ61" si="169">AG61-T61</f>
        <v>1.906710412034926E-3</v>
      </c>
      <c r="AK61" s="285">
        <f t="shared" ref="AK61" si="170">AG61-AF61</f>
        <v>-7.3906265211439309E-3</v>
      </c>
    </row>
    <row r="62" spans="1:37" ht="18">
      <c r="A62" s="8"/>
      <c r="B62" s="9"/>
      <c r="C62" s="9"/>
      <c r="D62" s="9"/>
      <c r="E62" s="8"/>
      <c r="F62" s="9"/>
      <c r="G62" s="9"/>
      <c r="H62" s="8"/>
      <c r="I62" s="8"/>
      <c r="J62" s="8"/>
      <c r="K62" s="8"/>
      <c r="L62" s="9"/>
      <c r="M62" s="8"/>
      <c r="N62" s="8"/>
      <c r="O62" s="9"/>
      <c r="P62" s="9"/>
      <c r="Q62" s="8"/>
      <c r="R62" s="8"/>
      <c r="S62" s="8"/>
      <c r="T62" s="8"/>
      <c r="U62" s="8"/>
      <c r="V62" s="8"/>
      <c r="W62" s="8"/>
      <c r="X62" s="8"/>
      <c r="Y62" s="8"/>
      <c r="Z62" s="8"/>
      <c r="AA62" s="8"/>
      <c r="AB62" s="8"/>
      <c r="AH62" s="115"/>
      <c r="AI62" s="115"/>
    </row>
    <row r="63" spans="1:37" ht="18">
      <c r="A63" s="8"/>
      <c r="B63" s="8"/>
      <c r="C63" s="9"/>
      <c r="D63" s="8"/>
      <c r="E63" s="8"/>
      <c r="F63" s="8"/>
      <c r="G63" s="11"/>
      <c r="H63" s="8"/>
      <c r="I63" s="8"/>
      <c r="J63" s="8"/>
      <c r="K63" s="8"/>
      <c r="L63" s="117"/>
      <c r="M63" s="9"/>
      <c r="N63" s="8"/>
      <c r="O63" s="9"/>
      <c r="P63" s="11"/>
      <c r="Q63" s="8"/>
      <c r="R63" s="8"/>
      <c r="S63" s="131"/>
      <c r="AG63" s="130"/>
      <c r="AH63" s="130"/>
      <c r="AI63" s="130"/>
    </row>
    <row r="64" spans="1:37">
      <c r="L64" s="131"/>
      <c r="AG64" s="130"/>
      <c r="AH64" s="130"/>
      <c r="AI64" s="130"/>
    </row>
    <row r="68" spans="1:10" ht="23.25">
      <c r="A68" s="139" t="s">
        <v>113</v>
      </c>
      <c r="C68" s="131"/>
      <c r="I68" s="140"/>
      <c r="J68" s="136"/>
    </row>
    <row r="69" spans="1:10">
      <c r="I69" s="140"/>
      <c r="J69" s="136"/>
    </row>
    <row r="70" spans="1:10" ht="15.75">
      <c r="A70" s="146" t="s">
        <v>68</v>
      </c>
      <c r="B70" s="218"/>
      <c r="C70" s="146"/>
      <c r="D70" s="218"/>
      <c r="E70" s="146"/>
      <c r="I70" s="140"/>
      <c r="J70" s="136"/>
    </row>
    <row r="71" spans="1:10" ht="110.25">
      <c r="A71" s="222"/>
      <c r="B71" s="223" t="s">
        <v>185</v>
      </c>
      <c r="C71" s="219" t="s">
        <v>186</v>
      </c>
      <c r="D71" s="226" t="s">
        <v>187</v>
      </c>
      <c r="E71" s="220" t="s">
        <v>131</v>
      </c>
      <c r="I71" s="140"/>
      <c r="J71" s="136"/>
    </row>
    <row r="72" spans="1:10" ht="15.75">
      <c r="A72" s="222" t="s">
        <v>21</v>
      </c>
      <c r="B72" s="224">
        <v>-6836.02096174503</v>
      </c>
      <c r="C72" s="216">
        <v>805.46300000000338</v>
      </c>
      <c r="D72" s="216"/>
      <c r="E72" s="216">
        <f t="shared" ref="E72:E83" si="171">B72+C72+D72</f>
        <v>-6030.5579617450267</v>
      </c>
      <c r="I72" s="140"/>
      <c r="J72" s="136"/>
    </row>
    <row r="73" spans="1:10" ht="15.75">
      <c r="A73" s="222" t="s">
        <v>22</v>
      </c>
      <c r="B73" s="224">
        <v>-1917.7503314830205</v>
      </c>
      <c r="C73" s="216">
        <v>591.45699999999488</v>
      </c>
      <c r="D73" s="216"/>
      <c r="E73" s="216">
        <f t="shared" si="171"/>
        <v>-1326.2933314830257</v>
      </c>
      <c r="I73" s="140"/>
      <c r="J73" s="136"/>
    </row>
    <row r="74" spans="1:10" ht="15.75">
      <c r="A74" s="222" t="s">
        <v>23</v>
      </c>
      <c r="B74" s="224">
        <v>2288.6079999999679</v>
      </c>
      <c r="C74" s="216">
        <v>463.64500000000407</v>
      </c>
      <c r="D74" s="216">
        <v>0.57599999999999996</v>
      </c>
      <c r="E74" s="216">
        <f t="shared" si="171"/>
        <v>2752.828999999972</v>
      </c>
      <c r="I74" s="140"/>
      <c r="J74" s="136"/>
    </row>
    <row r="75" spans="1:10" ht="15.75">
      <c r="A75" s="222" t="s">
        <v>24</v>
      </c>
      <c r="B75" s="224">
        <v>-903.77700000001937</v>
      </c>
      <c r="C75" s="216">
        <v>423.58100000000559</v>
      </c>
      <c r="D75" s="216">
        <v>-53.438000000000002</v>
      </c>
      <c r="E75" s="216">
        <f t="shared" si="171"/>
        <v>-533.63400000001377</v>
      </c>
      <c r="I75" s="140"/>
      <c r="J75" s="136"/>
    </row>
    <row r="76" spans="1:10" ht="15.75">
      <c r="A76" s="222" t="s">
        <v>25</v>
      </c>
      <c r="B76" s="224">
        <v>-1322.0090000000048</v>
      </c>
      <c r="C76" s="216">
        <v>325.53699999999662</v>
      </c>
      <c r="D76" s="216">
        <v>-7.5359999999999996</v>
      </c>
      <c r="E76" s="216">
        <f t="shared" si="171"/>
        <v>-1004.0080000000081</v>
      </c>
      <c r="I76" s="140"/>
      <c r="J76" s="136"/>
    </row>
    <row r="77" spans="1:10" ht="15.75">
      <c r="A77" s="222" t="s">
        <v>26</v>
      </c>
      <c r="B77" s="224">
        <v>67.023999999999887</v>
      </c>
      <c r="C77" s="216">
        <v>251.07299999999668</v>
      </c>
      <c r="D77" s="216">
        <v>-649.47699999999998</v>
      </c>
      <c r="E77" s="216">
        <f t="shared" si="171"/>
        <v>-331.38000000000341</v>
      </c>
      <c r="I77" s="140"/>
      <c r="J77" s="136"/>
    </row>
    <row r="78" spans="1:10" ht="15.75">
      <c r="A78" s="222" t="s">
        <v>27</v>
      </c>
      <c r="B78" s="224">
        <v>789.20103000000802</v>
      </c>
      <c r="C78" s="216"/>
      <c r="D78" s="216">
        <v>-1257.2550000000001</v>
      </c>
      <c r="E78" s="216">
        <f t="shared" si="171"/>
        <v>-468.05396999999209</v>
      </c>
      <c r="I78" s="140"/>
      <c r="J78" s="136"/>
    </row>
    <row r="79" spans="1:10" ht="15.75">
      <c r="A79" s="222" t="s">
        <v>28</v>
      </c>
      <c r="B79" s="224">
        <v>-186.9298680000071</v>
      </c>
      <c r="C79" s="216"/>
      <c r="D79" s="216">
        <v>-771.63099999999997</v>
      </c>
      <c r="E79" s="216">
        <f t="shared" si="171"/>
        <v>-958.56086800000708</v>
      </c>
      <c r="I79" s="136"/>
      <c r="J79" s="136"/>
    </row>
    <row r="80" spans="1:10" ht="15.75">
      <c r="A80" s="222" t="s">
        <v>29</v>
      </c>
      <c r="B80" s="224">
        <v>5607.4953710000091</v>
      </c>
      <c r="C80" s="216"/>
      <c r="D80" s="216"/>
      <c r="E80" s="216">
        <f t="shared" si="171"/>
        <v>5607.4953710000091</v>
      </c>
      <c r="I80" s="136"/>
      <c r="J80" s="136"/>
    </row>
    <row r="81" spans="1:10" ht="15.75">
      <c r="A81" s="222" t="s">
        <v>30</v>
      </c>
      <c r="B81" s="224">
        <v>1001.0567599999973</v>
      </c>
      <c r="C81" s="216"/>
      <c r="D81" s="216"/>
      <c r="E81" s="216">
        <f t="shared" si="171"/>
        <v>1001.0567599999973</v>
      </c>
      <c r="I81" s="136"/>
      <c r="J81" s="136"/>
    </row>
    <row r="82" spans="1:10" ht="15.75">
      <c r="A82" s="222" t="s">
        <v>31</v>
      </c>
      <c r="B82" s="224">
        <v>1413.1020000000001</v>
      </c>
      <c r="C82" s="216"/>
      <c r="D82" s="216"/>
      <c r="E82" s="216">
        <f t="shared" si="171"/>
        <v>1413.1020000000001</v>
      </c>
      <c r="G82" s="130">
        <v>2860.7560000000012</v>
      </c>
      <c r="I82" s="136"/>
      <c r="J82" s="136"/>
    </row>
    <row r="83" spans="1:10" ht="15.75">
      <c r="A83" s="222" t="s">
        <v>32</v>
      </c>
      <c r="B83" s="224"/>
      <c r="C83" s="216"/>
      <c r="D83" s="216">
        <v>2738.761</v>
      </c>
      <c r="E83" s="216">
        <f t="shared" si="171"/>
        <v>2738.761</v>
      </c>
      <c r="I83" s="136"/>
      <c r="J83" s="136"/>
    </row>
    <row r="84" spans="1:10" ht="15.75">
      <c r="A84" s="222" t="s">
        <v>120</v>
      </c>
      <c r="B84" s="224">
        <f>SUM(B72:B83)</f>
        <v>-2.280996795889223E-7</v>
      </c>
      <c r="C84" s="216">
        <f t="shared" ref="C84:E84" si="172">SUM(C72:C83)</f>
        <v>2860.7560000000012</v>
      </c>
      <c r="D84" s="216">
        <f t="shared" si="172"/>
        <v>0</v>
      </c>
      <c r="E84" s="216">
        <f t="shared" si="172"/>
        <v>2860.7559997719027</v>
      </c>
      <c r="I84" s="136"/>
      <c r="J84" s="136"/>
    </row>
    <row r="85" spans="1:10">
      <c r="E85" s="135"/>
      <c r="I85" s="136"/>
      <c r="J85" s="136"/>
    </row>
    <row r="86" spans="1:10" ht="15.75">
      <c r="A86" s="146" t="s">
        <v>90</v>
      </c>
      <c r="B86" s="218"/>
      <c r="E86" s="135"/>
      <c r="I86" s="136"/>
      <c r="J86" s="136"/>
    </row>
    <row r="87" spans="1:10" ht="63">
      <c r="A87" s="222"/>
      <c r="B87" s="223" t="s">
        <v>194</v>
      </c>
      <c r="C87" s="223" t="s">
        <v>195</v>
      </c>
      <c r="D87" s="223" t="s">
        <v>214</v>
      </c>
      <c r="E87" s="220" t="s">
        <v>131</v>
      </c>
      <c r="F87" s="223" t="s">
        <v>206</v>
      </c>
      <c r="I87" s="136"/>
      <c r="J87" s="136"/>
    </row>
    <row r="88" spans="1:10" ht="15.75">
      <c r="A88" s="222" t="s">
        <v>21</v>
      </c>
      <c r="B88" s="224">
        <v>-3864.2310000000002</v>
      </c>
      <c r="C88" s="224">
        <v>-13577.915999999997</v>
      </c>
      <c r="D88" s="224">
        <v>427.185</v>
      </c>
      <c r="E88" s="224">
        <f>B88+C88+D88</f>
        <v>-17014.961999999996</v>
      </c>
      <c r="F88" s="224"/>
      <c r="I88" s="136"/>
      <c r="J88" s="136"/>
    </row>
    <row r="89" spans="1:10" ht="15.75">
      <c r="A89" s="222" t="s">
        <v>22</v>
      </c>
      <c r="B89" s="224">
        <v>-1444.402</v>
      </c>
      <c r="C89" s="224">
        <v>-12228.550000000003</v>
      </c>
      <c r="D89" s="224">
        <v>386.02499999999998</v>
      </c>
      <c r="E89" s="224">
        <f t="shared" ref="E89:E99" si="173">B89+C89+D89</f>
        <v>-13286.927000000003</v>
      </c>
      <c r="F89" s="224">
        <f>16245.938+4580.22</f>
        <v>20826.157999999999</v>
      </c>
      <c r="I89" s="136"/>
      <c r="J89" s="136"/>
    </row>
    <row r="90" spans="1:10" ht="15.75">
      <c r="A90" s="222" t="s">
        <v>23</v>
      </c>
      <c r="B90" s="224">
        <v>-1432.96</v>
      </c>
      <c r="C90" s="224">
        <v>-14058.898000000001</v>
      </c>
      <c r="D90" s="224">
        <v>431.14699999999999</v>
      </c>
      <c r="E90" s="224">
        <f t="shared" si="173"/>
        <v>-15060.710999999999</v>
      </c>
      <c r="F90" s="224"/>
      <c r="I90" s="136"/>
      <c r="J90" s="136"/>
    </row>
    <row r="91" spans="1:10" ht="15.75">
      <c r="A91" s="222" t="s">
        <v>24</v>
      </c>
      <c r="B91" s="224">
        <v>-5282.6539999999995</v>
      </c>
      <c r="C91" s="224">
        <v>-12165.697</v>
      </c>
      <c r="D91" s="224">
        <v>421.88299999999998</v>
      </c>
      <c r="E91" s="224">
        <f t="shared" si="173"/>
        <v>-17026.467999999997</v>
      </c>
      <c r="F91" s="224">
        <f>-4580.22+22970.366</f>
        <v>18390.146000000001</v>
      </c>
      <c r="I91" s="136"/>
      <c r="J91" s="136"/>
    </row>
    <row r="92" spans="1:10" ht="15.75">
      <c r="A92" s="222" t="s">
        <v>25</v>
      </c>
      <c r="B92" s="224">
        <v>-2302.2760000000003</v>
      </c>
      <c r="C92" s="224">
        <v>-13337.974999999999</v>
      </c>
      <c r="D92" s="224">
        <v>330.79</v>
      </c>
      <c r="E92" s="224">
        <f t="shared" si="173"/>
        <v>-15309.460999999998</v>
      </c>
      <c r="F92" s="224"/>
      <c r="I92" s="136"/>
      <c r="J92" s="136"/>
    </row>
    <row r="93" spans="1:10" ht="15.75">
      <c r="A93" s="222" t="s">
        <v>26</v>
      </c>
      <c r="B93" s="224">
        <v>-3339.8620000000001</v>
      </c>
      <c r="C93" s="224">
        <v>-16486.754000000001</v>
      </c>
      <c r="D93" s="224">
        <v>46.585999999999999</v>
      </c>
      <c r="E93" s="224">
        <f t="shared" si="173"/>
        <v>-19780.030000000002</v>
      </c>
      <c r="F93" s="224">
        <f>-16245.938+6015.287</f>
        <v>-10230.651</v>
      </c>
      <c r="I93" s="136"/>
      <c r="J93" s="136"/>
    </row>
    <row r="94" spans="1:10" ht="15.75">
      <c r="A94" s="222" t="s">
        <v>27</v>
      </c>
      <c r="B94" s="224">
        <v>-3877.1579999999999</v>
      </c>
      <c r="C94" s="224">
        <v>-15437.003999999997</v>
      </c>
      <c r="D94" s="224">
        <v>239.87899999999999</v>
      </c>
      <c r="E94" s="224">
        <f t="shared" si="173"/>
        <v>-19074.282999999996</v>
      </c>
      <c r="F94" s="224"/>
      <c r="I94" s="136"/>
      <c r="J94" s="136"/>
    </row>
    <row r="95" spans="1:10" ht="15.75">
      <c r="A95" s="222" t="s">
        <v>28</v>
      </c>
      <c r="B95" s="224">
        <v>-4438.9340000000002</v>
      </c>
      <c r="C95" s="224"/>
      <c r="D95" s="224">
        <v>132.60300000000001</v>
      </c>
      <c r="E95" s="224">
        <f t="shared" si="173"/>
        <v>-4306.3310000000001</v>
      </c>
      <c r="F95" s="224">
        <v>-6015.2870000000003</v>
      </c>
      <c r="I95" s="136"/>
      <c r="J95" s="136"/>
    </row>
    <row r="96" spans="1:10" ht="15.75">
      <c r="A96" s="222" t="s">
        <v>29</v>
      </c>
      <c r="B96" s="224">
        <v>-4432.5419999999995</v>
      </c>
      <c r="C96" s="224"/>
      <c r="D96" s="224">
        <v>93.763999999999996</v>
      </c>
      <c r="E96" s="224">
        <f t="shared" si="173"/>
        <v>-4338.7779999999993</v>
      </c>
      <c r="F96" s="224"/>
      <c r="I96" s="136"/>
      <c r="J96" s="136"/>
    </row>
    <row r="97" spans="1:10" ht="15.75">
      <c r="A97" s="222" t="s">
        <v>30</v>
      </c>
      <c r="B97" s="224">
        <v>-2391.0949999999998</v>
      </c>
      <c r="C97" s="224"/>
      <c r="D97" s="224"/>
      <c r="E97" s="224">
        <f t="shared" si="173"/>
        <v>-2391.0949999999998</v>
      </c>
      <c r="F97" s="224">
        <v>6008.4</v>
      </c>
      <c r="I97" s="136"/>
      <c r="J97" s="136"/>
    </row>
    <row r="98" spans="1:10" ht="15.75">
      <c r="A98" s="222" t="s">
        <v>31</v>
      </c>
      <c r="B98" s="224">
        <v>0</v>
      </c>
      <c r="C98" s="224"/>
      <c r="D98" s="224"/>
      <c r="E98" s="224">
        <f t="shared" si="173"/>
        <v>0</v>
      </c>
      <c r="F98" s="224"/>
      <c r="I98" s="136"/>
      <c r="J98" s="136"/>
    </row>
    <row r="99" spans="1:10" ht="15.75">
      <c r="A99" s="222" t="s">
        <v>32</v>
      </c>
      <c r="B99" s="224">
        <v>0</v>
      </c>
      <c r="C99" s="224"/>
      <c r="D99" s="224"/>
      <c r="E99" s="224">
        <f t="shared" si="173"/>
        <v>0</v>
      </c>
      <c r="F99" s="224"/>
      <c r="I99" s="136"/>
      <c r="J99" s="136"/>
    </row>
    <row r="100" spans="1:10" ht="15.75">
      <c r="A100" s="222" t="s">
        <v>120</v>
      </c>
      <c r="B100" s="224">
        <f>SUM(B88:B99)</f>
        <v>-32806.114000000001</v>
      </c>
      <c r="C100" s="224">
        <f>SUM(C88:C99)</f>
        <v>-97292.794000000009</v>
      </c>
      <c r="D100" s="224">
        <f>SUM(D88:D99)</f>
        <v>2509.8620000000001</v>
      </c>
      <c r="E100" s="224">
        <f>SUM(E88:E99)</f>
        <v>-127589.046</v>
      </c>
      <c r="F100" s="224"/>
      <c r="G100" s="130">
        <v>-34468.084000000003</v>
      </c>
      <c r="I100" s="136"/>
      <c r="J100" s="136"/>
    </row>
    <row r="101" spans="1:10">
      <c r="E101" s="135"/>
      <c r="I101" s="136"/>
      <c r="J101" s="136"/>
    </row>
    <row r="102" spans="1:10">
      <c r="E102" s="135"/>
      <c r="I102" s="136"/>
      <c r="J102" s="136"/>
    </row>
    <row r="103" spans="1:10">
      <c r="E103" s="135"/>
      <c r="I103" s="136"/>
      <c r="J103" s="136"/>
    </row>
    <row r="104" spans="1:10" ht="15.75">
      <c r="A104" s="146" t="s">
        <v>188</v>
      </c>
      <c r="B104" s="218"/>
      <c r="C104" s="146"/>
      <c r="D104" s="218"/>
      <c r="E104" s="146"/>
      <c r="I104" s="136"/>
      <c r="J104" s="136"/>
    </row>
    <row r="105" spans="1:10" ht="126">
      <c r="A105" s="222"/>
      <c r="B105" s="223" t="s">
        <v>219</v>
      </c>
      <c r="C105" s="219" t="s">
        <v>190</v>
      </c>
      <c r="D105" s="226" t="s">
        <v>191</v>
      </c>
      <c r="E105" s="220" t="s">
        <v>193</v>
      </c>
      <c r="F105" s="220" t="s">
        <v>131</v>
      </c>
      <c r="I105" s="136"/>
      <c r="J105" s="136"/>
    </row>
    <row r="106" spans="1:10" ht="15.75">
      <c r="A106" s="222" t="s">
        <v>21</v>
      </c>
      <c r="B106" s="224">
        <v>22000</v>
      </c>
      <c r="C106" s="216"/>
      <c r="D106" s="216"/>
      <c r="E106" s="216">
        <v>6168.7690000000002</v>
      </c>
      <c r="F106" s="216">
        <f>B106+C106+D106+E106</f>
        <v>28168.769</v>
      </c>
      <c r="H106" s="280"/>
      <c r="I106" s="136"/>
      <c r="J106" s="136"/>
    </row>
    <row r="107" spans="1:10" ht="15.75">
      <c r="A107" s="222" t="s">
        <v>22</v>
      </c>
      <c r="B107" s="224"/>
      <c r="C107" s="216"/>
      <c r="D107" s="216"/>
      <c r="E107" s="216">
        <v>5573.4629999999997</v>
      </c>
      <c r="F107" s="216">
        <f t="shared" ref="F107:F118" si="174">B107+C107+D107+E107</f>
        <v>5573.4629999999997</v>
      </c>
      <c r="I107" s="136"/>
      <c r="J107" s="136"/>
    </row>
    <row r="108" spans="1:10" ht="15.75">
      <c r="A108" s="222" t="s">
        <v>23</v>
      </c>
      <c r="B108" s="224"/>
      <c r="C108" s="216"/>
      <c r="D108" s="216"/>
      <c r="E108" s="216">
        <v>5129.5879999999997</v>
      </c>
      <c r="F108" s="216">
        <f t="shared" si="174"/>
        <v>5129.5879999999997</v>
      </c>
      <c r="I108" s="136"/>
      <c r="J108" s="136"/>
    </row>
    <row r="109" spans="1:10" ht="15.75">
      <c r="A109" s="222" t="s">
        <v>24</v>
      </c>
      <c r="B109" s="224"/>
      <c r="C109" s="216"/>
      <c r="D109" s="216"/>
      <c r="E109" s="216">
        <v>4505.4610000000002</v>
      </c>
      <c r="F109" s="216">
        <f t="shared" si="174"/>
        <v>4505.4610000000002</v>
      </c>
      <c r="I109" s="140"/>
      <c r="J109" s="136"/>
    </row>
    <row r="110" spans="1:10" ht="15.75">
      <c r="A110" s="222" t="s">
        <v>25</v>
      </c>
      <c r="B110" s="224"/>
      <c r="C110" s="216"/>
      <c r="D110" s="216"/>
      <c r="E110" s="216">
        <v>5136.5969999999998</v>
      </c>
      <c r="F110" s="216">
        <f t="shared" si="174"/>
        <v>5136.5969999999998</v>
      </c>
      <c r="I110" s="140"/>
      <c r="J110" s="136"/>
    </row>
    <row r="111" spans="1:10" ht="15.75">
      <c r="A111" s="222" t="s">
        <v>26</v>
      </c>
      <c r="B111" s="224"/>
      <c r="C111" s="216"/>
      <c r="D111" s="216"/>
      <c r="E111" s="216">
        <v>4458.3990000000003</v>
      </c>
      <c r="F111" s="216">
        <f t="shared" si="174"/>
        <v>4458.3990000000003</v>
      </c>
      <c r="I111" s="140"/>
      <c r="J111" s="136"/>
    </row>
    <row r="112" spans="1:10" ht="15.75">
      <c r="A112" s="222" t="s">
        <v>27</v>
      </c>
      <c r="B112" s="224"/>
      <c r="C112" s="216"/>
      <c r="D112" s="216"/>
      <c r="E112" s="216">
        <v>4670.2020000000002</v>
      </c>
      <c r="F112" s="216">
        <f t="shared" si="174"/>
        <v>4670.2020000000002</v>
      </c>
      <c r="I112" s="140"/>
      <c r="J112" s="136"/>
    </row>
    <row r="113" spans="1:10" ht="15.75">
      <c r="A113" s="222" t="s">
        <v>28</v>
      </c>
      <c r="B113" s="224"/>
      <c r="C113" s="216">
        <v>-2000</v>
      </c>
      <c r="D113" s="216"/>
      <c r="E113" s="216">
        <v>5459.8860000000004</v>
      </c>
      <c r="F113" s="216">
        <f t="shared" si="174"/>
        <v>3459.8860000000004</v>
      </c>
      <c r="I113" s="140"/>
      <c r="J113" s="136"/>
    </row>
    <row r="114" spans="1:10" ht="15.75">
      <c r="A114" s="222" t="s">
        <v>29</v>
      </c>
      <c r="B114" s="224"/>
      <c r="C114" s="216">
        <v>2000</v>
      </c>
      <c r="D114" s="216">
        <v>948.6</v>
      </c>
      <c r="E114" s="216">
        <v>4491.0959999999995</v>
      </c>
      <c r="F114" s="216">
        <f t="shared" si="174"/>
        <v>7439.6959999999999</v>
      </c>
      <c r="I114" s="136"/>
      <c r="J114" s="136"/>
    </row>
    <row r="115" spans="1:10" ht="15.75">
      <c r="A115" s="222" t="s">
        <v>30</v>
      </c>
      <c r="B115" s="224"/>
      <c r="C115" s="216"/>
      <c r="D115" s="216"/>
      <c r="E115" s="216">
        <v>4847.942</v>
      </c>
      <c r="F115" s="216">
        <f t="shared" si="174"/>
        <v>4847.942</v>
      </c>
      <c r="I115" s="136"/>
      <c r="J115" s="136"/>
    </row>
    <row r="116" spans="1:10" ht="15.75">
      <c r="A116" s="222" t="s">
        <v>31</v>
      </c>
      <c r="B116" s="224"/>
      <c r="C116" s="216"/>
      <c r="D116" s="216"/>
      <c r="E116" s="216">
        <v>5921.7250000000004</v>
      </c>
      <c r="F116" s="216">
        <f t="shared" si="174"/>
        <v>5921.7250000000004</v>
      </c>
      <c r="I116" s="136"/>
      <c r="J116" s="136"/>
    </row>
    <row r="117" spans="1:10" ht="15.75">
      <c r="A117" s="222" t="s">
        <v>32</v>
      </c>
      <c r="B117" s="224"/>
      <c r="C117" s="216"/>
      <c r="D117" s="216"/>
      <c r="E117" s="216">
        <v>6463.2179999999998</v>
      </c>
      <c r="F117" s="216">
        <f t="shared" si="174"/>
        <v>6463.2179999999998</v>
      </c>
      <c r="I117" s="136"/>
      <c r="J117" s="136"/>
    </row>
    <row r="118" spans="1:10" ht="15.75">
      <c r="A118" s="222" t="s">
        <v>120</v>
      </c>
      <c r="B118" s="224">
        <f>SUM(B106:B117)</f>
        <v>22000</v>
      </c>
      <c r="C118" s="216">
        <f t="shared" ref="C118:E118" si="175">SUM(C106:C117)</f>
        <v>0</v>
      </c>
      <c r="D118" s="216">
        <f t="shared" si="175"/>
        <v>948.6</v>
      </c>
      <c r="E118" s="216">
        <f t="shared" si="175"/>
        <v>62826.345999999998</v>
      </c>
      <c r="F118" s="216">
        <f t="shared" si="174"/>
        <v>85774.945999999996</v>
      </c>
      <c r="G118" s="130">
        <v>62826.345999999998</v>
      </c>
      <c r="H118" s="130">
        <v>22000</v>
      </c>
      <c r="I118" s="136"/>
      <c r="J118" s="136"/>
    </row>
    <row r="119" spans="1:10">
      <c r="E119" s="135"/>
      <c r="I119" s="136"/>
      <c r="J119" s="136"/>
    </row>
    <row r="120" spans="1:10" ht="15.75">
      <c r="A120" s="146" t="s">
        <v>18</v>
      </c>
      <c r="B120" s="218"/>
      <c r="C120" s="146"/>
      <c r="D120" s="218"/>
      <c r="E120" s="146"/>
      <c r="I120" s="136"/>
      <c r="J120" s="136"/>
    </row>
    <row r="121" spans="1:10" ht="15.75">
      <c r="A121" s="222"/>
      <c r="B121" s="223" t="s">
        <v>197</v>
      </c>
      <c r="I121" s="136"/>
      <c r="J121" s="136"/>
    </row>
    <row r="122" spans="1:10" ht="15.75">
      <c r="A122" s="222" t="s">
        <v>21</v>
      </c>
      <c r="B122" s="224">
        <v>512.33699999999999</v>
      </c>
      <c r="D122" s="280"/>
      <c r="I122" s="136"/>
      <c r="J122" s="136"/>
    </row>
    <row r="123" spans="1:10" ht="15.75">
      <c r="A123" s="222" t="s">
        <v>22</v>
      </c>
      <c r="B123" s="224">
        <v>687.01200000000017</v>
      </c>
      <c r="I123" s="136"/>
      <c r="J123" s="136"/>
    </row>
    <row r="124" spans="1:10" ht="15.75">
      <c r="A124" s="222" t="s">
        <v>23</v>
      </c>
      <c r="B124" s="224">
        <v>510.93499999999995</v>
      </c>
      <c r="I124" s="136"/>
      <c r="J124" s="136"/>
    </row>
    <row r="125" spans="1:10" ht="15.75">
      <c r="A125" s="222" t="s">
        <v>24</v>
      </c>
      <c r="B125" s="224">
        <v>591.07499999999993</v>
      </c>
      <c r="I125" s="136"/>
      <c r="J125" s="136"/>
    </row>
    <row r="126" spans="1:10" ht="15.75">
      <c r="A126" s="222" t="s">
        <v>25</v>
      </c>
      <c r="B126" s="224">
        <v>514.90500000000009</v>
      </c>
      <c r="I126" s="136"/>
      <c r="J126" s="136"/>
    </row>
    <row r="127" spans="1:10" ht="15.75">
      <c r="A127" s="222" t="s">
        <v>26</v>
      </c>
      <c r="B127" s="224">
        <v>530.79799999999989</v>
      </c>
      <c r="J127" s="136"/>
    </row>
    <row r="128" spans="1:10" ht="15.75">
      <c r="A128" s="222" t="s">
        <v>27</v>
      </c>
      <c r="B128" s="224"/>
      <c r="J128" s="136"/>
    </row>
    <row r="129" spans="1:10" ht="15.75">
      <c r="A129" s="222" t="s">
        <v>28</v>
      </c>
      <c r="B129" s="224"/>
      <c r="J129" s="136"/>
    </row>
    <row r="130" spans="1:10" ht="15.75">
      <c r="A130" s="222" t="s">
        <v>29</v>
      </c>
      <c r="B130" s="224"/>
      <c r="J130" s="136"/>
    </row>
    <row r="131" spans="1:10" ht="15.75">
      <c r="A131" s="222" t="s">
        <v>30</v>
      </c>
      <c r="B131" s="224"/>
      <c r="J131" s="136"/>
    </row>
    <row r="132" spans="1:10" ht="15.75">
      <c r="A132" s="222" t="s">
        <v>31</v>
      </c>
      <c r="B132" s="224"/>
      <c r="J132" s="136"/>
    </row>
    <row r="133" spans="1:10" ht="15.75">
      <c r="A133" s="222" t="s">
        <v>32</v>
      </c>
      <c r="B133" s="224"/>
      <c r="J133" s="136"/>
    </row>
    <row r="134" spans="1:10" ht="15.75">
      <c r="A134" s="222" t="s">
        <v>120</v>
      </c>
      <c r="B134" s="224">
        <f>SUM(B122:B133)</f>
        <v>3347.0619999999999</v>
      </c>
      <c r="C134" s="130">
        <v>3347.0619999999999</v>
      </c>
      <c r="J134" s="136"/>
    </row>
    <row r="135" spans="1:10">
      <c r="E135" s="135"/>
    </row>
    <row r="136" spans="1:10" ht="15.75">
      <c r="A136" s="146" t="s">
        <v>33</v>
      </c>
      <c r="B136" s="218"/>
      <c r="E136" s="135"/>
    </row>
    <row r="137" spans="1:10" ht="15.75">
      <c r="A137" s="222"/>
      <c r="B137" s="223" t="s">
        <v>192</v>
      </c>
      <c r="E137" s="135"/>
    </row>
    <row r="138" spans="1:10" ht="15.75">
      <c r="A138" s="222" t="s">
        <v>21</v>
      </c>
      <c r="B138" s="224">
        <v>2728.8149999999996</v>
      </c>
      <c r="E138" s="135"/>
    </row>
    <row r="139" spans="1:10" ht="15.75">
      <c r="A139" s="222" t="s">
        <v>22</v>
      </c>
      <c r="B139" s="224">
        <v>1412.7090000000001</v>
      </c>
      <c r="E139" s="135"/>
    </row>
    <row r="140" spans="1:10" ht="15.75">
      <c r="A140" s="222" t="s">
        <v>23</v>
      </c>
      <c r="B140" s="224">
        <v>7629.222999999999</v>
      </c>
      <c r="E140" s="135"/>
    </row>
    <row r="141" spans="1:10" ht="15.75">
      <c r="A141" s="222" t="s">
        <v>24</v>
      </c>
      <c r="B141" s="224">
        <v>3142.9799999999996</v>
      </c>
      <c r="E141" s="135"/>
    </row>
    <row r="142" spans="1:10" ht="15.75">
      <c r="A142" s="222" t="s">
        <v>25</v>
      </c>
      <c r="B142" s="224">
        <v>13178.61479</v>
      </c>
      <c r="E142" s="135"/>
    </row>
    <row r="143" spans="1:10" ht="15.75">
      <c r="A143" s="222" t="s">
        <v>26</v>
      </c>
      <c r="B143" s="224">
        <v>820.75495999999998</v>
      </c>
      <c r="E143" s="135"/>
    </row>
    <row r="144" spans="1:10" ht="15.75">
      <c r="A144" s="222" t="s">
        <v>27</v>
      </c>
      <c r="B144" s="224">
        <v>2722.2350000000001</v>
      </c>
      <c r="E144" s="135"/>
    </row>
    <row r="145" spans="1:5" ht="15.75">
      <c r="A145" s="222" t="s">
        <v>28</v>
      </c>
      <c r="B145" s="224">
        <v>2834.9319999999998</v>
      </c>
      <c r="E145" s="135"/>
    </row>
    <row r="146" spans="1:5" ht="15.75">
      <c r="A146" s="222" t="s">
        <v>29</v>
      </c>
      <c r="B146" s="224">
        <v>3148.326</v>
      </c>
      <c r="E146" s="135"/>
    </row>
    <row r="147" spans="1:5" ht="15.75">
      <c r="A147" s="222" t="s">
        <v>30</v>
      </c>
      <c r="B147" s="224">
        <v>2871.6419999999998</v>
      </c>
      <c r="E147" s="135"/>
    </row>
    <row r="148" spans="1:5" ht="15.75">
      <c r="A148" s="222" t="s">
        <v>31</v>
      </c>
      <c r="B148" s="224">
        <v>5564.97</v>
      </c>
      <c r="E148" s="135"/>
    </row>
    <row r="149" spans="1:5" ht="15.75">
      <c r="A149" s="222" t="s">
        <v>32</v>
      </c>
      <c r="B149" s="224">
        <v>1960.86358</v>
      </c>
      <c r="E149" s="135"/>
    </row>
    <row r="150" spans="1:5" ht="15.75">
      <c r="A150" s="222" t="s">
        <v>120</v>
      </c>
      <c r="B150" s="224">
        <f>SUM(B138:B149)</f>
        <v>48016.065329999998</v>
      </c>
      <c r="C150" s="130">
        <v>48016.065329999998</v>
      </c>
      <c r="E150" s="135"/>
    </row>
  </sheetData>
  <customSheetViews>
    <customSheetView guid="{6DD62C20-8B83-42F5-90C1-C13665C095D0}" scale="60" showPageBreaks="1" fitToPage="1" printArea="1" hiddenColumns="1" state="hidden" view="pageBreakPreview">
      <pane xSplit="1" ySplit="8" topLeftCell="B30" activePane="bottomRight" state="frozen"/>
      <selection pane="bottomRight" activeCell="K17" sqref="K17"/>
      <pageMargins left="0" right="0" top="0.78740157480314965" bottom="0" header="0.27559055118110237" footer="0.19685039370078741"/>
      <printOptions horizontalCentered="1"/>
      <pageSetup paperSize="9" scale="32" orientation="landscape" r:id="rId1"/>
      <headerFooter alignWithMargins="0">
        <oddFooter>&amp;R&amp;D&amp;T</oddFooter>
      </headerFooter>
    </customSheetView>
    <customSheetView guid="{DC8F80D5-9919-409C-A428-E95E40E09DB9}" scale="60" showPageBreaks="1" fitToPage="1" printArea="1" hiddenColumns="1" state="hidden" view="pageBreakPreview">
      <pane xSplit="1" ySplit="8" topLeftCell="B30" activePane="bottomRight" state="frozen"/>
      <selection pane="bottomRight" activeCell="K17" sqref="K17"/>
      <pageMargins left="0" right="0" top="0.78740157480314965" bottom="0" header="0.27559055118110237" footer="0.19685039370078741"/>
      <printOptions horizontalCentered="1"/>
      <pageSetup paperSize="9" scale="32" orientation="landscape" r:id="rId2"/>
      <headerFooter alignWithMargins="0">
        <oddFooter>&amp;R&amp;D&amp;T</oddFooter>
      </headerFooter>
    </customSheetView>
  </customSheetViews>
  <mergeCells count="124">
    <mergeCell ref="O60:O61"/>
    <mergeCell ref="M6:M7"/>
    <mergeCell ref="N6:N7"/>
    <mergeCell ref="O6:O7"/>
    <mergeCell ref="S6:S7"/>
    <mergeCell ref="T6:T7"/>
    <mergeCell ref="U6:U7"/>
    <mergeCell ref="V6:V7"/>
    <mergeCell ref="W6:W7"/>
    <mergeCell ref="W36:W37"/>
    <mergeCell ref="M36:M37"/>
    <mergeCell ref="N36:N37"/>
    <mergeCell ref="O36:O37"/>
    <mergeCell ref="S36:S37"/>
    <mergeCell ref="T36:T37"/>
    <mergeCell ref="U36:U37"/>
    <mergeCell ref="V36:V37"/>
    <mergeCell ref="AF5:AK5"/>
    <mergeCell ref="AF6:AF7"/>
    <mergeCell ref="AG6:AG7"/>
    <mergeCell ref="AH6:AK6"/>
    <mergeCell ref="AF35:AK35"/>
    <mergeCell ref="AF36:AF37"/>
    <mergeCell ref="AG36:AG37"/>
    <mergeCell ref="AH36:AK36"/>
    <mergeCell ref="B5:J5"/>
    <mergeCell ref="K5:R5"/>
    <mergeCell ref="S5:AB5"/>
    <mergeCell ref="AE35:AE37"/>
    <mergeCell ref="AD35:AD37"/>
    <mergeCell ref="P36:R36"/>
    <mergeCell ref="Y36:AB36"/>
    <mergeCell ref="P6:R6"/>
    <mergeCell ref="Y6:AB6"/>
    <mergeCell ref="B6:B7"/>
    <mergeCell ref="C6:C7"/>
    <mergeCell ref="D6:D7"/>
    <mergeCell ref="E6:E7"/>
    <mergeCell ref="F6:F7"/>
    <mergeCell ref="K6:K7"/>
    <mergeCell ref="X6:X7"/>
    <mergeCell ref="E58:E59"/>
    <mergeCell ref="E60:E61"/>
    <mergeCell ref="G36:J36"/>
    <mergeCell ref="F28:F29"/>
    <mergeCell ref="N28:N29"/>
    <mergeCell ref="N30:N31"/>
    <mergeCell ref="N58:N59"/>
    <mergeCell ref="N60:N61"/>
    <mergeCell ref="K60:K61"/>
    <mergeCell ref="L60:L61"/>
    <mergeCell ref="K30:K31"/>
    <mergeCell ref="M30:M31"/>
    <mergeCell ref="M28:M29"/>
    <mergeCell ref="E36:E37"/>
    <mergeCell ref="F36:F37"/>
    <mergeCell ref="K36:K37"/>
    <mergeCell ref="L36:L37"/>
    <mergeCell ref="A3:AB3"/>
    <mergeCell ref="AD5:AD7"/>
    <mergeCell ref="A60:A61"/>
    <mergeCell ref="B60:B61"/>
    <mergeCell ref="C60:C61"/>
    <mergeCell ref="M60:M61"/>
    <mergeCell ref="M58:M59"/>
    <mergeCell ref="O58:O59"/>
    <mergeCell ref="K58:K59"/>
    <mergeCell ref="L58:L59"/>
    <mergeCell ref="D60:D61"/>
    <mergeCell ref="D58:D59"/>
    <mergeCell ref="F58:F59"/>
    <mergeCell ref="F60:F61"/>
    <mergeCell ref="A30:A31"/>
    <mergeCell ref="B30:B31"/>
    <mergeCell ref="A56:A57"/>
    <mergeCell ref="AC5:AC7"/>
    <mergeCell ref="A10:A11"/>
    <mergeCell ref="AC35:AC37"/>
    <mergeCell ref="A58:A59"/>
    <mergeCell ref="B58:B59"/>
    <mergeCell ref="C58:C59"/>
    <mergeCell ref="A52:A53"/>
    <mergeCell ref="A54:A55"/>
    <mergeCell ref="F30:F31"/>
    <mergeCell ref="D28:D29"/>
    <mergeCell ref="C30:C31"/>
    <mergeCell ref="D30:D31"/>
    <mergeCell ref="A48:A49"/>
    <mergeCell ref="A28:A29"/>
    <mergeCell ref="B28:B29"/>
    <mergeCell ref="C28:C29"/>
    <mergeCell ref="B36:B37"/>
    <mergeCell ref="C36:C37"/>
    <mergeCell ref="D36:D37"/>
    <mergeCell ref="A40:A41"/>
    <mergeCell ref="A44:A45"/>
    <mergeCell ref="A46:A47"/>
    <mergeCell ref="A42:A43"/>
    <mergeCell ref="A33:AB33"/>
    <mergeCell ref="B35:J35"/>
    <mergeCell ref="X36:X37"/>
    <mergeCell ref="A12:A13"/>
    <mergeCell ref="O30:O31"/>
    <mergeCell ref="AE5:AE7"/>
    <mergeCell ref="A50:A51"/>
    <mergeCell ref="A35:A38"/>
    <mergeCell ref="A5:A8"/>
    <mergeCell ref="G6:J6"/>
    <mergeCell ref="A24:A25"/>
    <mergeCell ref="A26:A27"/>
    <mergeCell ref="A14:A15"/>
    <mergeCell ref="A16:A17"/>
    <mergeCell ref="A18:A19"/>
    <mergeCell ref="A20:A21"/>
    <mergeCell ref="A22:A23"/>
    <mergeCell ref="K35:R35"/>
    <mergeCell ref="S35:AB35"/>
    <mergeCell ref="L28:L29"/>
    <mergeCell ref="L30:L31"/>
    <mergeCell ref="E28:E29"/>
    <mergeCell ref="E30:E31"/>
    <mergeCell ref="O28:O29"/>
    <mergeCell ref="K28:K29"/>
    <mergeCell ref="L6:L7"/>
  </mergeCells>
  <conditionalFormatting sqref="Y10:Z29 AB10:AB29">
    <cfRule type="cellIs" dxfId="48" priority="26" operator="greaterThan">
      <formula>0</formula>
    </cfRule>
  </conditionalFormatting>
  <conditionalFormatting sqref="AA10:AA29">
    <cfRule type="cellIs" dxfId="47" priority="25" operator="greaterThan">
      <formula>0</formula>
    </cfRule>
  </conditionalFormatting>
  <conditionalFormatting sqref="AJ60:AJ61">
    <cfRule type="cellIs" dxfId="46" priority="3" operator="greaterThan">
      <formula>0</formula>
    </cfRule>
  </conditionalFormatting>
  <conditionalFormatting sqref="AK60:AK61">
    <cfRule type="cellIs" dxfId="45" priority="2" operator="greaterThan">
      <formula>0</formula>
    </cfRule>
  </conditionalFormatting>
  <conditionalFormatting sqref="AE60:AE61">
    <cfRule type="cellIs" dxfId="44" priority="1" operator="greaterThan">
      <formula>0</formula>
    </cfRule>
  </conditionalFormatting>
  <conditionalFormatting sqref="Y30:Z31 AB30:AB31">
    <cfRule type="cellIs" dxfId="43" priority="12" operator="greaterThan">
      <formula>0</formula>
    </cfRule>
  </conditionalFormatting>
  <conditionalFormatting sqref="AA30:AA31">
    <cfRule type="cellIs" dxfId="42" priority="11" operator="greaterThan">
      <formula>0</formula>
    </cfRule>
  </conditionalFormatting>
  <conditionalFormatting sqref="AH30:AI31">
    <cfRule type="cellIs" dxfId="41" priority="10" operator="greaterThan">
      <formula>0</formula>
    </cfRule>
  </conditionalFormatting>
  <conditionalFormatting sqref="AJ30:AJ31">
    <cfRule type="cellIs" dxfId="40" priority="9" operator="greaterThan">
      <formula>0</formula>
    </cfRule>
  </conditionalFormatting>
  <conditionalFormatting sqref="AK30:AK31">
    <cfRule type="cellIs" dxfId="39" priority="8" operator="greaterThan">
      <formula>0</formula>
    </cfRule>
  </conditionalFormatting>
  <conditionalFormatting sqref="AE30:AE31">
    <cfRule type="cellIs" dxfId="38" priority="7" operator="greaterThan">
      <formula>0</formula>
    </cfRule>
  </conditionalFormatting>
  <conditionalFormatting sqref="Y60:Z61 AB60:AB61">
    <cfRule type="cellIs" dxfId="37" priority="6" operator="greaterThan">
      <formula>0</formula>
    </cfRule>
  </conditionalFormatting>
  <conditionalFormatting sqref="AA60:AA61">
    <cfRule type="cellIs" dxfId="36" priority="5" operator="greaterThan">
      <formula>0</formula>
    </cfRule>
  </conditionalFormatting>
  <conditionalFormatting sqref="AH60:AI61">
    <cfRule type="cellIs" dxfId="35" priority="4" operator="greaterThan">
      <formula>0</formula>
    </cfRule>
  </conditionalFormatting>
  <conditionalFormatting sqref="Y40:Z59 AB40:AB59">
    <cfRule type="cellIs" dxfId="34" priority="24" operator="greaterThan">
      <formula>0</formula>
    </cfRule>
  </conditionalFormatting>
  <conditionalFormatting sqref="AA40:AA59">
    <cfRule type="cellIs" dxfId="33" priority="23" operator="greaterThan">
      <formula>0</formula>
    </cfRule>
  </conditionalFormatting>
  <conditionalFormatting sqref="AE10:AE29">
    <cfRule type="cellIs" dxfId="32" priority="20" operator="greaterThan">
      <formula>0</formula>
    </cfRule>
  </conditionalFormatting>
  <conditionalFormatting sqref="AE40:AE59">
    <cfRule type="cellIs" dxfId="31" priority="19" operator="greaterThan">
      <formula>0</formula>
    </cfRule>
  </conditionalFormatting>
  <conditionalFormatting sqref="G10:J29">
    <cfRule type="cellIs" dxfId="30" priority="22" operator="lessThan">
      <formula>1</formula>
    </cfRule>
  </conditionalFormatting>
  <conditionalFormatting sqref="G40:J59">
    <cfRule type="cellIs" dxfId="29" priority="21" operator="lessThan">
      <formula>1</formula>
    </cfRule>
  </conditionalFormatting>
  <conditionalFormatting sqref="AH10:AI29">
    <cfRule type="cellIs" dxfId="28" priority="18" operator="greaterThan">
      <formula>0</formula>
    </cfRule>
  </conditionalFormatting>
  <conditionalFormatting sqref="AJ10:AJ29">
    <cfRule type="cellIs" dxfId="27" priority="17" operator="greaterThan">
      <formula>0</formula>
    </cfRule>
  </conditionalFormatting>
  <conditionalFormatting sqref="AK10:AK29">
    <cfRule type="cellIs" dxfId="26" priority="16" operator="greaterThan">
      <formula>0</formula>
    </cfRule>
  </conditionalFormatting>
  <conditionalFormatting sqref="AH40:AI59">
    <cfRule type="cellIs" dxfId="25" priority="15" operator="greaterThan">
      <formula>0</formula>
    </cfRule>
  </conditionalFormatting>
  <conditionalFormatting sqref="AJ40:AJ59">
    <cfRule type="cellIs" dxfId="24" priority="14" operator="greaterThan">
      <formula>0</formula>
    </cfRule>
  </conditionalFormatting>
  <conditionalFormatting sqref="AK40:AK59">
    <cfRule type="cellIs" dxfId="23" priority="13" operator="greaterThan">
      <formula>0</formula>
    </cfRule>
  </conditionalFormatting>
  <printOptions horizontalCentered="1"/>
  <pageMargins left="0" right="0" top="0.78740157480314965" bottom="0" header="0.27559055118110237" footer="0.19685039370078741"/>
  <pageSetup paperSize="9" scale="26" orientation="landscape" r:id="rId3"/>
  <headerFooter alignWithMargins="0">
    <oddFooter>&amp;R&amp;D&amp;T</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12">
    <pageSetUpPr fitToPage="1"/>
  </sheetPr>
  <dimension ref="A1:AH208"/>
  <sheetViews>
    <sheetView tabSelected="1" view="pageBreakPreview" zoomScale="50" zoomScaleNormal="85" zoomScaleSheetLayoutView="50" workbookViewId="0">
      <pane xSplit="1" ySplit="8" topLeftCell="B9" activePane="bottomRight" state="frozen"/>
      <selection activeCell="J12" sqref="J12"/>
      <selection pane="topRight" activeCell="J12" sqref="J12"/>
      <selection pane="bottomLeft" activeCell="J12" sqref="J12"/>
      <selection pane="bottomRight" activeCell="D14" sqref="D14"/>
    </sheetView>
  </sheetViews>
  <sheetFormatPr defaultRowHeight="12.75" outlineLevelCol="1"/>
  <cols>
    <col min="1" max="1" width="44.5703125" style="99" bestFit="1" customWidth="1"/>
    <col min="2" max="2" width="23.28515625" style="1" customWidth="1" outlineLevel="1"/>
    <col min="3" max="3" width="21" style="1" customWidth="1"/>
    <col min="4" max="4" width="21.42578125" style="1" customWidth="1"/>
    <col min="5" max="5" width="21.42578125" style="130" customWidth="1"/>
    <col min="6" max="6" width="20.85546875" style="1" customWidth="1" outlineLevel="1"/>
    <col min="7" max="7" width="20.140625" style="1" customWidth="1"/>
    <col min="8" max="8" width="20.140625" style="130" customWidth="1"/>
    <col min="9" max="9" width="19.5703125" style="1" customWidth="1" outlineLevel="1"/>
    <col min="10" max="10" width="21.28515625" style="1" customWidth="1" outlineLevel="1"/>
    <col min="11" max="11" width="23" style="1" customWidth="1"/>
    <col min="12" max="12" width="21.5703125" style="1" customWidth="1" outlineLevel="1"/>
    <col min="13" max="13" width="21.42578125" style="130" customWidth="1" outlineLevel="1"/>
    <col min="14" max="14" width="22" style="1" customWidth="1" outlineLevel="1"/>
    <col min="15" max="15" width="21" style="1" customWidth="1" outlineLevel="1"/>
    <col min="16" max="16" width="18.85546875" style="130" customWidth="1" outlineLevel="1"/>
    <col min="17" max="17" width="20.42578125" style="1" customWidth="1" outlineLevel="1"/>
    <col min="18" max="18" width="23.28515625" style="1" customWidth="1" outlineLevel="1"/>
    <col min="19" max="19" width="21.28515625" style="1" customWidth="1" outlineLevel="1"/>
    <col min="20" max="20" width="23.7109375" style="1" customWidth="1" outlineLevel="1"/>
    <col min="21" max="21" width="21.7109375" style="130" customWidth="1" outlineLevel="1"/>
    <col min="22" max="22" width="21.5703125" style="1" customWidth="1"/>
    <col min="23" max="23" width="18.28515625" style="1" customWidth="1"/>
    <col min="24" max="24" width="17.5703125" style="130" customWidth="1"/>
    <col min="25" max="25" width="19.42578125" style="1" customWidth="1"/>
    <col min="26" max="26" width="21.28515625" style="130" customWidth="1"/>
    <col min="27" max="27" width="17.140625" style="130" customWidth="1"/>
    <col min="28" max="28" width="20.5703125" style="130" customWidth="1"/>
    <col min="29" max="29" width="22.7109375" style="130" customWidth="1"/>
    <col min="30" max="30" width="20.140625" style="130" customWidth="1"/>
    <col min="31" max="31" width="17.42578125" style="130" customWidth="1"/>
    <col min="32" max="32" width="17" style="130" customWidth="1"/>
    <col min="33" max="33" width="17.5703125" style="130" customWidth="1"/>
    <col min="34" max="34" width="17.42578125" style="130" customWidth="1"/>
    <col min="35" max="16384" width="9.140625" style="1"/>
  </cols>
  <sheetData>
    <row r="1" spans="1:34" s="130" customFormat="1" ht="22.5" customHeight="1">
      <c r="B1" s="131"/>
      <c r="C1" s="131"/>
      <c r="D1" s="131"/>
      <c r="E1" s="131"/>
      <c r="F1" s="131"/>
      <c r="G1" s="131"/>
      <c r="H1" s="131"/>
      <c r="P1" s="131"/>
    </row>
    <row r="2" spans="1:34" s="130" customFormat="1" ht="18">
      <c r="A2" s="154"/>
      <c r="B2" s="154"/>
      <c r="C2" s="154"/>
      <c r="D2" s="154"/>
      <c r="E2" s="154"/>
      <c r="F2" s="154"/>
      <c r="G2" s="154"/>
      <c r="H2" s="155"/>
      <c r="I2" s="155"/>
      <c r="J2" s="155"/>
      <c r="K2" s="155"/>
      <c r="L2" s="155"/>
      <c r="M2" s="155"/>
      <c r="N2" s="155"/>
      <c r="O2" s="155"/>
      <c r="P2" s="155"/>
      <c r="Q2" s="155"/>
      <c r="R2" s="155"/>
      <c r="S2" s="155"/>
      <c r="T2" s="155"/>
      <c r="U2" s="155"/>
      <c r="V2" s="155"/>
      <c r="W2" s="155"/>
      <c r="X2" s="155"/>
      <c r="Y2" s="155"/>
    </row>
    <row r="3" spans="1:34" s="130" customFormat="1" ht="18">
      <c r="A3" s="338" t="s">
        <v>162</v>
      </c>
      <c r="B3" s="338"/>
      <c r="C3" s="338"/>
      <c r="D3" s="338"/>
      <c r="E3" s="338"/>
      <c r="F3" s="338"/>
      <c r="G3" s="338"/>
      <c r="H3" s="338"/>
      <c r="I3" s="338"/>
      <c r="J3" s="338"/>
      <c r="K3" s="338"/>
      <c r="L3" s="338"/>
      <c r="M3" s="338"/>
      <c r="N3" s="338"/>
      <c r="O3" s="338"/>
      <c r="P3" s="338"/>
      <c r="Q3" s="338"/>
      <c r="R3" s="338"/>
      <c r="S3" s="338"/>
      <c r="T3" s="338"/>
      <c r="U3" s="338"/>
      <c r="V3" s="338"/>
      <c r="W3" s="338"/>
      <c r="X3" s="338"/>
      <c r="Y3" s="338"/>
    </row>
    <row r="4" spans="1:34" s="3" customFormat="1" ht="21" thickBot="1">
      <c r="A4" s="130"/>
      <c r="B4" s="130"/>
      <c r="C4" s="130"/>
      <c r="D4" s="130"/>
      <c r="E4" s="130"/>
      <c r="F4" s="131">
        <f>B88-C88</f>
        <v>181091.41799999774</v>
      </c>
      <c r="G4" s="131">
        <f>J88-K88</f>
        <v>295267.14733023942</v>
      </c>
      <c r="H4" s="131">
        <f>G4-F4</f>
        <v>114175.72933024168</v>
      </c>
      <c r="I4" s="130"/>
      <c r="J4" s="130"/>
      <c r="K4" s="130"/>
      <c r="L4" s="130"/>
      <c r="M4" s="130"/>
      <c r="N4" s="130"/>
      <c r="O4" s="130"/>
      <c r="P4" s="130"/>
      <c r="Q4" s="130"/>
      <c r="R4" s="130"/>
      <c r="S4" s="130"/>
      <c r="T4" s="130"/>
      <c r="U4" s="130"/>
      <c r="V4" s="130"/>
      <c r="W4" s="130"/>
      <c r="X4" s="130"/>
      <c r="Y4" s="130"/>
    </row>
    <row r="5" spans="1:34" s="3" customFormat="1" ht="21" customHeight="1" thickBot="1">
      <c r="A5" s="339" t="s">
        <v>0</v>
      </c>
      <c r="B5" s="326" t="s">
        <v>1</v>
      </c>
      <c r="C5" s="327"/>
      <c r="D5" s="327"/>
      <c r="E5" s="327"/>
      <c r="F5" s="327"/>
      <c r="G5" s="327"/>
      <c r="H5" s="327"/>
      <c r="I5" s="327"/>
      <c r="J5" s="326" t="s">
        <v>2</v>
      </c>
      <c r="K5" s="327"/>
      <c r="L5" s="327"/>
      <c r="M5" s="327"/>
      <c r="N5" s="327"/>
      <c r="O5" s="327"/>
      <c r="P5" s="327"/>
      <c r="Q5" s="327"/>
      <c r="R5" s="326" t="s">
        <v>3</v>
      </c>
      <c r="S5" s="327"/>
      <c r="T5" s="327"/>
      <c r="U5" s="327"/>
      <c r="V5" s="327"/>
      <c r="W5" s="327"/>
      <c r="X5" s="327"/>
      <c r="Y5" s="328"/>
      <c r="Z5" s="316" t="s">
        <v>165</v>
      </c>
      <c r="AA5" s="316" t="s">
        <v>166</v>
      </c>
      <c r="AB5" s="316" t="s">
        <v>170</v>
      </c>
      <c r="AC5" s="332" t="s">
        <v>3</v>
      </c>
      <c r="AD5" s="333"/>
      <c r="AE5" s="333"/>
      <c r="AF5" s="333"/>
      <c r="AG5" s="333"/>
      <c r="AH5" s="334"/>
    </row>
    <row r="6" spans="1:34" s="130" customFormat="1" ht="54" customHeight="1" thickBot="1">
      <c r="A6" s="340"/>
      <c r="B6" s="316" t="s">
        <v>126</v>
      </c>
      <c r="C6" s="316" t="s">
        <v>179</v>
      </c>
      <c r="D6" s="316" t="s">
        <v>112</v>
      </c>
      <c r="E6" s="316" t="s">
        <v>183</v>
      </c>
      <c r="F6" s="316" t="s">
        <v>173</v>
      </c>
      <c r="G6" s="329" t="s">
        <v>4</v>
      </c>
      <c r="H6" s="330"/>
      <c r="I6" s="330"/>
      <c r="J6" s="316" t="s">
        <v>126</v>
      </c>
      <c r="K6" s="316" t="s">
        <v>179</v>
      </c>
      <c r="L6" s="316" t="s">
        <v>112</v>
      </c>
      <c r="M6" s="316" t="s">
        <v>183</v>
      </c>
      <c r="N6" s="316" t="s">
        <v>173</v>
      </c>
      <c r="O6" s="329" t="s">
        <v>4</v>
      </c>
      <c r="P6" s="330"/>
      <c r="Q6" s="330"/>
      <c r="R6" s="316" t="s">
        <v>126</v>
      </c>
      <c r="S6" s="316" t="s">
        <v>179</v>
      </c>
      <c r="T6" s="316" t="s">
        <v>112</v>
      </c>
      <c r="U6" s="316" t="s">
        <v>183</v>
      </c>
      <c r="V6" s="316" t="s">
        <v>173</v>
      </c>
      <c r="W6" s="329" t="s">
        <v>4</v>
      </c>
      <c r="X6" s="330"/>
      <c r="Y6" s="331"/>
      <c r="Z6" s="317"/>
      <c r="AA6" s="317"/>
      <c r="AB6" s="317"/>
      <c r="AC6" s="316" t="s">
        <v>122</v>
      </c>
      <c r="AD6" s="316" t="s">
        <v>133</v>
      </c>
      <c r="AE6" s="329" t="s">
        <v>5</v>
      </c>
      <c r="AF6" s="330"/>
      <c r="AG6" s="330"/>
      <c r="AH6" s="331"/>
    </row>
    <row r="7" spans="1:34" s="130" customFormat="1" ht="71.25" customHeight="1" thickBot="1">
      <c r="A7" s="340"/>
      <c r="B7" s="317" t="s">
        <v>6</v>
      </c>
      <c r="C7" s="317" t="s">
        <v>6</v>
      </c>
      <c r="D7" s="317" t="s">
        <v>6</v>
      </c>
      <c r="E7" s="317" t="s">
        <v>6</v>
      </c>
      <c r="F7" s="317" t="s">
        <v>6</v>
      </c>
      <c r="G7" s="256" t="s">
        <v>226</v>
      </c>
      <c r="H7" s="256" t="s">
        <v>203</v>
      </c>
      <c r="I7" s="256" t="s">
        <v>203</v>
      </c>
      <c r="J7" s="317" t="s">
        <v>6</v>
      </c>
      <c r="K7" s="317" t="s">
        <v>6</v>
      </c>
      <c r="L7" s="317" t="s">
        <v>6</v>
      </c>
      <c r="M7" s="317" t="s">
        <v>6</v>
      </c>
      <c r="N7" s="317" t="s">
        <v>6</v>
      </c>
      <c r="O7" s="256" t="s">
        <v>142</v>
      </c>
      <c r="P7" s="256" t="s">
        <v>147</v>
      </c>
      <c r="Q7" s="256" t="s">
        <v>137</v>
      </c>
      <c r="R7" s="317" t="s">
        <v>6</v>
      </c>
      <c r="S7" s="317" t="s">
        <v>6</v>
      </c>
      <c r="T7" s="317" t="s">
        <v>6</v>
      </c>
      <c r="U7" s="317" t="s">
        <v>6</v>
      </c>
      <c r="V7" s="317" t="s">
        <v>6</v>
      </c>
      <c r="W7" s="256" t="s">
        <v>226</v>
      </c>
      <c r="X7" s="256" t="s">
        <v>184</v>
      </c>
      <c r="Y7" s="256" t="s">
        <v>203</v>
      </c>
      <c r="Z7" s="321"/>
      <c r="AA7" s="321"/>
      <c r="AB7" s="321"/>
      <c r="AC7" s="317" t="s">
        <v>6</v>
      </c>
      <c r="AD7" s="317" t="s">
        <v>6</v>
      </c>
      <c r="AE7" s="256" t="s">
        <v>134</v>
      </c>
      <c r="AF7" s="256" t="s">
        <v>132</v>
      </c>
      <c r="AG7" s="256" t="s">
        <v>153</v>
      </c>
      <c r="AH7" s="256" t="s">
        <v>154</v>
      </c>
    </row>
    <row r="8" spans="1:34" s="130" customFormat="1" ht="20.25" customHeight="1" thickBot="1">
      <c r="A8" s="340"/>
      <c r="B8" s="211" t="s">
        <v>6</v>
      </c>
      <c r="C8" s="211" t="s">
        <v>6</v>
      </c>
      <c r="D8" s="210" t="s">
        <v>6</v>
      </c>
      <c r="E8" s="211" t="s">
        <v>6</v>
      </c>
      <c r="F8" s="210" t="s">
        <v>6</v>
      </c>
      <c r="G8" s="210" t="s">
        <v>7</v>
      </c>
      <c r="H8" s="210" t="s">
        <v>7</v>
      </c>
      <c r="I8" s="210" t="s">
        <v>7</v>
      </c>
      <c r="J8" s="211" t="s">
        <v>6</v>
      </c>
      <c r="K8" s="211" t="s">
        <v>6</v>
      </c>
      <c r="L8" s="210" t="s">
        <v>6</v>
      </c>
      <c r="M8" s="211" t="s">
        <v>6</v>
      </c>
      <c r="N8" s="210" t="s">
        <v>6</v>
      </c>
      <c r="O8" s="210" t="s">
        <v>7</v>
      </c>
      <c r="P8" s="210" t="s">
        <v>7</v>
      </c>
      <c r="Q8" s="210" t="s">
        <v>7</v>
      </c>
      <c r="R8" s="211" t="s">
        <v>7</v>
      </c>
      <c r="S8" s="211" t="s">
        <v>7</v>
      </c>
      <c r="T8" s="211" t="s">
        <v>7</v>
      </c>
      <c r="U8" s="211" t="s">
        <v>7</v>
      </c>
      <c r="V8" s="211" t="s">
        <v>7</v>
      </c>
      <c r="W8" s="210" t="s">
        <v>7</v>
      </c>
      <c r="X8" s="210" t="s">
        <v>7</v>
      </c>
      <c r="Y8" s="210" t="s">
        <v>7</v>
      </c>
      <c r="Z8" s="300" t="s">
        <v>6</v>
      </c>
      <c r="AA8" s="300" t="s">
        <v>6</v>
      </c>
      <c r="AB8" s="300" t="s">
        <v>6</v>
      </c>
      <c r="AC8" s="209" t="s">
        <v>7</v>
      </c>
      <c r="AD8" s="209" t="s">
        <v>7</v>
      </c>
      <c r="AE8" s="210" t="s">
        <v>7</v>
      </c>
      <c r="AF8" s="210" t="s">
        <v>7</v>
      </c>
      <c r="AG8" s="210" t="s">
        <v>7</v>
      </c>
      <c r="AH8" s="210" t="s">
        <v>7</v>
      </c>
    </row>
    <row r="9" spans="1:34" s="130" customFormat="1" ht="20.25" customHeight="1" thickBot="1">
      <c r="A9" s="206">
        <v>1</v>
      </c>
      <c r="B9" s="207">
        <v>2</v>
      </c>
      <c r="C9" s="207">
        <v>3</v>
      </c>
      <c r="D9" s="208">
        <v>4</v>
      </c>
      <c r="E9" s="207">
        <v>5</v>
      </c>
      <c r="F9" s="207">
        <v>6</v>
      </c>
      <c r="G9" s="208">
        <v>7</v>
      </c>
      <c r="H9" s="207">
        <v>8</v>
      </c>
      <c r="I9" s="207">
        <v>9</v>
      </c>
      <c r="J9" s="208">
        <v>12</v>
      </c>
      <c r="K9" s="206">
        <v>13</v>
      </c>
      <c r="L9" s="207">
        <v>14</v>
      </c>
      <c r="M9" s="208">
        <v>16</v>
      </c>
      <c r="N9" s="206">
        <v>17</v>
      </c>
      <c r="O9" s="207">
        <v>18</v>
      </c>
      <c r="P9" s="208">
        <v>20</v>
      </c>
      <c r="Q9" s="206">
        <v>21</v>
      </c>
      <c r="R9" s="207">
        <v>10</v>
      </c>
      <c r="S9" s="207">
        <v>11</v>
      </c>
      <c r="T9" s="208">
        <v>12</v>
      </c>
      <c r="U9" s="207">
        <v>13</v>
      </c>
      <c r="V9" s="207">
        <v>14</v>
      </c>
      <c r="W9" s="208">
        <v>15</v>
      </c>
      <c r="X9" s="207">
        <v>16</v>
      </c>
      <c r="Y9" s="207">
        <v>17</v>
      </c>
      <c r="Z9" s="202"/>
      <c r="AA9" s="204"/>
      <c r="AB9" s="204"/>
      <c r="AC9" s="206">
        <v>35</v>
      </c>
      <c r="AD9" s="207">
        <v>35</v>
      </c>
      <c r="AE9" s="208">
        <v>36</v>
      </c>
      <c r="AF9" s="206">
        <v>37</v>
      </c>
      <c r="AG9" s="207">
        <v>38</v>
      </c>
      <c r="AH9" s="207">
        <v>39</v>
      </c>
    </row>
    <row r="10" spans="1:34" s="12" customFormat="1" ht="20.25" customHeight="1">
      <c r="A10" s="345" t="s">
        <v>9</v>
      </c>
      <c r="B10" s="205">
        <v>720435.43700000003</v>
      </c>
      <c r="C10" s="301">
        <f>B10</f>
        <v>720435.43700000003</v>
      </c>
      <c r="D10" s="205">
        <v>763863.56709035963</v>
      </c>
      <c r="E10" s="205">
        <v>791596.31499999994</v>
      </c>
      <c r="F10" s="205">
        <v>750396.696</v>
      </c>
      <c r="G10" s="163">
        <f>F10-D10</f>
        <v>-13466.871090359637</v>
      </c>
      <c r="H10" s="163">
        <f>F10-E10</f>
        <v>-41199.618999999948</v>
      </c>
      <c r="I10" s="163">
        <f>F10-C10</f>
        <v>29961.258999999962</v>
      </c>
      <c r="J10" s="205">
        <v>649588.78200000001</v>
      </c>
      <c r="K10" s="205">
        <f>J10</f>
        <v>649588.78200000001</v>
      </c>
      <c r="L10" s="205">
        <v>681896.26644816599</v>
      </c>
      <c r="M10" s="205">
        <v>720661.18400000001</v>
      </c>
      <c r="N10" s="205">
        <v>679169.853</v>
      </c>
      <c r="O10" s="163">
        <f>N10-L10</f>
        <v>-2726.4134481659858</v>
      </c>
      <c r="P10" s="163">
        <f>N10-M10</f>
        <v>-41491.331000000006</v>
      </c>
      <c r="Q10" s="163">
        <f>N10-K10</f>
        <v>29581.070999999996</v>
      </c>
      <c r="R10" s="162">
        <f>B10-J10</f>
        <v>70846.655000000028</v>
      </c>
      <c r="S10" s="162">
        <f>C10-K10</f>
        <v>70846.655000000028</v>
      </c>
      <c r="T10" s="162">
        <f>D10-L10</f>
        <v>81967.300642193644</v>
      </c>
      <c r="U10" s="162">
        <f>E10-M10</f>
        <v>70935.130999999936</v>
      </c>
      <c r="V10" s="162">
        <f>F10-N10</f>
        <v>71226.842999999993</v>
      </c>
      <c r="W10" s="163">
        <f>W11*F10</f>
        <v>-9295.3788101479895</v>
      </c>
      <c r="X10" s="163">
        <f>X11*F10</f>
        <v>3983.6194982241732</v>
      </c>
      <c r="Y10" s="163">
        <f>Y11*F10</f>
        <v>-2566.162041549479</v>
      </c>
      <c r="Z10" s="160">
        <v>177.40499999999884</v>
      </c>
      <c r="AA10" s="160">
        <v>47.012999999991735</v>
      </c>
      <c r="AB10" s="163">
        <f>AA10-Z10</f>
        <v>-130.3920000000071</v>
      </c>
      <c r="AC10" s="162">
        <f>S10+Z10</f>
        <v>71024.060000000027</v>
      </c>
      <c r="AD10" s="162">
        <f>V10+AA10</f>
        <v>71273.855999999985</v>
      </c>
      <c r="AE10" s="163">
        <f>AE11*F10</f>
        <v>-9248.3658101479941</v>
      </c>
      <c r="AF10" s="163" t="e">
        <f>AF11*F10</f>
        <v>#REF!</v>
      </c>
      <c r="AG10" s="163">
        <f>AG11*F10</f>
        <v>-2519.1490415494836</v>
      </c>
      <c r="AH10" s="163">
        <f>AH11*F10</f>
        <v>-2703.9319089889709</v>
      </c>
    </row>
    <row r="11" spans="1:34" s="12" customFormat="1" ht="20.25" customHeight="1" thickBot="1">
      <c r="A11" s="344"/>
      <c r="B11" s="164"/>
      <c r="C11" s="164"/>
      <c r="D11" s="164"/>
      <c r="E11" s="165"/>
      <c r="F11" s="164"/>
      <c r="G11" s="166">
        <f>F10/D10</f>
        <v>0.98237005707490876</v>
      </c>
      <c r="H11" s="166">
        <f>F10/E10</f>
        <v>0.94795375089637712</v>
      </c>
      <c r="I11" s="166">
        <f>F10/C10</f>
        <v>1.0415877085735303</v>
      </c>
      <c r="J11" s="164"/>
      <c r="K11" s="164"/>
      <c r="L11" s="164"/>
      <c r="M11" s="299"/>
      <c r="N11" s="164"/>
      <c r="O11" s="166">
        <f>N10/L10</f>
        <v>0.99600171817574656</v>
      </c>
      <c r="P11" s="166">
        <f>N10/M10</f>
        <v>0.94242602221240213</v>
      </c>
      <c r="Q11" s="166">
        <f>N10/K10</f>
        <v>1.0455381493949505</v>
      </c>
      <c r="R11" s="167">
        <f>R10/B10</f>
        <v>9.8338659318336699E-2</v>
      </c>
      <c r="S11" s="167">
        <f>S10/C10</f>
        <v>9.8338659318336699E-2</v>
      </c>
      <c r="T11" s="167">
        <f>T10/D10</f>
        <v>0.10730620515704933</v>
      </c>
      <c r="U11" s="167">
        <f>U10/E10</f>
        <v>8.9610233973865763E-2</v>
      </c>
      <c r="V11" s="167">
        <f>V10/F10</f>
        <v>9.4918918726156001E-2</v>
      </c>
      <c r="W11" s="166">
        <f>V11-T11</f>
        <v>-1.2387286430893332E-2</v>
      </c>
      <c r="X11" s="166">
        <f>V11-U11</f>
        <v>5.3086847522902381E-3</v>
      </c>
      <c r="Y11" s="166">
        <f>V11-S11</f>
        <v>-3.4197405921806978E-3</v>
      </c>
      <c r="Z11" s="194">
        <f>Z10/S10</f>
        <v>2.5040702345085842E-3</v>
      </c>
      <c r="AA11" s="194">
        <f>AA10/V10</f>
        <v>6.6004610087789151E-4</v>
      </c>
      <c r="AB11" s="166">
        <f>AA11-Z11</f>
        <v>-1.8440241336306925E-3</v>
      </c>
      <c r="AC11" s="167">
        <f>AC10/C10</f>
        <v>9.8584906228037228E-2</v>
      </c>
      <c r="AD11" s="167">
        <f>AD10/F10</f>
        <v>9.4981569588360751E-2</v>
      </c>
      <c r="AE11" s="166">
        <f>AD11-T11</f>
        <v>-1.2324635568688583E-2</v>
      </c>
      <c r="AF11" s="166" t="e">
        <f>AD11-#REF!</f>
        <v>#REF!</v>
      </c>
      <c r="AG11" s="166">
        <f>AD11-S11</f>
        <v>-3.3570897299759483E-3</v>
      </c>
      <c r="AH11" s="166">
        <f>AD11-AC11</f>
        <v>-3.6033366396764771E-3</v>
      </c>
    </row>
    <row r="12" spans="1:34" s="12" customFormat="1" ht="20.25" customHeight="1">
      <c r="A12" s="343" t="s">
        <v>11</v>
      </c>
      <c r="B12" s="301">
        <v>475990.21600000001</v>
      </c>
      <c r="C12" s="301">
        <f>B12</f>
        <v>475990.21600000001</v>
      </c>
      <c r="D12" s="298">
        <v>480073.30584568292</v>
      </c>
      <c r="E12" s="298">
        <v>480073.30584568292</v>
      </c>
      <c r="F12" s="298">
        <v>482000.84499999997</v>
      </c>
      <c r="G12" s="161">
        <f>F12-D12</f>
        <v>1927.5391543170554</v>
      </c>
      <c r="H12" s="161">
        <f>F12-E12</f>
        <v>1927.5391543170554</v>
      </c>
      <c r="I12" s="161">
        <f>F12-C12</f>
        <v>6010.6289999999572</v>
      </c>
      <c r="J12" s="301">
        <v>394842.88099999999</v>
      </c>
      <c r="K12" s="298">
        <f>J12+B110+D110</f>
        <v>397581.64199999999</v>
      </c>
      <c r="L12" s="298">
        <v>400995.69084398792</v>
      </c>
      <c r="M12" s="298">
        <v>400995.69084398792</v>
      </c>
      <c r="N12" s="298">
        <v>405287.86744</v>
      </c>
      <c r="O12" s="161">
        <f>N12-L12</f>
        <v>4292.1765960120829</v>
      </c>
      <c r="P12" s="161">
        <f>N12-M12</f>
        <v>4292.1765960120829</v>
      </c>
      <c r="Q12" s="161">
        <f>N12-K12</f>
        <v>7706.2254400000093</v>
      </c>
      <c r="R12" s="168">
        <f>B12-J12</f>
        <v>81147.335000000021</v>
      </c>
      <c r="S12" s="168">
        <f>C12-K12</f>
        <v>78408.574000000022</v>
      </c>
      <c r="T12" s="168">
        <f>D12-L12</f>
        <v>79077.615001694998</v>
      </c>
      <c r="U12" s="168">
        <f>E12-M12</f>
        <v>79077.615001694998</v>
      </c>
      <c r="V12" s="168">
        <f>F12-N12</f>
        <v>76712.97755999997</v>
      </c>
      <c r="W12" s="161">
        <f>W13*F12</f>
        <v>-2682.1414505406501</v>
      </c>
      <c r="X12" s="163">
        <f>X13*F12</f>
        <v>-2682.1414505406501</v>
      </c>
      <c r="Y12" s="163">
        <f>Y13*F12</f>
        <v>-2685.7110114580546</v>
      </c>
      <c r="Z12" s="160">
        <v>12388.175000000003</v>
      </c>
      <c r="AA12" s="160">
        <v>15548.257999999994</v>
      </c>
      <c r="AB12" s="161">
        <f t="shared" ref="AB12" si="0">AA12-Z12</f>
        <v>3160.0829999999914</v>
      </c>
      <c r="AC12" s="168">
        <f>S12+Z12</f>
        <v>90796.749000000025</v>
      </c>
      <c r="AD12" s="168">
        <f>V12+AA12</f>
        <v>92261.235559999972</v>
      </c>
      <c r="AE12" s="161">
        <f>AE13*F12</f>
        <v>12866.11654945935</v>
      </c>
      <c r="AF12" s="163" t="e">
        <f>AF13*F12</f>
        <v>#REF!</v>
      </c>
      <c r="AG12" s="163">
        <f>AG13*F12</f>
        <v>12862.546988541946</v>
      </c>
      <c r="AH12" s="163">
        <f>AH13*F12</f>
        <v>317.93868086220562</v>
      </c>
    </row>
    <row r="13" spans="1:34" s="12" customFormat="1" ht="20.25" customHeight="1" thickBot="1">
      <c r="A13" s="346"/>
      <c r="B13" s="169"/>
      <c r="C13" s="164"/>
      <c r="D13" s="169"/>
      <c r="E13" s="165"/>
      <c r="F13" s="169"/>
      <c r="G13" s="166">
        <f>F12/D12</f>
        <v>1.0040150933843772</v>
      </c>
      <c r="H13" s="166">
        <f>F12/E12</f>
        <v>1.0040150933843772</v>
      </c>
      <c r="I13" s="166">
        <f>F12/C12</f>
        <v>1.0126276314049278</v>
      </c>
      <c r="J13" s="169"/>
      <c r="K13" s="164"/>
      <c r="L13" s="169"/>
      <c r="M13" s="299"/>
      <c r="N13" s="169"/>
      <c r="O13" s="166">
        <f>N12/L12</f>
        <v>1.0107037973075925</v>
      </c>
      <c r="P13" s="166">
        <f>N12/M12</f>
        <v>1.0107037973075925</v>
      </c>
      <c r="Q13" s="166">
        <f>N12/K12</f>
        <v>1.019382749669312</v>
      </c>
      <c r="R13" s="167">
        <f>R12/B12</f>
        <v>0.17048109871233155</v>
      </c>
      <c r="S13" s="167">
        <f>S12/C12</f>
        <v>0.16472728086494959</v>
      </c>
      <c r="T13" s="167">
        <f>T12/D12</f>
        <v>0.16471987514988823</v>
      </c>
      <c r="U13" s="167">
        <f>U12/E12</f>
        <v>0.16471987514988823</v>
      </c>
      <c r="V13" s="167">
        <f>V12/F12</f>
        <v>0.15915527608670474</v>
      </c>
      <c r="W13" s="166">
        <f>V13-T13</f>
        <v>-5.5645990631834896E-3</v>
      </c>
      <c r="X13" s="166">
        <f>V13-U13</f>
        <v>-5.5645990631834896E-3</v>
      </c>
      <c r="Y13" s="166">
        <f>V13-S13</f>
        <v>-5.572004778244849E-3</v>
      </c>
      <c r="Z13" s="194">
        <f>Z12/S12</f>
        <v>0.15799515751938045</v>
      </c>
      <c r="AA13" s="194">
        <f>AA12/V12</f>
        <v>0.20268093475890886</v>
      </c>
      <c r="AB13" s="166">
        <f>AA13-Z13</f>
        <v>4.4685777239528407E-2</v>
      </c>
      <c r="AC13" s="167">
        <f>AC12/C12</f>
        <v>0.19075339355294652</v>
      </c>
      <c r="AD13" s="167">
        <f>AD12/F12</f>
        <v>0.19141301621577028</v>
      </c>
      <c r="AE13" s="166">
        <f>AD13-T13</f>
        <v>2.6693141065882053E-2</v>
      </c>
      <c r="AF13" s="166" t="e">
        <f>AD13-#REF!</f>
        <v>#REF!</v>
      </c>
      <c r="AG13" s="166">
        <f>AD13-S13</f>
        <v>2.6685735350820694E-2</v>
      </c>
      <c r="AH13" s="166">
        <f t="shared" ref="AH13" si="1">AD13-AC13</f>
        <v>6.5962266282376669E-4</v>
      </c>
    </row>
    <row r="14" spans="1:34" s="12" customFormat="1" ht="20.25" customHeight="1">
      <c r="A14" s="343" t="s">
        <v>10</v>
      </c>
      <c r="B14" s="301">
        <v>54260.843999999997</v>
      </c>
      <c r="C14" s="301">
        <f>B14</f>
        <v>54260.843999999997</v>
      </c>
      <c r="D14" s="298">
        <v>57880.160000000003</v>
      </c>
      <c r="E14" s="298">
        <v>57880.160000000003</v>
      </c>
      <c r="F14" s="298">
        <v>59520.699000000001</v>
      </c>
      <c r="G14" s="161">
        <f>F14-D14</f>
        <v>1640.538999999997</v>
      </c>
      <c r="H14" s="161">
        <f>F14-E14</f>
        <v>1640.538999999997</v>
      </c>
      <c r="I14" s="161">
        <f>F14-C14</f>
        <v>5259.8550000000032</v>
      </c>
      <c r="J14" s="301">
        <v>42405.599999999999</v>
      </c>
      <c r="K14" s="298">
        <f t="shared" ref="K14:K26" si="2">J14</f>
        <v>42405.599999999999</v>
      </c>
      <c r="L14" s="298">
        <v>46783.604007148599</v>
      </c>
      <c r="M14" s="298">
        <v>46783.604007148599</v>
      </c>
      <c r="N14" s="298">
        <v>47766.633000000002</v>
      </c>
      <c r="O14" s="161">
        <f>N14-L14</f>
        <v>983.02899285140302</v>
      </c>
      <c r="P14" s="161">
        <f>N14-M14</f>
        <v>983.02899285140302</v>
      </c>
      <c r="Q14" s="161">
        <f>N14-K14</f>
        <v>5361.0330000000031</v>
      </c>
      <c r="R14" s="168">
        <f>B14-J14</f>
        <v>11855.243999999999</v>
      </c>
      <c r="S14" s="168">
        <f>C14-K14</f>
        <v>11855.243999999999</v>
      </c>
      <c r="T14" s="168">
        <f>D14-L14</f>
        <v>11096.555992851405</v>
      </c>
      <c r="U14" s="168">
        <f>E14-M14</f>
        <v>11096.555992851405</v>
      </c>
      <c r="V14" s="168">
        <f>F14-N14</f>
        <v>11754.065999999999</v>
      </c>
      <c r="W14" s="161">
        <f>W15*F14</f>
        <v>342.99234043937264</v>
      </c>
      <c r="X14" s="163">
        <f>X15*F14</f>
        <v>342.99234043937264</v>
      </c>
      <c r="Y14" s="163">
        <f>Y15*F14</f>
        <v>-1250.3835750113276</v>
      </c>
      <c r="Z14" s="160">
        <v>677.30199999999968</v>
      </c>
      <c r="AA14" s="160">
        <v>36.921000000000276</v>
      </c>
      <c r="AB14" s="161">
        <f t="shared" ref="AB14" si="3">AA14-Z14</f>
        <v>-640.3809999999994</v>
      </c>
      <c r="AC14" s="168">
        <f>S14+Z14</f>
        <v>12532.545999999998</v>
      </c>
      <c r="AD14" s="168">
        <f>V14+AA14</f>
        <v>11790.986999999999</v>
      </c>
      <c r="AE14" s="161">
        <f>AE15*F14</f>
        <v>379.91334043937263</v>
      </c>
      <c r="AF14" s="163" t="e">
        <f>AF15*F14</f>
        <v>#REF!</v>
      </c>
      <c r="AG14" s="163">
        <f>AG15*F14</f>
        <v>-1213.4625750113278</v>
      </c>
      <c r="AH14" s="163">
        <f>AH15*F14</f>
        <v>-1956.4198440522966</v>
      </c>
    </row>
    <row r="15" spans="1:34" s="12" customFormat="1" ht="20.25" customHeight="1" thickBot="1">
      <c r="A15" s="346"/>
      <c r="B15" s="164"/>
      <c r="C15" s="164"/>
      <c r="D15" s="164"/>
      <c r="E15" s="299"/>
      <c r="F15" s="164"/>
      <c r="G15" s="166">
        <f>F14/D14</f>
        <v>1.028343719160417</v>
      </c>
      <c r="H15" s="166">
        <f>F14/E14</f>
        <v>1.028343719160417</v>
      </c>
      <c r="I15" s="166">
        <f>F14/C14</f>
        <v>1.0969364759604552</v>
      </c>
      <c r="J15" s="164"/>
      <c r="K15" s="164"/>
      <c r="L15" s="164"/>
      <c r="M15" s="299"/>
      <c r="N15" s="164"/>
      <c r="O15" s="166">
        <f>N14/L14</f>
        <v>1.0210122544791802</v>
      </c>
      <c r="P15" s="166">
        <f>N14/M14</f>
        <v>1.0210122544791802</v>
      </c>
      <c r="Q15" s="166">
        <f>N14/K14</f>
        <v>1.1264227602014829</v>
      </c>
      <c r="R15" s="167">
        <f>R14/B14</f>
        <v>0.21848617024829173</v>
      </c>
      <c r="S15" s="167">
        <f>S14/C14</f>
        <v>0.21848617024829173</v>
      </c>
      <c r="T15" s="167">
        <f>T14/D14</f>
        <v>0.19171605594821101</v>
      </c>
      <c r="U15" s="167">
        <f>U14/E14</f>
        <v>0.19171605594821101</v>
      </c>
      <c r="V15" s="167">
        <f>V14/F14</f>
        <v>0.19747862840118863</v>
      </c>
      <c r="W15" s="166">
        <f>V15-T15</f>
        <v>5.7625724529776212E-3</v>
      </c>
      <c r="X15" s="166">
        <f>V15-U15</f>
        <v>5.7625724529776212E-3</v>
      </c>
      <c r="Y15" s="166">
        <f>V15-S15</f>
        <v>-2.1007541847103101E-2</v>
      </c>
      <c r="Z15" s="194">
        <f>Z14/S14</f>
        <v>5.7131004642333783E-2</v>
      </c>
      <c r="AA15" s="194">
        <f>AA14/V14</f>
        <v>3.1411258027647863E-3</v>
      </c>
      <c r="AB15" s="166">
        <f>AA15-Z15</f>
        <v>-5.3989878839568996E-2</v>
      </c>
      <c r="AC15" s="167">
        <f>AC14/C14</f>
        <v>0.23096850465503263</v>
      </c>
      <c r="AD15" s="167">
        <f>AD14/F14</f>
        <v>0.19809893361635419</v>
      </c>
      <c r="AE15" s="166">
        <f>AD15-T15</f>
        <v>6.3828776681431887E-3</v>
      </c>
      <c r="AF15" s="166" t="e">
        <f>AD15-#REF!</f>
        <v>#REF!</v>
      </c>
      <c r="AG15" s="166">
        <f>AD15-S15</f>
        <v>-2.0387236631937533E-2</v>
      </c>
      <c r="AH15" s="166">
        <f t="shared" ref="AH15" si="4">AD15-AC15</f>
        <v>-3.2869571038678436E-2</v>
      </c>
    </row>
    <row r="16" spans="1:34" s="12" customFormat="1" ht="20.25" customHeight="1">
      <c r="A16" s="343" t="s">
        <v>12</v>
      </c>
      <c r="B16" s="301">
        <v>1390557.4080000001</v>
      </c>
      <c r="C16" s="301">
        <f>B16+B126+C126+D126</f>
        <v>1390557.4080000001</v>
      </c>
      <c r="D16" s="298">
        <v>1445140.1329999999</v>
      </c>
      <c r="E16" s="298">
        <v>1441975.4539999999</v>
      </c>
      <c r="F16" s="298">
        <v>1406478.1459999999</v>
      </c>
      <c r="G16" s="161">
        <f>F16-D16</f>
        <v>-38661.986999999965</v>
      </c>
      <c r="H16" s="161">
        <f>F16-E16</f>
        <v>-35497.307999999961</v>
      </c>
      <c r="I16" s="161">
        <f>F16-C16</f>
        <v>15920.737999999896</v>
      </c>
      <c r="J16" s="301">
        <v>1168247.6679999998</v>
      </c>
      <c r="K16" s="298">
        <f>J16+B126+C126-F126</f>
        <v>1168247.6679999998</v>
      </c>
      <c r="L16" s="298">
        <v>1205096.804</v>
      </c>
      <c r="M16" s="298">
        <v>1204798.3839999998</v>
      </c>
      <c r="N16" s="298">
        <v>1196015.0720000002</v>
      </c>
      <c r="O16" s="161">
        <f>N16-L16</f>
        <v>-9081.7319999998435</v>
      </c>
      <c r="P16" s="161">
        <f>N16-M16</f>
        <v>-8783.3119999996852</v>
      </c>
      <c r="Q16" s="161">
        <f>N16-K16</f>
        <v>27767.40400000033</v>
      </c>
      <c r="R16" s="168">
        <f>B16-J16</f>
        <v>222309.74000000022</v>
      </c>
      <c r="S16" s="168">
        <f>C16-K16</f>
        <v>222309.74000000022</v>
      </c>
      <c r="T16" s="168">
        <f>D16-L16</f>
        <v>240043.32899999991</v>
      </c>
      <c r="U16" s="168">
        <f>E16-M16</f>
        <v>237177.07000000007</v>
      </c>
      <c r="V16" s="168">
        <f>F16-N16</f>
        <v>210463.07399999979</v>
      </c>
      <c r="W16" s="161">
        <f>W17*F16</f>
        <v>-23158.350401745705</v>
      </c>
      <c r="X16" s="163">
        <f>X17*F16</f>
        <v>-20875.375459703919</v>
      </c>
      <c r="Y16" s="163">
        <f>Y17*F16</f>
        <v>-14391.92957921408</v>
      </c>
      <c r="Z16" s="160">
        <v>36468.881999999983</v>
      </c>
      <c r="AA16" s="160">
        <v>1757.4109999999928</v>
      </c>
      <c r="AB16" s="161">
        <f t="shared" ref="AB16" si="5">AA16-Z16</f>
        <v>-34711.47099999999</v>
      </c>
      <c r="AC16" s="168">
        <f>S16+Z16</f>
        <v>258778.62200000021</v>
      </c>
      <c r="AD16" s="168">
        <f>V16+AA16</f>
        <v>212220.48499999978</v>
      </c>
      <c r="AE16" s="161">
        <f>AE17*F16</f>
        <v>-21400.939401745705</v>
      </c>
      <c r="AF16" s="163" t="e">
        <f>AF17*F16</f>
        <v>#REF!</v>
      </c>
      <c r="AG16" s="163">
        <f>AG17*F16</f>
        <v>-12634.51857921408</v>
      </c>
      <c r="AH16" s="163">
        <f>AH17*F16</f>
        <v>-49520.939267034184</v>
      </c>
    </row>
    <row r="17" spans="1:34" s="12" customFormat="1" ht="20.25" customHeight="1" thickBot="1">
      <c r="A17" s="344"/>
      <c r="B17" s="164"/>
      <c r="C17" s="164"/>
      <c r="D17" s="164"/>
      <c r="E17" s="165"/>
      <c r="F17" s="164"/>
      <c r="G17" s="166">
        <f>F16/D16</f>
        <v>0.97324689411279397</v>
      </c>
      <c r="H17" s="166">
        <f>F16/E16</f>
        <v>0.97538286251577211</v>
      </c>
      <c r="I17" s="166">
        <f>F16/C16</f>
        <v>1.0114491770770531</v>
      </c>
      <c r="J17" s="164"/>
      <c r="K17" s="164"/>
      <c r="L17" s="164"/>
      <c r="M17" s="165"/>
      <c r="N17" s="164"/>
      <c r="O17" s="166">
        <f>N16/L16</f>
        <v>0.99246389836081594</v>
      </c>
      <c r="P17" s="166">
        <f>N16/M16</f>
        <v>0.99270972461729357</v>
      </c>
      <c r="Q17" s="166">
        <f>N16/K16</f>
        <v>1.0237684223650427</v>
      </c>
      <c r="R17" s="167">
        <f>R16/B16</f>
        <v>0.15987095442520574</v>
      </c>
      <c r="S17" s="167">
        <f>S16/C16</f>
        <v>0.15987095442520574</v>
      </c>
      <c r="T17" s="167">
        <f>T16/D16</f>
        <v>0.16610384247075638</v>
      </c>
      <c r="U17" s="167">
        <f>U16/E16</f>
        <v>0.16448065696408176</v>
      </c>
      <c r="V17" s="167">
        <f>V16/F16</f>
        <v>0.14963835349916613</v>
      </c>
      <c r="W17" s="166">
        <f>V17-T17</f>
        <v>-1.6465488971590253E-2</v>
      </c>
      <c r="X17" s="166">
        <f>V17-U17</f>
        <v>-1.4842303464915635E-2</v>
      </c>
      <c r="Y17" s="166">
        <f>V17-S17</f>
        <v>-1.0232600926039614E-2</v>
      </c>
      <c r="Z17" s="194">
        <f>Z16/S16</f>
        <v>0.1640453630146837</v>
      </c>
      <c r="AA17" s="194">
        <f>AA16/V16</f>
        <v>8.3502106407511399E-3</v>
      </c>
      <c r="AB17" s="166">
        <f>AA17-Z17</f>
        <v>-0.15569515237393255</v>
      </c>
      <c r="AC17" s="167">
        <f>AC16/C16</f>
        <v>0.18609704317939255</v>
      </c>
      <c r="AD17" s="167">
        <f>AD16/F16</f>
        <v>0.15088786527081935</v>
      </c>
      <c r="AE17" s="166">
        <f>AD17-T17</f>
        <v>-1.5215977199937031E-2</v>
      </c>
      <c r="AF17" s="166" t="e">
        <f>AD17-#REF!</f>
        <v>#REF!</v>
      </c>
      <c r="AG17" s="166">
        <f>AD17-S17</f>
        <v>-8.9830891543863922E-3</v>
      </c>
      <c r="AH17" s="166">
        <f t="shared" ref="AH17" si="6">AD17-AC17</f>
        <v>-3.5209177908573197E-2</v>
      </c>
    </row>
    <row r="18" spans="1:34" s="104" customFormat="1" ht="20.25" customHeight="1">
      <c r="A18" s="343" t="s">
        <v>13</v>
      </c>
      <c r="B18" s="301">
        <v>1460213.5137499999</v>
      </c>
      <c r="C18" s="301">
        <f>B18-E126</f>
        <v>1460213.5137499999</v>
      </c>
      <c r="D18" s="298">
        <v>1510426.9569999999</v>
      </c>
      <c r="E18" s="298">
        <v>1510426.9569999999</v>
      </c>
      <c r="F18" s="298">
        <v>1463064.82</v>
      </c>
      <c r="G18" s="161">
        <f>F18-D18</f>
        <v>-47362.136999999871</v>
      </c>
      <c r="H18" s="161">
        <f>F18-E18</f>
        <v>-47362.136999999871</v>
      </c>
      <c r="I18" s="161">
        <f>F18-C18</f>
        <v>2851.3062500001397</v>
      </c>
      <c r="J18" s="301">
        <v>1376258.51</v>
      </c>
      <c r="K18" s="298">
        <f>J18-C144-E144</f>
        <v>1369795.2919999999</v>
      </c>
      <c r="L18" s="298">
        <v>1442769.051</v>
      </c>
      <c r="M18" s="298">
        <v>1442769.051</v>
      </c>
      <c r="N18" s="298">
        <v>1384498.2391660002</v>
      </c>
      <c r="O18" s="161">
        <f>N18-L18</f>
        <v>-58270.811833999818</v>
      </c>
      <c r="P18" s="161">
        <f>N18-M18</f>
        <v>-58270.811833999818</v>
      </c>
      <c r="Q18" s="161">
        <f>N18-K18</f>
        <v>14702.94716600026</v>
      </c>
      <c r="R18" s="168">
        <f>B18-J18</f>
        <v>83955.003749999916</v>
      </c>
      <c r="S18" s="168">
        <f>C18-K18</f>
        <v>90418.221750000026</v>
      </c>
      <c r="T18" s="168">
        <f>D18-L18</f>
        <v>67657.905999999959</v>
      </c>
      <c r="U18" s="168">
        <f>E18-M18</f>
        <v>67657.905999999959</v>
      </c>
      <c r="V18" s="168">
        <f>F18-N18</f>
        <v>78566.580833999906</v>
      </c>
      <c r="W18" s="161">
        <f>W19*F18</f>
        <v>13030.209409541236</v>
      </c>
      <c r="X18" s="163">
        <f>X19*F18</f>
        <v>13030.209409541236</v>
      </c>
      <c r="Y18" s="163">
        <f>Y19*F18</f>
        <v>-12028.197315706067</v>
      </c>
      <c r="Z18" s="160">
        <v>0</v>
      </c>
      <c r="AA18" s="160">
        <v>0</v>
      </c>
      <c r="AB18" s="161">
        <f t="shared" ref="AB18" si="7">AA18-Z18</f>
        <v>0</v>
      </c>
      <c r="AC18" s="168">
        <f>S18+Z18</f>
        <v>90418.221750000026</v>
      </c>
      <c r="AD18" s="168">
        <f>V18+AA18</f>
        <v>78566.580833999906</v>
      </c>
      <c r="AE18" s="161">
        <f>AE19*F18</f>
        <v>13030.209409541236</v>
      </c>
      <c r="AF18" s="163" t="e">
        <f>AF19*F18</f>
        <v>#REF!</v>
      </c>
      <c r="AG18" s="163">
        <f>AG19*F18</f>
        <v>-12028.197315706067</v>
      </c>
      <c r="AH18" s="163">
        <f>AH19*F18</f>
        <v>-12028.197315706067</v>
      </c>
    </row>
    <row r="19" spans="1:34" s="104" customFormat="1" ht="20.25" customHeight="1" thickBot="1">
      <c r="A19" s="344"/>
      <c r="B19" s="164"/>
      <c r="C19" s="164"/>
      <c r="D19" s="164"/>
      <c r="E19" s="170"/>
      <c r="F19" s="164"/>
      <c r="G19" s="166">
        <f>F18/D18</f>
        <v>0.96864321258270558</v>
      </c>
      <c r="H19" s="166">
        <f>F18/E18</f>
        <v>0.96864321258270558</v>
      </c>
      <c r="I19" s="166">
        <f>F18/C18</f>
        <v>1.0019526639242489</v>
      </c>
      <c r="J19" s="164"/>
      <c r="K19" s="164"/>
      <c r="L19" s="164"/>
      <c r="M19" s="170"/>
      <c r="N19" s="164"/>
      <c r="O19" s="166">
        <f>N18/L18</f>
        <v>0.95961182297775816</v>
      </c>
      <c r="P19" s="166">
        <f>N18/M18</f>
        <v>0.95961182297775816</v>
      </c>
      <c r="Q19" s="166">
        <f>N18/K18</f>
        <v>1.0107336820705033</v>
      </c>
      <c r="R19" s="167">
        <f>R18/B18</f>
        <v>5.7495019022521986E-2</v>
      </c>
      <c r="S19" s="167">
        <f>S18/C18</f>
        <v>6.1921233366615959E-2</v>
      </c>
      <c r="T19" s="167">
        <f>T18/D18</f>
        <v>4.4793894657694434E-2</v>
      </c>
      <c r="U19" s="167">
        <f>U18/E18</f>
        <v>4.4793894657694434E-2</v>
      </c>
      <c r="V19" s="167">
        <f>V18/F18</f>
        <v>5.3699999999999935E-2</v>
      </c>
      <c r="W19" s="166">
        <f>V19-T19</f>
        <v>8.9061053423055009E-3</v>
      </c>
      <c r="X19" s="166">
        <f>V19-U19</f>
        <v>8.9061053423055009E-3</v>
      </c>
      <c r="Y19" s="166">
        <f>V19-S19</f>
        <v>-8.2212333666160237E-3</v>
      </c>
      <c r="Z19" s="194">
        <f>Z18/S18</f>
        <v>0</v>
      </c>
      <c r="AA19" s="194">
        <f>AA18/V18</f>
        <v>0</v>
      </c>
      <c r="AB19" s="166">
        <f>AA19-Z19</f>
        <v>0</v>
      </c>
      <c r="AC19" s="167">
        <f>AC18/C18</f>
        <v>6.1921233366615959E-2</v>
      </c>
      <c r="AD19" s="167">
        <f>AD18/F18</f>
        <v>5.3699999999999935E-2</v>
      </c>
      <c r="AE19" s="166">
        <f>AD19-T19</f>
        <v>8.9061053423055009E-3</v>
      </c>
      <c r="AF19" s="166" t="e">
        <f>AD19-#REF!</f>
        <v>#REF!</v>
      </c>
      <c r="AG19" s="166">
        <f>AD19-S19</f>
        <v>-8.2212333666160237E-3</v>
      </c>
      <c r="AH19" s="166">
        <f t="shared" ref="AH19" si="8">AD19-AC19</f>
        <v>-8.2212333666160237E-3</v>
      </c>
    </row>
    <row r="20" spans="1:34" s="12" customFormat="1" ht="20.25" customHeight="1">
      <c r="A20" s="343" t="s">
        <v>14</v>
      </c>
      <c r="B20" s="301">
        <v>838741.80900000001</v>
      </c>
      <c r="C20" s="301">
        <f>B20</f>
        <v>838741.80900000001</v>
      </c>
      <c r="D20" s="298">
        <v>889110.80200000003</v>
      </c>
      <c r="E20" s="298">
        <v>889110.80200000003</v>
      </c>
      <c r="F20" s="298">
        <v>858179.56599999999</v>
      </c>
      <c r="G20" s="161">
        <f>F20-D20</f>
        <v>-30931.236000000034</v>
      </c>
      <c r="H20" s="161">
        <f>F20-E20</f>
        <v>-30931.236000000034</v>
      </c>
      <c r="I20" s="161">
        <f>F20-C20</f>
        <v>19437.756999999983</v>
      </c>
      <c r="J20" s="301">
        <v>771596.03099999996</v>
      </c>
      <c r="K20" s="298">
        <f>J20</f>
        <v>771596.03099999996</v>
      </c>
      <c r="L20" s="298">
        <v>810665.35400000005</v>
      </c>
      <c r="M20" s="298">
        <v>810665.35400000005</v>
      </c>
      <c r="N20" s="298">
        <v>784061.41700000002</v>
      </c>
      <c r="O20" s="161">
        <f>N20-L20</f>
        <v>-26603.937000000034</v>
      </c>
      <c r="P20" s="161">
        <f>N20-M20</f>
        <v>-26603.937000000034</v>
      </c>
      <c r="Q20" s="161">
        <f>N20-K20</f>
        <v>12465.386000000057</v>
      </c>
      <c r="R20" s="168">
        <f>B20-J20</f>
        <v>67145.778000000049</v>
      </c>
      <c r="S20" s="168">
        <f>C20-K20</f>
        <v>67145.778000000049</v>
      </c>
      <c r="T20" s="168">
        <f>D20-L20</f>
        <v>78445.447999999975</v>
      </c>
      <c r="U20" s="168">
        <f>E20-M20</f>
        <v>78445.447999999975</v>
      </c>
      <c r="V20" s="168">
        <f>F20-N20</f>
        <v>74118.148999999976</v>
      </c>
      <c r="W20" s="161">
        <f>W21*F20</f>
        <v>-1598.2638114097094</v>
      </c>
      <c r="X20" s="163">
        <f>X21*F20</f>
        <v>-1598.2638114097094</v>
      </c>
      <c r="Y20" s="163">
        <f>Y21*F20</f>
        <v>5416.2743534096644</v>
      </c>
      <c r="Z20" s="160">
        <v>40386.213000000003</v>
      </c>
      <c r="AA20" s="160">
        <v>12550.535999999993</v>
      </c>
      <c r="AB20" s="161">
        <f t="shared" ref="AB20" si="9">AA20-Z20</f>
        <v>-27835.677000000011</v>
      </c>
      <c r="AC20" s="168">
        <f>S20+Z20</f>
        <v>107531.99100000005</v>
      </c>
      <c r="AD20" s="168">
        <f>V20+AA20</f>
        <v>86668.684999999969</v>
      </c>
      <c r="AE20" s="161">
        <f>AE21*F20</f>
        <v>10952.272188590288</v>
      </c>
      <c r="AF20" s="163" t="e">
        <f>AF21*F20</f>
        <v>#REF!</v>
      </c>
      <c r="AG20" s="163">
        <f>AG21*F20</f>
        <v>17966.810353409663</v>
      </c>
      <c r="AH20" s="163">
        <f>AH21*F20</f>
        <v>-23355.349067790186</v>
      </c>
    </row>
    <row r="21" spans="1:34" s="12" customFormat="1" ht="20.25" customHeight="1" thickBot="1">
      <c r="A21" s="344"/>
      <c r="B21" s="164"/>
      <c r="C21" s="164"/>
      <c r="D21" s="164"/>
      <c r="E21" s="299"/>
      <c r="F21" s="164"/>
      <c r="G21" s="166">
        <f>F20/D20</f>
        <v>0.96521104464098051</v>
      </c>
      <c r="H21" s="166">
        <f>F20/E20</f>
        <v>0.96521104464098051</v>
      </c>
      <c r="I21" s="166">
        <f>F20/C20</f>
        <v>1.0231748993449783</v>
      </c>
      <c r="J21" s="164"/>
      <c r="K21" s="164"/>
      <c r="L21" s="164"/>
      <c r="M21" s="165"/>
      <c r="N21" s="164"/>
      <c r="O21" s="166">
        <f>N20/L20</f>
        <v>0.96718259036391474</v>
      </c>
      <c r="P21" s="166">
        <f>N20/M20</f>
        <v>0.96718259036391474</v>
      </c>
      <c r="Q21" s="166">
        <f>N20/K20</f>
        <v>1.0161553267502488</v>
      </c>
      <c r="R21" s="167">
        <f>R20/B20</f>
        <v>8.0055360636016717E-2</v>
      </c>
      <c r="S21" s="167">
        <f>S20/C20</f>
        <v>8.0055360636016717E-2</v>
      </c>
      <c r="T21" s="167">
        <f>T20/D20</f>
        <v>8.8229102406068807E-2</v>
      </c>
      <c r="U21" s="167">
        <f>U20/E20</f>
        <v>8.8229102406068807E-2</v>
      </c>
      <c r="V21" s="167">
        <f>V20/F20</f>
        <v>8.6366713839933093E-2</v>
      </c>
      <c r="W21" s="166">
        <f>V21-T21</f>
        <v>-1.8623885661357142E-3</v>
      </c>
      <c r="X21" s="166">
        <f>V21-U21</f>
        <v>-1.8623885661357142E-3</v>
      </c>
      <c r="Y21" s="166">
        <f>V21-S21</f>
        <v>6.3113532039163756E-3</v>
      </c>
      <c r="Z21" s="194">
        <f>Z20/S20</f>
        <v>0.60147062410982821</v>
      </c>
      <c r="AA21" s="194">
        <f>AA20/V20</f>
        <v>0.16933148182100441</v>
      </c>
      <c r="AB21" s="166">
        <f>AA21-Z21</f>
        <v>-0.43213914228882377</v>
      </c>
      <c r="AC21" s="167">
        <f>AC20/C20</f>
        <v>0.12820630836109906</v>
      </c>
      <c r="AD21" s="167">
        <f>AD20/F20</f>
        <v>0.10099131747445962</v>
      </c>
      <c r="AE21" s="166">
        <f>AD21-T21</f>
        <v>1.2762215068390814E-2</v>
      </c>
      <c r="AF21" s="166" t="e">
        <f>AD21-#REF!</f>
        <v>#REF!</v>
      </c>
      <c r="AG21" s="166">
        <f>AD21-S21</f>
        <v>2.0935956838442904E-2</v>
      </c>
      <c r="AH21" s="166">
        <f t="shared" ref="AH21" si="10">AD21-AC21</f>
        <v>-2.7214990886639437E-2</v>
      </c>
    </row>
    <row r="22" spans="1:34" s="12" customFormat="1" ht="20.25" customHeight="1">
      <c r="A22" s="343" t="s">
        <v>15</v>
      </c>
      <c r="B22" s="301">
        <v>304099.16200000001</v>
      </c>
      <c r="C22" s="301">
        <f>B22</f>
        <v>304099.16200000001</v>
      </c>
      <c r="D22" s="298">
        <v>307596.98617478536</v>
      </c>
      <c r="E22" s="298">
        <v>307722.98617479455</v>
      </c>
      <c r="F22" s="298">
        <v>313656.22600000002</v>
      </c>
      <c r="G22" s="161">
        <f>F22-D22</f>
        <v>6059.2398252146668</v>
      </c>
      <c r="H22" s="161">
        <f>F22-E22</f>
        <v>5933.23982520547</v>
      </c>
      <c r="I22" s="161">
        <f>F22-C22</f>
        <v>9557.064000000013</v>
      </c>
      <c r="J22" s="301">
        <v>277323.44899999991</v>
      </c>
      <c r="K22" s="298">
        <f>J22-B176</f>
        <v>275362.5854199999</v>
      </c>
      <c r="L22" s="298">
        <v>280220.95292170165</v>
      </c>
      <c r="M22" s="298">
        <v>280346.95292171102</v>
      </c>
      <c r="N22" s="298">
        <v>288524</v>
      </c>
      <c r="O22" s="161">
        <f>N22-L22</f>
        <v>8303.0470782983466</v>
      </c>
      <c r="P22" s="161">
        <f>N22-M22</f>
        <v>8177.0470782889752</v>
      </c>
      <c r="Q22" s="161">
        <f>N22-K22</f>
        <v>13161.414580000099</v>
      </c>
      <c r="R22" s="168">
        <f>B22-J22</f>
        <v>26775.713000000105</v>
      </c>
      <c r="S22" s="168">
        <f>C22-K22</f>
        <v>28736.57658000011</v>
      </c>
      <c r="T22" s="168">
        <f>D22-L22</f>
        <v>27376.033253083704</v>
      </c>
      <c r="U22" s="168">
        <f>E22-M22</f>
        <v>27376.033253083529</v>
      </c>
      <c r="V22" s="168">
        <f>F22-N22</f>
        <v>25132.226000000024</v>
      </c>
      <c r="W22" s="161">
        <f>W23*F22</f>
        <v>-2783.0776568880542</v>
      </c>
      <c r="X22" s="163">
        <f>X23*F22</f>
        <v>-2771.6474796861426</v>
      </c>
      <c r="Y22" s="163">
        <f>Y23*F22</f>
        <v>-4507.4681674006133</v>
      </c>
      <c r="Z22" s="160">
        <v>0</v>
      </c>
      <c r="AA22" s="160">
        <v>0</v>
      </c>
      <c r="AB22" s="161">
        <f t="shared" ref="AB22" si="11">AA22-Z22</f>
        <v>0</v>
      </c>
      <c r="AC22" s="168">
        <f>S22+Z22</f>
        <v>28736.57658000011</v>
      </c>
      <c r="AD22" s="168">
        <f>V22+AA22</f>
        <v>25132.226000000024</v>
      </c>
      <c r="AE22" s="161">
        <f>AE23*F22</f>
        <v>-2783.0776568880542</v>
      </c>
      <c r="AF22" s="163" t="e">
        <f>AF23*F22</f>
        <v>#REF!</v>
      </c>
      <c r="AG22" s="163">
        <f>AG23*F22</f>
        <v>-4507.4681674006133</v>
      </c>
      <c r="AH22" s="163">
        <f>AH23*F22</f>
        <v>-4507.4681674006133</v>
      </c>
    </row>
    <row r="23" spans="1:34" s="12" customFormat="1" ht="20.25" customHeight="1" thickBot="1">
      <c r="A23" s="344"/>
      <c r="B23" s="164"/>
      <c r="C23" s="164"/>
      <c r="D23" s="164"/>
      <c r="E23" s="165"/>
      <c r="F23" s="164"/>
      <c r="G23" s="166">
        <f>F22/D22</f>
        <v>1.0196986319682977</v>
      </c>
      <c r="H23" s="166">
        <f>F22/E22</f>
        <v>1.0192811070078309</v>
      </c>
      <c r="I23" s="166">
        <f>F22/C22</f>
        <v>1.0314274591785952</v>
      </c>
      <c r="J23" s="164"/>
      <c r="K23" s="164"/>
      <c r="L23" s="164"/>
      <c r="M23" s="165"/>
      <c r="N23" s="164"/>
      <c r="O23" s="166">
        <f>N22/L22</f>
        <v>1.0296303577292394</v>
      </c>
      <c r="P23" s="166">
        <f>N22/M22</f>
        <v>1.0291675974825825</v>
      </c>
      <c r="Q23" s="166">
        <f>N22/K22</f>
        <v>1.0477966698341588</v>
      </c>
      <c r="R23" s="167">
        <f>R22/B22</f>
        <v>8.8049282424527378E-2</v>
      </c>
      <c r="S23" s="167">
        <f>S22/C22</f>
        <v>9.4497388256532283E-2</v>
      </c>
      <c r="T23" s="167">
        <f>T22/D22</f>
        <v>8.8999679722244943E-2</v>
      </c>
      <c r="U23" s="167">
        <f>U22/E22</f>
        <v>8.8963237986821167E-2</v>
      </c>
      <c r="V23" s="167">
        <f>V22/F22</f>
        <v>8.0126660709103931E-2</v>
      </c>
      <c r="W23" s="166">
        <f>V23-T23</f>
        <v>-8.8730190131410119E-3</v>
      </c>
      <c r="X23" s="166">
        <f>V23-U23</f>
        <v>-8.8365772777172363E-3</v>
      </c>
      <c r="Y23" s="166">
        <f>V23-S23</f>
        <v>-1.4370727547428352E-2</v>
      </c>
      <c r="Z23" s="194">
        <f>Z22/S22</f>
        <v>0</v>
      </c>
      <c r="AA23" s="194">
        <f>AA22/V22</f>
        <v>0</v>
      </c>
      <c r="AB23" s="166">
        <f>AA23-Z23</f>
        <v>0</v>
      </c>
      <c r="AC23" s="167">
        <f>AC22/C22</f>
        <v>9.4497388256532283E-2</v>
      </c>
      <c r="AD23" s="167">
        <f>AD22/F22</f>
        <v>8.0126660709103931E-2</v>
      </c>
      <c r="AE23" s="166">
        <f>AD23-T23</f>
        <v>-8.8730190131410119E-3</v>
      </c>
      <c r="AF23" s="166" t="e">
        <f>AD23-#REF!</f>
        <v>#REF!</v>
      </c>
      <c r="AG23" s="166">
        <f>AD23-S23</f>
        <v>-1.4370727547428352E-2</v>
      </c>
      <c r="AH23" s="166">
        <f t="shared" ref="AH23" si="12">AD23-AC23</f>
        <v>-1.4370727547428352E-2</v>
      </c>
    </row>
    <row r="24" spans="1:34" s="104" customFormat="1" ht="20.25" customHeight="1">
      <c r="A24" s="343" t="s">
        <v>16</v>
      </c>
      <c r="B24" s="301">
        <v>624817.44291999994</v>
      </c>
      <c r="C24" s="301">
        <f>B24</f>
        <v>624817.44291999994</v>
      </c>
      <c r="D24" s="298">
        <v>638309.79899999988</v>
      </c>
      <c r="E24" s="298">
        <v>638309.79899999988</v>
      </c>
      <c r="F24" s="298">
        <v>624117.255</v>
      </c>
      <c r="G24" s="161">
        <f>F24-D24</f>
        <v>-14192.543999999878</v>
      </c>
      <c r="H24" s="161">
        <f>F24-E24</f>
        <v>-14192.543999999878</v>
      </c>
      <c r="I24" s="161">
        <f>F24-C24</f>
        <v>-700.18791999993846</v>
      </c>
      <c r="J24" s="301">
        <v>529717.61391999992</v>
      </c>
      <c r="K24" s="298">
        <f>J24</f>
        <v>529717.61391999992</v>
      </c>
      <c r="L24" s="298">
        <v>547666.67299999995</v>
      </c>
      <c r="M24" s="298">
        <v>547666.67299999995</v>
      </c>
      <c r="N24" s="298">
        <v>531206.94700000004</v>
      </c>
      <c r="O24" s="161">
        <f>N24-L24</f>
        <v>-16459.725999999908</v>
      </c>
      <c r="P24" s="161">
        <f>N24-M24</f>
        <v>-16459.725999999908</v>
      </c>
      <c r="Q24" s="161">
        <f>N24-K24</f>
        <v>1489.3330800001277</v>
      </c>
      <c r="R24" s="168">
        <f>B24-J24</f>
        <v>95099.829000000027</v>
      </c>
      <c r="S24" s="168">
        <f>C24-K24</f>
        <v>95099.829000000027</v>
      </c>
      <c r="T24" s="168">
        <f>D24-L24</f>
        <v>90643.125999999931</v>
      </c>
      <c r="U24" s="168">
        <f>E24-M24</f>
        <v>90643.125999999931</v>
      </c>
      <c r="V24" s="168">
        <f>F24-N24</f>
        <v>92910.307999999961</v>
      </c>
      <c r="W24" s="161">
        <f>W25*F24</f>
        <v>4282.5929431939776</v>
      </c>
      <c r="X24" s="163">
        <f>X25*F24</f>
        <v>4282.5929431939776</v>
      </c>
      <c r="Y24" s="163">
        <f>Y25*F24</f>
        <v>-2082.9494690442934</v>
      </c>
      <c r="Z24" s="160">
        <v>15000</v>
      </c>
      <c r="AA24" s="160">
        <v>3000</v>
      </c>
      <c r="AB24" s="161">
        <f t="shared" ref="AB24" si="13">AA24-Z24</f>
        <v>-12000</v>
      </c>
      <c r="AC24" s="168">
        <f>S24+Z24</f>
        <v>110099.82900000003</v>
      </c>
      <c r="AD24" s="168">
        <f>V24+AA24</f>
        <v>95910.307999999961</v>
      </c>
      <c r="AE24" s="161">
        <f>AE25*F24</f>
        <v>7282.5929431939894</v>
      </c>
      <c r="AF24" s="163" t="e">
        <f>AF25*F24</f>
        <v>#REF!</v>
      </c>
      <c r="AG24" s="163">
        <f>AG25*F24</f>
        <v>917.05053095571805</v>
      </c>
      <c r="AH24" s="163">
        <f>AH25*F24</f>
        <v>-14066.140049078487</v>
      </c>
    </row>
    <row r="25" spans="1:34" s="104" customFormat="1" ht="20.25" customHeight="1" thickBot="1">
      <c r="A25" s="344"/>
      <c r="B25" s="169"/>
      <c r="C25" s="164"/>
      <c r="D25" s="169"/>
      <c r="E25" s="170"/>
      <c r="F25" s="169"/>
      <c r="G25" s="166">
        <f>F24/D24</f>
        <v>0.97776542985516679</v>
      </c>
      <c r="H25" s="166">
        <f>F24/E24</f>
        <v>0.97776542985516679</v>
      </c>
      <c r="I25" s="166">
        <f>F24/C24</f>
        <v>0.99887937200228005</v>
      </c>
      <c r="J25" s="169"/>
      <c r="K25" s="164"/>
      <c r="L25" s="169"/>
      <c r="M25" s="170"/>
      <c r="N25" s="169"/>
      <c r="O25" s="166">
        <f>N24/L24</f>
        <v>0.96994572280647084</v>
      </c>
      <c r="P25" s="166">
        <f>N24/M24</f>
        <v>0.96994572280647084</v>
      </c>
      <c r="Q25" s="166">
        <f>N24/K24</f>
        <v>1.0028115604255234</v>
      </c>
      <c r="R25" s="167">
        <f>R24/B24</f>
        <v>0.15220418392220905</v>
      </c>
      <c r="S25" s="167">
        <f>S24/C24</f>
        <v>0.15220418392220905</v>
      </c>
      <c r="T25" s="167">
        <f>T24/D24</f>
        <v>0.14200491069070983</v>
      </c>
      <c r="U25" s="167">
        <f>U24/E24</f>
        <v>0.14200491069070983</v>
      </c>
      <c r="V25" s="167">
        <f>V24/F24</f>
        <v>0.14886675100818988</v>
      </c>
      <c r="W25" s="166">
        <f>V25-T25</f>
        <v>6.8618403174800502E-3</v>
      </c>
      <c r="X25" s="166">
        <f>V25-U25</f>
        <v>6.8618403174800502E-3</v>
      </c>
      <c r="Y25" s="166">
        <f>V25-S25</f>
        <v>-3.3374329140191672E-3</v>
      </c>
      <c r="Z25" s="194">
        <f>Z24/S24</f>
        <v>0.15772899023824738</v>
      </c>
      <c r="AA25" s="194">
        <f>AA24/V24</f>
        <v>3.2289205197769885E-2</v>
      </c>
      <c r="AB25" s="166">
        <f>AA25-Z25</f>
        <v>-0.12543978504047748</v>
      </c>
      <c r="AC25" s="167">
        <f>AC24/C24</f>
        <v>0.17621119616229558</v>
      </c>
      <c r="AD25" s="167">
        <f>AD24/F24</f>
        <v>0.15367354007861866</v>
      </c>
      <c r="AE25" s="166">
        <f>AD25-T25</f>
        <v>1.166862938790883E-2</v>
      </c>
      <c r="AF25" s="166" t="e">
        <f>AD25-#REF!</f>
        <v>#REF!</v>
      </c>
      <c r="AG25" s="166">
        <f>AD25-S25</f>
        <v>1.4693561564096125E-3</v>
      </c>
      <c r="AH25" s="166">
        <f t="shared" ref="AH25" si="14">AD25-AC25</f>
        <v>-2.2537656083676916E-2</v>
      </c>
    </row>
    <row r="26" spans="1:34" s="12" customFormat="1" ht="20.25" customHeight="1">
      <c r="A26" s="349" t="s">
        <v>119</v>
      </c>
      <c r="B26" s="301">
        <v>81912.085000000006</v>
      </c>
      <c r="C26" s="301">
        <f>B26</f>
        <v>81912.085000000006</v>
      </c>
      <c r="D26" s="298">
        <v>82002.854576524856</v>
      </c>
      <c r="E26" s="298">
        <v>82002.854576524856</v>
      </c>
      <c r="F26" s="301">
        <v>82582.604000000007</v>
      </c>
      <c r="G26" s="161">
        <f>F26-D26</f>
        <v>579.74942347515025</v>
      </c>
      <c r="H26" s="161">
        <f>F26-E26</f>
        <v>579.74942347515025</v>
      </c>
      <c r="I26" s="161">
        <f>F26-C26</f>
        <v>670.51900000000023</v>
      </c>
      <c r="J26" s="301">
        <v>51049.565999999999</v>
      </c>
      <c r="K26" s="298">
        <f t="shared" si="2"/>
        <v>51049.565999999999</v>
      </c>
      <c r="L26" s="298">
        <v>53346.227831385215</v>
      </c>
      <c r="M26" s="298">
        <v>53346.227831385215</v>
      </c>
      <c r="N26" s="301">
        <v>58845.680999999997</v>
      </c>
      <c r="O26" s="161">
        <f>N26-L26</f>
        <v>5499.453168614782</v>
      </c>
      <c r="P26" s="161">
        <f>N26-M26</f>
        <v>5499.453168614782</v>
      </c>
      <c r="Q26" s="161">
        <f>N26-K26</f>
        <v>7796.114999999998</v>
      </c>
      <c r="R26" s="168">
        <f>B26-J26</f>
        <v>30862.519000000008</v>
      </c>
      <c r="S26" s="168">
        <f>C26-K26</f>
        <v>30862.519000000008</v>
      </c>
      <c r="T26" s="168">
        <f>D26-L26</f>
        <v>28656.626745139642</v>
      </c>
      <c r="U26" s="168">
        <f>E26-M26</f>
        <v>28656.626745139642</v>
      </c>
      <c r="V26" s="168">
        <f>F26-N26</f>
        <v>23736.92300000001</v>
      </c>
      <c r="W26" s="161">
        <f>W27*F26</f>
        <v>-5122.3023366158995</v>
      </c>
      <c r="X26" s="163">
        <f>X27*F26</f>
        <v>-5122.3023366158995</v>
      </c>
      <c r="Y26" s="163">
        <f>Y27*F26</f>
        <v>-7378.2315589332247</v>
      </c>
      <c r="Z26" s="160">
        <v>-327.02000000000407</v>
      </c>
      <c r="AA26" s="160">
        <v>10289.657999999999</v>
      </c>
      <c r="AB26" s="161">
        <f t="shared" ref="AB26" si="15">AA26-Z26</f>
        <v>10616.678000000004</v>
      </c>
      <c r="AC26" s="168">
        <f>S26+Z26</f>
        <v>30535.499000000003</v>
      </c>
      <c r="AD26" s="168">
        <f>V26+AA26</f>
        <v>34026.581000000006</v>
      </c>
      <c r="AE26" s="161">
        <f>AE27*F26</f>
        <v>5167.3556633840935</v>
      </c>
      <c r="AF26" s="163" t="e">
        <f>AF27*F26</f>
        <v>#REF!</v>
      </c>
      <c r="AG26" s="163">
        <f>AG27*F26</f>
        <v>2911.4264410667683</v>
      </c>
      <c r="AH26" s="163">
        <f>AH27*F26</f>
        <v>3241.1233735777728</v>
      </c>
    </row>
    <row r="27" spans="1:34" s="12" customFormat="1" ht="20.25" customHeight="1" thickBot="1">
      <c r="A27" s="350"/>
      <c r="B27" s="169"/>
      <c r="C27" s="164"/>
      <c r="D27" s="169"/>
      <c r="E27" s="171"/>
      <c r="F27" s="169"/>
      <c r="G27" s="166">
        <f>F26/D26</f>
        <v>1.0070698688048003</v>
      </c>
      <c r="H27" s="166">
        <f>F26/E26</f>
        <v>1.0070698688048003</v>
      </c>
      <c r="I27" s="166">
        <f>F26/C26</f>
        <v>1.0081858372912862</v>
      </c>
      <c r="J27" s="169"/>
      <c r="K27" s="164"/>
      <c r="L27" s="169"/>
      <c r="M27" s="171"/>
      <c r="N27" s="169"/>
      <c r="O27" s="166">
        <f>N26/L26</f>
        <v>1.1030898226955663</v>
      </c>
      <c r="P27" s="166">
        <f>N26/M26</f>
        <v>1.1030898226955663</v>
      </c>
      <c r="Q27" s="166">
        <f>N26/K26</f>
        <v>1.1527165774533714</v>
      </c>
      <c r="R27" s="167">
        <f>R26/B26</f>
        <v>0.37677613748935834</v>
      </c>
      <c r="S27" s="167">
        <f>S26/C26</f>
        <v>0.37677613748935834</v>
      </c>
      <c r="T27" s="167">
        <f>T26/D26</f>
        <v>0.34945889253644641</v>
      </c>
      <c r="U27" s="167">
        <f>U26/E26</f>
        <v>0.34945889253644641</v>
      </c>
      <c r="V27" s="167">
        <f>V26/F26</f>
        <v>0.28743248396478283</v>
      </c>
      <c r="W27" s="166">
        <f>V27-T27</f>
        <v>-6.2026408571663583E-2</v>
      </c>
      <c r="X27" s="166">
        <f>V27-U27</f>
        <v>-6.2026408571663583E-2</v>
      </c>
      <c r="Y27" s="166">
        <f>V27-S27</f>
        <v>-8.9343653524575517E-2</v>
      </c>
      <c r="Z27" s="194">
        <f>Z26/S26</f>
        <v>-1.0596024258421809E-2</v>
      </c>
      <c r="AA27" s="194">
        <f>AA26/V26</f>
        <v>0.43348744064258016</v>
      </c>
      <c r="AB27" s="166">
        <f>AA27-Z27</f>
        <v>0.44408346490100198</v>
      </c>
      <c r="AC27" s="167">
        <f>AC26/C26</f>
        <v>0.37278380839652658</v>
      </c>
      <c r="AD27" s="167">
        <f>AD26/F26</f>
        <v>0.4120308557962159</v>
      </c>
      <c r="AE27" s="166">
        <f>AD27-T27</f>
        <v>6.2571963259769492E-2</v>
      </c>
      <c r="AF27" s="166" t="e">
        <f>AD27-#REF!</f>
        <v>#REF!</v>
      </c>
      <c r="AG27" s="166">
        <f>AD27-S27</f>
        <v>3.5254718306857558E-2</v>
      </c>
      <c r="AH27" s="166">
        <f t="shared" ref="AH27" si="16">AD27-AC27</f>
        <v>3.9247047399689317E-2</v>
      </c>
    </row>
    <row r="28" spans="1:34" s="12" customFormat="1" ht="20.25" customHeight="1">
      <c r="A28" s="341" t="s">
        <v>117</v>
      </c>
      <c r="B28" s="322">
        <f>B10+B12+B14+B16+B18+B20+B22+B24</f>
        <v>5869115.8326700004</v>
      </c>
      <c r="C28" s="322">
        <f>C10+C12+C14+C16+C18+C20+C22+C24</f>
        <v>5869115.8326700004</v>
      </c>
      <c r="D28" s="322">
        <f>D10+D12+D14+D16+D18+D20+D22+D24</f>
        <v>6092401.7101108273</v>
      </c>
      <c r="E28" s="322">
        <f t="shared" ref="E28" si="17">E10+E12+E14+E16+E18+E20+E22+E24</f>
        <v>6117095.779020478</v>
      </c>
      <c r="F28" s="322">
        <f>F10+F12+F14+F16+F18+F20+F22+F24</f>
        <v>5957414.2529999996</v>
      </c>
      <c r="G28" s="173">
        <f>F28-D28</f>
        <v>-134987.45711082779</v>
      </c>
      <c r="H28" s="173">
        <f>F28-E28</f>
        <v>-159681.52602047846</v>
      </c>
      <c r="I28" s="173">
        <f>F28-C28</f>
        <v>88298.420329999179</v>
      </c>
      <c r="J28" s="324">
        <f>J10+J12+J14+J16+J18+J20+J22+J24</f>
        <v>5209980.5349199995</v>
      </c>
      <c r="K28" s="324">
        <f>K10+K12+K14+K16+K18+K20+K22+K24</f>
        <v>5204295.2143399995</v>
      </c>
      <c r="L28" s="324">
        <f>L10+L12+L14+L16+L18+L20+L22+L24</f>
        <v>5416094.3962210044</v>
      </c>
      <c r="M28" s="324">
        <f t="shared" ref="M28" si="18">M10+M12+M14+M16+M18+M20+M22+M24</f>
        <v>5454686.893772848</v>
      </c>
      <c r="N28" s="324">
        <f>N10+N12+N14+N16+N18+N20+N22+N24</f>
        <v>5316530.0286060004</v>
      </c>
      <c r="O28" s="173">
        <f>N28-L28</f>
        <v>-99564.36761500407</v>
      </c>
      <c r="P28" s="173">
        <f>N28-M28</f>
        <v>-138156.86516684759</v>
      </c>
      <c r="Q28" s="173">
        <f>N28-K28</f>
        <v>112234.81426600087</v>
      </c>
      <c r="R28" s="174">
        <f t="shared" ref="R28:V28" si="19">R10+R12+R14+R16+R18+R20+R22+R24</f>
        <v>659135.29775000038</v>
      </c>
      <c r="S28" s="175">
        <f t="shared" si="19"/>
        <v>664820.61833000055</v>
      </c>
      <c r="T28" s="175">
        <f>T10+T12+T14+T16+T18+T20+T22+T24</f>
        <v>676307.3138898235</v>
      </c>
      <c r="U28" s="175">
        <f t="shared" ref="U28" si="20">U10+U12+U14+U16+U18+U20+U22+U24</f>
        <v>662408.88524762983</v>
      </c>
      <c r="V28" s="176">
        <f t="shared" si="19"/>
        <v>640884.22439399967</v>
      </c>
      <c r="W28" s="172">
        <f>W29*F28</f>
        <v>-20438.357879073541</v>
      </c>
      <c r="X28" s="172">
        <f>X29*F28</f>
        <v>-4233.0464230314083</v>
      </c>
      <c r="Y28" s="172">
        <f>Y29*F28</f>
        <v>-33938.34517959175</v>
      </c>
      <c r="Z28" s="172">
        <f>Z10+Z12+Z14+Z16+Z18+Z20+Z22+Z24</f>
        <v>105097.97699999998</v>
      </c>
      <c r="AA28" s="172">
        <f>AA10+AA12+AA14+AA16+AA18+AA20+AA22+AA24</f>
        <v>32940.138999999974</v>
      </c>
      <c r="AB28" s="172">
        <f>AB10+AB14+AB12+AB16+AB18+AB20+AB22+AB24</f>
        <v>-72157.838000000018</v>
      </c>
      <c r="AC28" s="175">
        <f>AC10+AC12+AC14+AC16+AC18+AC20+AC22+AC24</f>
        <v>769918.59533000051</v>
      </c>
      <c r="AD28" s="175">
        <f>AD10+AD12+AD14+AD16+AD18+AD20+AD22+AD24</f>
        <v>673824.36339399964</v>
      </c>
      <c r="AE28" s="172">
        <f>AE29*F28</f>
        <v>12501.781120926424</v>
      </c>
      <c r="AF28" s="172" t="e">
        <f>AF29*F28</f>
        <v>#REF!</v>
      </c>
      <c r="AG28" s="172">
        <f>AG29*F28</f>
        <v>-998.20617959178242</v>
      </c>
      <c r="AH28" s="172">
        <f>AH29*F28</f>
        <v>-107677.33877671284</v>
      </c>
    </row>
    <row r="29" spans="1:34" s="12" customFormat="1" ht="20.25" customHeight="1" thickBot="1">
      <c r="A29" s="342"/>
      <c r="B29" s="323"/>
      <c r="C29" s="323"/>
      <c r="D29" s="323"/>
      <c r="E29" s="323"/>
      <c r="F29" s="323"/>
      <c r="G29" s="178">
        <f>F28/D28</f>
        <v>0.97784330982528522</v>
      </c>
      <c r="H29" s="178">
        <f>F28/E28</f>
        <v>0.97389585976925019</v>
      </c>
      <c r="I29" s="178">
        <f>F28/C28</f>
        <v>1.0150445864159798</v>
      </c>
      <c r="J29" s="325"/>
      <c r="K29" s="325"/>
      <c r="L29" s="325"/>
      <c r="M29" s="325"/>
      <c r="N29" s="325"/>
      <c r="O29" s="178">
        <f>N28/L28</f>
        <v>0.98161694381019771</v>
      </c>
      <c r="P29" s="178">
        <f>N28/M28</f>
        <v>0.97467189815705657</v>
      </c>
      <c r="Q29" s="178">
        <f>N28/K28</f>
        <v>1.0215658047139116</v>
      </c>
      <c r="R29" s="179">
        <f>R28/B28</f>
        <v>0.1123057231348157</v>
      </c>
      <c r="S29" s="180">
        <f>S28/C28</f>
        <v>0.11327440747196121</v>
      </c>
      <c r="T29" s="180">
        <f>T28/D28</f>
        <v>0.11100832579168861</v>
      </c>
      <c r="U29" s="180">
        <f>U28/E28</f>
        <v>0.10828813364660124</v>
      </c>
      <c r="V29" s="181">
        <f>V28/F28</f>
        <v>0.10757758268551947</v>
      </c>
      <c r="W29" s="177">
        <f>V29-T29</f>
        <v>-3.4307431061691429E-3</v>
      </c>
      <c r="X29" s="177">
        <f>V29-U29</f>
        <v>-7.1055096108177396E-4</v>
      </c>
      <c r="Y29" s="177">
        <f>V29-S29</f>
        <v>-5.6968247864417482E-3</v>
      </c>
      <c r="Z29" s="177">
        <f>Z28/S28</f>
        <v>0.15808471353370684</v>
      </c>
      <c r="AA29" s="177">
        <f>AA28/V28</f>
        <v>5.1397955740207446E-2</v>
      </c>
      <c r="AB29" s="177">
        <f>AA29-Z29</f>
        <v>-0.1066867577934994</v>
      </c>
      <c r="AC29" s="180">
        <f>AC28/C28</f>
        <v>0.13118135972786657</v>
      </c>
      <c r="AD29" s="180">
        <f>AD28/F28</f>
        <v>0.1131068505190283</v>
      </c>
      <c r="AE29" s="177">
        <f>AD29-T29</f>
        <v>2.0985247273396929E-3</v>
      </c>
      <c r="AF29" s="177" t="e">
        <f>AD29-#REF!</f>
        <v>#REF!</v>
      </c>
      <c r="AG29" s="177">
        <f>AD29-S29</f>
        <v>-1.675569529329124E-4</v>
      </c>
      <c r="AH29" s="177">
        <f t="shared" ref="AH29" si="21">AD29-AC29</f>
        <v>-1.8074509208838269E-2</v>
      </c>
    </row>
    <row r="30" spans="1:34" s="12" customFormat="1" ht="20.25" customHeight="1">
      <c r="A30" s="353" t="s">
        <v>118</v>
      </c>
      <c r="B30" s="351">
        <f>B12+B14+B16+B18+B20+B24+B26+B10+B22</f>
        <v>5951027.9176700003</v>
      </c>
      <c r="C30" s="351">
        <f>C12+C14+C16+C18+C20+C24+C26+C10+C22</f>
        <v>5951027.9176700003</v>
      </c>
      <c r="D30" s="351">
        <f>D12+D14+D16+D18+D20+D24+D26+D10+D22</f>
        <v>6174404.5646873526</v>
      </c>
      <c r="E30" s="351">
        <f t="shared" ref="E30" si="22">E12+E14+E16+E18+E20+E24+E26+E10+E22</f>
        <v>6199098.6335970024</v>
      </c>
      <c r="F30" s="351">
        <f>F12+F14+F16+F18+F20+F24+F26+F10+F22</f>
        <v>6039996.8569999989</v>
      </c>
      <c r="G30" s="281">
        <f>F30-D30</f>
        <v>-134407.70768735372</v>
      </c>
      <c r="H30" s="281">
        <f>F30-E30</f>
        <v>-159101.77659700345</v>
      </c>
      <c r="I30" s="281">
        <f>F30-C30</f>
        <v>88968.939329998568</v>
      </c>
      <c r="J30" s="351">
        <f>J12+J14+J16+J18+J20+J24+J26+J10+J22</f>
        <v>5261030.1009199992</v>
      </c>
      <c r="K30" s="351">
        <f>K12+K14+K16+K18+K20+K24+K26+K10+K22</f>
        <v>5255344.7803399991</v>
      </c>
      <c r="L30" s="351">
        <f>L12+L14+L16+L18+L20+L24+L26+L10+L22</f>
        <v>5469440.6240523895</v>
      </c>
      <c r="M30" s="351">
        <f t="shared" ref="M30" si="23">M12+M14+M16+M18+M20+M24+M26+M10+M22</f>
        <v>5508033.121604233</v>
      </c>
      <c r="N30" s="351">
        <f>N12+N14+N16+N18+N20+N24+N26+N10+N22</f>
        <v>5375375.7096060002</v>
      </c>
      <c r="O30" s="281">
        <f>N30-L30</f>
        <v>-94064.914446389303</v>
      </c>
      <c r="P30" s="281">
        <f>N30-M30</f>
        <v>-132657.41199823283</v>
      </c>
      <c r="Q30" s="281">
        <f>N30-K30</f>
        <v>120030.9292660011</v>
      </c>
      <c r="R30" s="282">
        <f t="shared" ref="R30:V30" si="24">R12+R14+R16+R18+R20+R24+R26+R10+R22</f>
        <v>689997.81675000035</v>
      </c>
      <c r="S30" s="283">
        <f t="shared" si="24"/>
        <v>695683.13733000041</v>
      </c>
      <c r="T30" s="283">
        <f>T12+T14+T16+T18+T20+T24+T26+T10+T22</f>
        <v>704963.9406349631</v>
      </c>
      <c r="U30" s="283">
        <f t="shared" ref="U30" si="25">U12+U14+U16+U18+U20+U24+U26+U10+U22</f>
        <v>691065.51199276932</v>
      </c>
      <c r="V30" s="284">
        <f t="shared" si="24"/>
        <v>664621.1473939995</v>
      </c>
      <c r="W30" s="281">
        <f>W31*F30</f>
        <v>-24996.764928387845</v>
      </c>
      <c r="X30" s="281">
        <f>X31*F30</f>
        <v>-8707.9552912816544</v>
      </c>
      <c r="Y30" s="281">
        <f>Y31*F30</f>
        <v>-41462.578152742055</v>
      </c>
      <c r="Z30" s="281">
        <f>Z28+Z26</f>
        <v>104770.95699999998</v>
      </c>
      <c r="AA30" s="281">
        <f>AA28+AA26</f>
        <v>43229.796999999977</v>
      </c>
      <c r="AB30" s="281">
        <f>AB14+AB12+AB16+AB18+AB20+AB24+AB26+AB10+AB22</f>
        <v>-61541.160000000018</v>
      </c>
      <c r="AC30" s="283">
        <f>AC12+AC14+AC16+AC18+AC20+AC24+AC26+AC10+AC22</f>
        <v>800454.09433000046</v>
      </c>
      <c r="AD30" s="283">
        <f>AD12+AD14+AD16+AD18+AD20+AD24+AD26+AD10+AD22</f>
        <v>707850.94439399964</v>
      </c>
      <c r="AE30" s="281">
        <f>AE31*F30</f>
        <v>18233.032071612357</v>
      </c>
      <c r="AF30" s="281" t="e">
        <f>AF31*F30</f>
        <v>#REF!</v>
      </c>
      <c r="AG30" s="281">
        <f>AG31*F30</f>
        <v>1767.2188472581502</v>
      </c>
      <c r="AH30" s="281">
        <f>AH31*F30</f>
        <v>-104570.08283232269</v>
      </c>
    </row>
    <row r="31" spans="1:34" s="12" customFormat="1" ht="20.25" customHeight="1" thickBot="1">
      <c r="A31" s="354"/>
      <c r="B31" s="352"/>
      <c r="C31" s="352"/>
      <c r="D31" s="352"/>
      <c r="E31" s="352"/>
      <c r="F31" s="352"/>
      <c r="G31" s="285">
        <f>F30/D30</f>
        <v>0.97823147053627513</v>
      </c>
      <c r="H31" s="285">
        <f>F30/E30</f>
        <v>0.97433469186395483</v>
      </c>
      <c r="I31" s="285">
        <f>F30/C30</f>
        <v>1.0149501801303651</v>
      </c>
      <c r="J31" s="352"/>
      <c r="K31" s="352"/>
      <c r="L31" s="352"/>
      <c r="M31" s="352"/>
      <c r="N31" s="352"/>
      <c r="O31" s="285">
        <f>N30/L30</f>
        <v>0.98280173039401331</v>
      </c>
      <c r="P31" s="285">
        <f>N30/M30</f>
        <v>0.97591564737003689</v>
      </c>
      <c r="Q31" s="285">
        <f>N30/K30</f>
        <v>1.0228397820281994</v>
      </c>
      <c r="R31" s="286">
        <f>R30/B30</f>
        <v>0.11594598887718786</v>
      </c>
      <c r="S31" s="287">
        <f>S30/C30</f>
        <v>0.11690133989530678</v>
      </c>
      <c r="T31" s="287">
        <f>T30/D30</f>
        <v>0.11417521045944933</v>
      </c>
      <c r="U31" s="287">
        <f>U30/E30</f>
        <v>0.1114783862685181</v>
      </c>
      <c r="V31" s="288">
        <f>V30/F30</f>
        <v>0.11003667106610211</v>
      </c>
      <c r="W31" s="285">
        <f>V31-T31</f>
        <v>-4.1385393933472125E-3</v>
      </c>
      <c r="X31" s="285">
        <f>V31-U31</f>
        <v>-1.4417152024159829E-3</v>
      </c>
      <c r="Y31" s="285">
        <f>V31-S31</f>
        <v>-6.8646688292046676E-3</v>
      </c>
      <c r="Z31" s="285">
        <f>Z30/S30</f>
        <v>0.15060154742589571</v>
      </c>
      <c r="AA31" s="285">
        <f>AA30/V30</f>
        <v>6.5044269460135862E-2</v>
      </c>
      <c r="AB31" s="285">
        <f>AA31-Z31</f>
        <v>-8.5557277965759848E-2</v>
      </c>
      <c r="AC31" s="287">
        <f>AC30/C30</f>
        <v>0.1345068625797006</v>
      </c>
      <c r="AD31" s="287">
        <f>AD30/F30</f>
        <v>0.11719392594942203</v>
      </c>
      <c r="AE31" s="285">
        <f>AD31-T31</f>
        <v>3.0187154899727064E-3</v>
      </c>
      <c r="AF31" s="285" t="e">
        <f>AD31-#REF!</f>
        <v>#REF!</v>
      </c>
      <c r="AG31" s="285">
        <f>AD31-S31</f>
        <v>2.925860541152514E-4</v>
      </c>
      <c r="AH31" s="285">
        <f t="shared" ref="AH31" si="26">AD31-AC31</f>
        <v>-1.7312936630278566E-2</v>
      </c>
    </row>
    <row r="32" spans="1:34" s="140" customFormat="1" ht="18">
      <c r="A32" s="105"/>
      <c r="B32" s="105"/>
      <c r="C32" s="105"/>
      <c r="D32" s="105"/>
      <c r="E32" s="105"/>
      <c r="F32" s="105"/>
      <c r="G32" s="105"/>
      <c r="H32" s="105"/>
      <c r="I32" s="105"/>
      <c r="J32" s="105"/>
      <c r="K32" s="105"/>
      <c r="L32" s="105"/>
      <c r="M32" s="105"/>
      <c r="N32" s="105"/>
      <c r="O32" s="105"/>
      <c r="P32" s="105"/>
      <c r="Q32" s="105"/>
      <c r="R32" s="105"/>
      <c r="S32" s="105"/>
      <c r="T32" s="105"/>
      <c r="U32" s="105"/>
      <c r="V32" s="105"/>
      <c r="W32" s="105"/>
      <c r="X32" s="105"/>
      <c r="Y32" s="105"/>
    </row>
    <row r="33" spans="1:34" s="140" customFormat="1" ht="18" hidden="1">
      <c r="A33" s="338" t="s">
        <v>163</v>
      </c>
      <c r="B33" s="338"/>
      <c r="C33" s="338"/>
      <c r="D33" s="338"/>
      <c r="E33" s="338"/>
      <c r="F33" s="338"/>
      <c r="G33" s="338"/>
      <c r="H33" s="338"/>
      <c r="I33" s="338"/>
      <c r="J33" s="338"/>
      <c r="K33" s="338"/>
      <c r="L33" s="338"/>
      <c r="M33" s="338"/>
      <c r="N33" s="338"/>
      <c r="O33" s="338"/>
      <c r="P33" s="338"/>
      <c r="Q33" s="338"/>
      <c r="R33" s="338"/>
      <c r="S33" s="338"/>
      <c r="T33" s="338"/>
      <c r="U33" s="338"/>
      <c r="V33" s="338"/>
      <c r="W33" s="338"/>
      <c r="X33" s="338"/>
      <c r="Y33" s="338"/>
    </row>
    <row r="34" spans="1:34" s="140" customFormat="1" ht="18" hidden="1">
      <c r="A34" s="8"/>
      <c r="B34" s="8"/>
      <c r="C34" s="8"/>
      <c r="D34" s="8"/>
      <c r="E34" s="8"/>
      <c r="F34" s="8"/>
      <c r="G34" s="8"/>
      <c r="H34" s="8"/>
      <c r="I34" s="8"/>
      <c r="J34" s="8"/>
      <c r="K34" s="8"/>
      <c r="L34" s="8"/>
      <c r="M34" s="8"/>
      <c r="N34" s="8"/>
      <c r="O34" s="8"/>
      <c r="P34" s="8"/>
      <c r="Q34" s="8"/>
      <c r="R34" s="8"/>
      <c r="S34" s="8"/>
      <c r="T34" s="8"/>
      <c r="U34" s="8"/>
      <c r="V34" s="8"/>
      <c r="W34" s="8"/>
      <c r="X34" s="8"/>
      <c r="Y34" s="8"/>
    </row>
    <row r="35" spans="1:34" s="3" customFormat="1" ht="21" hidden="1" customHeight="1" thickBot="1">
      <c r="A35" s="339" t="s">
        <v>0</v>
      </c>
      <c r="B35" s="326" t="s">
        <v>1</v>
      </c>
      <c r="C35" s="327"/>
      <c r="D35" s="327"/>
      <c r="E35" s="327"/>
      <c r="F35" s="327"/>
      <c r="G35" s="327"/>
      <c r="H35" s="327"/>
      <c r="I35" s="327"/>
      <c r="J35" s="326" t="s">
        <v>2</v>
      </c>
      <c r="K35" s="327"/>
      <c r="L35" s="327"/>
      <c r="M35" s="327"/>
      <c r="N35" s="327"/>
      <c r="O35" s="327"/>
      <c r="P35" s="327"/>
      <c r="Q35" s="327"/>
      <c r="R35" s="326" t="s">
        <v>3</v>
      </c>
      <c r="S35" s="327"/>
      <c r="T35" s="327"/>
      <c r="U35" s="327"/>
      <c r="V35" s="327"/>
      <c r="W35" s="327"/>
      <c r="X35" s="327"/>
      <c r="Y35" s="328"/>
      <c r="Z35" s="316" t="s">
        <v>159</v>
      </c>
      <c r="AA35" s="316" t="s">
        <v>160</v>
      </c>
      <c r="AB35" s="316" t="s">
        <v>161</v>
      </c>
      <c r="AC35" s="332" t="s">
        <v>3</v>
      </c>
      <c r="AD35" s="333"/>
      <c r="AE35" s="333"/>
      <c r="AF35" s="333"/>
      <c r="AG35" s="333"/>
      <c r="AH35" s="334"/>
    </row>
    <row r="36" spans="1:34" s="130" customFormat="1" ht="54" hidden="1" customHeight="1" thickBot="1">
      <c r="A36" s="340"/>
      <c r="B36" s="316" t="s">
        <v>121</v>
      </c>
      <c r="C36" s="316" t="s">
        <v>127</v>
      </c>
      <c r="D36" s="316" t="s">
        <v>112</v>
      </c>
      <c r="E36" s="316" t="s">
        <v>146</v>
      </c>
      <c r="F36" s="316" t="s">
        <v>126</v>
      </c>
      <c r="G36" s="329" t="s">
        <v>4</v>
      </c>
      <c r="H36" s="330"/>
      <c r="I36" s="330"/>
      <c r="J36" s="316" t="s">
        <v>121</v>
      </c>
      <c r="K36" s="316" t="s">
        <v>127</v>
      </c>
      <c r="L36" s="316" t="s">
        <v>112</v>
      </c>
      <c r="M36" s="316" t="s">
        <v>146</v>
      </c>
      <c r="N36" s="316" t="s">
        <v>126</v>
      </c>
      <c r="O36" s="329" t="s">
        <v>4</v>
      </c>
      <c r="P36" s="330"/>
      <c r="Q36" s="330"/>
      <c r="R36" s="316" t="s">
        <v>121</v>
      </c>
      <c r="S36" s="316" t="s">
        <v>127</v>
      </c>
      <c r="T36" s="316" t="s">
        <v>112</v>
      </c>
      <c r="U36" s="316" t="s">
        <v>146</v>
      </c>
      <c r="V36" s="316" t="s">
        <v>126</v>
      </c>
      <c r="W36" s="329" t="s">
        <v>4</v>
      </c>
      <c r="X36" s="330"/>
      <c r="Y36" s="331"/>
      <c r="Z36" s="317"/>
      <c r="AA36" s="317"/>
      <c r="AB36" s="317"/>
      <c r="AC36" s="316" t="s">
        <v>122</v>
      </c>
      <c r="AD36" s="316" t="s">
        <v>133</v>
      </c>
      <c r="AE36" s="329" t="s">
        <v>5</v>
      </c>
      <c r="AF36" s="330"/>
      <c r="AG36" s="330"/>
      <c r="AH36" s="331"/>
    </row>
    <row r="37" spans="1:34" s="130" customFormat="1" ht="71.25" hidden="1" customHeight="1" thickBot="1">
      <c r="A37" s="340"/>
      <c r="B37" s="317" t="s">
        <v>6</v>
      </c>
      <c r="C37" s="317" t="s">
        <v>6</v>
      </c>
      <c r="D37" s="317" t="s">
        <v>6</v>
      </c>
      <c r="E37" s="317" t="s">
        <v>6</v>
      </c>
      <c r="F37" s="317" t="s">
        <v>6</v>
      </c>
      <c r="G37" s="256" t="s">
        <v>142</v>
      </c>
      <c r="H37" s="256" t="s">
        <v>147</v>
      </c>
      <c r="I37" s="256" t="s">
        <v>137</v>
      </c>
      <c r="J37" s="317" t="s">
        <v>6</v>
      </c>
      <c r="K37" s="317" t="s">
        <v>6</v>
      </c>
      <c r="L37" s="317" t="s">
        <v>6</v>
      </c>
      <c r="M37" s="317" t="s">
        <v>6</v>
      </c>
      <c r="N37" s="317" t="s">
        <v>6</v>
      </c>
      <c r="O37" s="256" t="s">
        <v>142</v>
      </c>
      <c r="P37" s="256" t="s">
        <v>147</v>
      </c>
      <c r="Q37" s="256" t="s">
        <v>137</v>
      </c>
      <c r="R37" s="317" t="s">
        <v>6</v>
      </c>
      <c r="S37" s="317" t="s">
        <v>6</v>
      </c>
      <c r="T37" s="317" t="s">
        <v>6</v>
      </c>
      <c r="U37" s="317" t="s">
        <v>6</v>
      </c>
      <c r="V37" s="317" t="s">
        <v>6</v>
      </c>
      <c r="W37" s="256" t="s">
        <v>142</v>
      </c>
      <c r="X37" s="256" t="s">
        <v>147</v>
      </c>
      <c r="Y37" s="256" t="s">
        <v>137</v>
      </c>
      <c r="Z37" s="321"/>
      <c r="AA37" s="321"/>
      <c r="AB37" s="321"/>
      <c r="AC37" s="317" t="s">
        <v>6</v>
      </c>
      <c r="AD37" s="317" t="s">
        <v>6</v>
      </c>
      <c r="AE37" s="256" t="s">
        <v>134</v>
      </c>
      <c r="AF37" s="256" t="s">
        <v>132</v>
      </c>
      <c r="AG37" s="256" t="s">
        <v>153</v>
      </c>
      <c r="AH37" s="256" t="s">
        <v>154</v>
      </c>
    </row>
    <row r="38" spans="1:34" s="130" customFormat="1" ht="20.25" hidden="1" customHeight="1" thickBot="1">
      <c r="A38" s="340"/>
      <c r="B38" s="211" t="s">
        <v>6</v>
      </c>
      <c r="C38" s="211" t="s">
        <v>6</v>
      </c>
      <c r="D38" s="210" t="s">
        <v>6</v>
      </c>
      <c r="E38" s="211" t="s">
        <v>6</v>
      </c>
      <c r="F38" s="210" t="s">
        <v>6</v>
      </c>
      <c r="G38" s="210" t="s">
        <v>7</v>
      </c>
      <c r="H38" s="210" t="s">
        <v>7</v>
      </c>
      <c r="I38" s="210" t="s">
        <v>7</v>
      </c>
      <c r="J38" s="211" t="s">
        <v>6</v>
      </c>
      <c r="K38" s="211" t="s">
        <v>6</v>
      </c>
      <c r="L38" s="210" t="s">
        <v>6</v>
      </c>
      <c r="M38" s="211" t="s">
        <v>6</v>
      </c>
      <c r="N38" s="210" t="s">
        <v>6</v>
      </c>
      <c r="O38" s="210" t="s">
        <v>7</v>
      </c>
      <c r="P38" s="210" t="s">
        <v>7</v>
      </c>
      <c r="Q38" s="210" t="s">
        <v>7</v>
      </c>
      <c r="R38" s="211" t="s">
        <v>7</v>
      </c>
      <c r="S38" s="211" t="s">
        <v>7</v>
      </c>
      <c r="T38" s="211" t="s">
        <v>7</v>
      </c>
      <c r="U38" s="211" t="s">
        <v>7</v>
      </c>
      <c r="V38" s="211" t="s">
        <v>7</v>
      </c>
      <c r="W38" s="210" t="s">
        <v>7</v>
      </c>
      <c r="X38" s="210" t="s">
        <v>7</v>
      </c>
      <c r="Y38" s="210" t="s">
        <v>7</v>
      </c>
      <c r="Z38" s="300" t="s">
        <v>6</v>
      </c>
      <c r="AA38" s="300" t="s">
        <v>6</v>
      </c>
      <c r="AB38" s="300" t="s">
        <v>6</v>
      </c>
      <c r="AC38" s="209" t="s">
        <v>7</v>
      </c>
      <c r="AD38" s="209" t="s">
        <v>7</v>
      </c>
      <c r="AE38" s="210" t="s">
        <v>7</v>
      </c>
      <c r="AF38" s="210" t="s">
        <v>7</v>
      </c>
      <c r="AG38" s="210" t="s">
        <v>7</v>
      </c>
      <c r="AH38" s="210" t="s">
        <v>7</v>
      </c>
    </row>
    <row r="39" spans="1:34" s="130" customFormat="1" ht="20.25" hidden="1" customHeight="1" thickBot="1">
      <c r="A39" s="206">
        <v>1</v>
      </c>
      <c r="B39" s="207">
        <v>2</v>
      </c>
      <c r="C39" s="207">
        <v>3</v>
      </c>
      <c r="D39" s="208">
        <v>4</v>
      </c>
      <c r="E39" s="207">
        <v>5</v>
      </c>
      <c r="F39" s="207">
        <v>6</v>
      </c>
      <c r="G39" s="208">
        <v>7</v>
      </c>
      <c r="H39" s="207">
        <v>8</v>
      </c>
      <c r="I39" s="207">
        <v>9</v>
      </c>
      <c r="J39" s="208">
        <v>12</v>
      </c>
      <c r="K39" s="206">
        <v>13</v>
      </c>
      <c r="L39" s="207">
        <v>14</v>
      </c>
      <c r="M39" s="208">
        <v>16</v>
      </c>
      <c r="N39" s="206">
        <v>17</v>
      </c>
      <c r="O39" s="207">
        <v>18</v>
      </c>
      <c r="P39" s="208">
        <v>20</v>
      </c>
      <c r="Q39" s="206">
        <v>21</v>
      </c>
      <c r="R39" s="207">
        <v>10</v>
      </c>
      <c r="S39" s="207">
        <v>11</v>
      </c>
      <c r="T39" s="208">
        <v>12</v>
      </c>
      <c r="U39" s="207">
        <v>13</v>
      </c>
      <c r="V39" s="207">
        <v>14</v>
      </c>
      <c r="W39" s="208">
        <v>15</v>
      </c>
      <c r="X39" s="207">
        <v>16</v>
      </c>
      <c r="Y39" s="207">
        <v>17</v>
      </c>
      <c r="Z39" s="202"/>
      <c r="AA39" s="204"/>
      <c r="AB39" s="204"/>
      <c r="AC39" s="206">
        <v>35</v>
      </c>
      <c r="AD39" s="207">
        <v>35</v>
      </c>
      <c r="AE39" s="208">
        <v>36</v>
      </c>
      <c r="AF39" s="206">
        <v>37</v>
      </c>
      <c r="AG39" s="207">
        <v>38</v>
      </c>
      <c r="AH39" s="207">
        <v>39</v>
      </c>
    </row>
    <row r="40" spans="1:34" s="12" customFormat="1" ht="20.25" hidden="1" customHeight="1">
      <c r="A40" s="345" t="s">
        <v>9</v>
      </c>
      <c r="B40" s="205">
        <f>'октябрь '!B10+'ноябрь '!B10+'декабрь '!B10</f>
        <v>2050811.3619999997</v>
      </c>
      <c r="C40" s="205">
        <f>'октябрь '!C10+'ноябрь '!C10+'декабрь '!C10</f>
        <v>2050811.3619999997</v>
      </c>
      <c r="D40" s="205">
        <f>'октябрь '!D10+'ноябрь '!D10+'декабрь '!D10</f>
        <v>2097133.6626782757</v>
      </c>
      <c r="E40" s="205">
        <f>'октябрь '!E10+'ноябрь '!E10+'декабрь '!E10</f>
        <v>2132932.3598999996</v>
      </c>
      <c r="F40" s="205">
        <f>'октябрь '!F10+'ноябрь '!F10+'декабрь '!F10</f>
        <v>2061321.943</v>
      </c>
      <c r="G40" s="163">
        <f>F40-D40</f>
        <v>-35811.719678275753</v>
      </c>
      <c r="H40" s="163">
        <f>F40-E40</f>
        <v>-71610.416899999604</v>
      </c>
      <c r="I40" s="163">
        <f>F40-C40</f>
        <v>10510.581000000238</v>
      </c>
      <c r="J40" s="205">
        <f>'октябрь '!J10+'ноябрь '!K10+'декабрь '!J10</f>
        <v>1890041.9190000002</v>
      </c>
      <c r="K40" s="205">
        <f>'октябрь '!K10+'ноябрь '!L10+'декабрь '!K10</f>
        <v>1890041.9190000002</v>
      </c>
      <c r="L40" s="205">
        <f>'октябрь '!L10+'ноябрь '!M10+'декабрь '!L10</f>
        <v>1925053.54663298</v>
      </c>
      <c r="M40" s="205">
        <f>'октябрь '!M10+'ноябрь '!N10+'декабрь '!M10</f>
        <v>1971536.6055999999</v>
      </c>
      <c r="N40" s="205">
        <f>'октябрь '!N10+'ноябрь '!O10+'декабрь '!N10</f>
        <v>1898764.0490000001</v>
      </c>
      <c r="O40" s="163">
        <f>N40-L40</f>
        <v>-26289.497632979881</v>
      </c>
      <c r="P40" s="163">
        <f>N40-M40</f>
        <v>-72772.556599999778</v>
      </c>
      <c r="Q40" s="163">
        <f>N40-K40</f>
        <v>8722.1299999998882</v>
      </c>
      <c r="R40" s="162">
        <f>B40-J40</f>
        <v>160769.4429999995</v>
      </c>
      <c r="S40" s="162">
        <f>C40-K40</f>
        <v>160769.4429999995</v>
      </c>
      <c r="T40" s="162">
        <f>D40-L40</f>
        <v>172080.11604529573</v>
      </c>
      <c r="U40" s="162">
        <f>E40-M40</f>
        <v>161395.75429999968</v>
      </c>
      <c r="V40" s="162">
        <f>F40-N40</f>
        <v>162557.89399999985</v>
      </c>
      <c r="W40" s="163">
        <f>W41*F40</f>
        <v>-6583.694574352955</v>
      </c>
      <c r="X40" s="163">
        <f>X41*F40</f>
        <v>6580.7912562336505</v>
      </c>
      <c r="Y40" s="163">
        <f>Y41*F40</f>
        <v>964.49406067047744</v>
      </c>
      <c r="Z40" s="160">
        <v>378.19099999999889</v>
      </c>
      <c r="AA40" s="160"/>
      <c r="AB40" s="160">
        <f>AA40-Z40</f>
        <v>-378.19099999999889</v>
      </c>
      <c r="AC40" s="162">
        <f>S40+Z40</f>
        <v>161147.6339999995</v>
      </c>
      <c r="AD40" s="162">
        <f>V40+AA40</f>
        <v>162557.89399999985</v>
      </c>
      <c r="AE40" s="163">
        <f>AE41*F40</f>
        <v>-6583.694574352955</v>
      </c>
      <c r="AF40" s="163" t="e">
        <f>AF41*F40</f>
        <v>#REF!</v>
      </c>
      <c r="AG40" s="163">
        <f>AG41*F40</f>
        <v>964.49406067047744</v>
      </c>
      <c r="AH40" s="163">
        <f>AH41*F40</f>
        <v>584.36479993495209</v>
      </c>
    </row>
    <row r="41" spans="1:34" s="12" customFormat="1" ht="20.25" hidden="1" customHeight="1" thickBot="1">
      <c r="A41" s="344"/>
      <c r="B41" s="164"/>
      <c r="C41" s="164"/>
      <c r="D41" s="164"/>
      <c r="E41" s="165"/>
      <c r="F41" s="164"/>
      <c r="G41" s="166">
        <f>F40/D40</f>
        <v>0.98292349204268636</v>
      </c>
      <c r="H41" s="166">
        <f>F40/E40</f>
        <v>0.96642630669105845</v>
      </c>
      <c r="I41" s="166">
        <f>F40/C40</f>
        <v>1.005125084244584</v>
      </c>
      <c r="J41" s="164"/>
      <c r="K41" s="164"/>
      <c r="L41" s="164"/>
      <c r="M41" s="299"/>
      <c r="N41" s="164"/>
      <c r="O41" s="166">
        <f>N40/L40</f>
        <v>0.9863434979879071</v>
      </c>
      <c r="P41" s="166">
        <f>N40/M40</f>
        <v>0.96308840708648535</v>
      </c>
      <c r="Q41" s="166">
        <f>N40/K40</f>
        <v>1.0046147812449655</v>
      </c>
      <c r="R41" s="167">
        <f>R40/B40</f>
        <v>7.8393091621656197E-2</v>
      </c>
      <c r="S41" s="167">
        <f>S40/C40</f>
        <v>7.8393091621656197E-2</v>
      </c>
      <c r="T41" s="167">
        <f>T40/D40</f>
        <v>8.2054910999583147E-2</v>
      </c>
      <c r="U41" s="167">
        <f>U40/E40</f>
        <v>7.5668482195828543E-2</v>
      </c>
      <c r="V41" s="167">
        <f>V40/F40</f>
        <v>7.8860992360764798E-2</v>
      </c>
      <c r="W41" s="166">
        <f>V41-T41</f>
        <v>-3.1939186388183494E-3</v>
      </c>
      <c r="X41" s="166">
        <f>V41-U41</f>
        <v>3.1925101649362547E-3</v>
      </c>
      <c r="Y41" s="166">
        <f>V41-S41</f>
        <v>4.6790073910860097E-4</v>
      </c>
      <c r="Z41" s="194"/>
      <c r="AA41" s="194"/>
      <c r="AB41" s="194"/>
      <c r="AC41" s="167">
        <f>AC40/C40</f>
        <v>7.8577502049161904E-2</v>
      </c>
      <c r="AD41" s="167">
        <f>AD40/F40</f>
        <v>7.8860992360764798E-2</v>
      </c>
      <c r="AE41" s="166">
        <f>AD41-T41</f>
        <v>-3.1939186388183494E-3</v>
      </c>
      <c r="AF41" s="166" t="e">
        <f>AD41-#REF!</f>
        <v>#REF!</v>
      </c>
      <c r="AG41" s="166">
        <f>AD41-S41</f>
        <v>4.6790073910860097E-4</v>
      </c>
      <c r="AH41" s="166">
        <f>AD41-AC41</f>
        <v>2.8349031160289362E-4</v>
      </c>
    </row>
    <row r="42" spans="1:34" s="12" customFormat="1" ht="20.25" hidden="1" customHeight="1">
      <c r="A42" s="343" t="s">
        <v>11</v>
      </c>
      <c r="B42" s="298">
        <f>'октябрь '!B12+'ноябрь '!B12+'декабрь '!B12</f>
        <v>1291552.6940000001</v>
      </c>
      <c r="C42" s="298">
        <f>'октябрь '!C12+'ноябрь '!C12+'декабрь '!C12</f>
        <v>1291552.6940000001</v>
      </c>
      <c r="D42" s="298">
        <f>'октябрь '!D12+'ноябрь '!D12+'декабрь '!D12</f>
        <v>1287442.0354458892</v>
      </c>
      <c r="E42" s="298">
        <f>'октябрь '!E12+'ноябрь '!E12+'декабрь '!E12</f>
        <v>1287442.0354458892</v>
      </c>
      <c r="F42" s="298">
        <f>'октябрь '!F12+'ноябрь '!F12+'декабрь '!F12</f>
        <v>1289581.4920000001</v>
      </c>
      <c r="G42" s="161">
        <f>F42-D42</f>
        <v>2139.4565541108605</v>
      </c>
      <c r="H42" s="161">
        <f>F42-E42</f>
        <v>2139.4565541108605</v>
      </c>
      <c r="I42" s="161">
        <f>F42-C42</f>
        <v>-1971.2020000000484</v>
      </c>
      <c r="J42" s="298">
        <f>'октябрь '!J12+'ноябрь '!K12+'декабрь '!J12</f>
        <v>1094483.933</v>
      </c>
      <c r="K42" s="298">
        <f>'октябрь '!K12+'ноябрь '!L12+'декабрь '!K12</f>
        <v>1099636.8527600002</v>
      </c>
      <c r="L42" s="298">
        <f>'октябрь '!L12+'ноябрь '!M12+'декабрь '!L12</f>
        <v>1099761.4025572103</v>
      </c>
      <c r="M42" s="298">
        <f>'октябрь '!M12+'ноябрь '!N12+'декабрь '!M12</f>
        <v>1099761.4025572103</v>
      </c>
      <c r="N42" s="298">
        <f>'октябрь '!N12+'ноябрь '!O12+'декабрь '!N12</f>
        <v>1110814.4665900001</v>
      </c>
      <c r="O42" s="161">
        <f>N42-L42</f>
        <v>11053.064032789785</v>
      </c>
      <c r="P42" s="161">
        <f>N42-M42</f>
        <v>11053.064032789785</v>
      </c>
      <c r="Q42" s="161">
        <f>N42-K42</f>
        <v>11177.613829999929</v>
      </c>
      <c r="R42" s="168">
        <f>B42-J42</f>
        <v>197068.76100000017</v>
      </c>
      <c r="S42" s="168">
        <f>C42-K42</f>
        <v>191915.84123999998</v>
      </c>
      <c r="T42" s="168">
        <f>D42-L42</f>
        <v>187680.63288867893</v>
      </c>
      <c r="U42" s="168">
        <f>E42-M42</f>
        <v>187680.63288867893</v>
      </c>
      <c r="V42" s="168">
        <f>F42-N42</f>
        <v>178767.02541</v>
      </c>
      <c r="W42" s="161">
        <f>W43*F42</f>
        <v>-9225.4930230826994</v>
      </c>
      <c r="X42" s="163">
        <f>X43*F42</f>
        <v>-9225.4930230826994</v>
      </c>
      <c r="Y42" s="163">
        <f>Y43*F42</f>
        <v>-12855.908779562587</v>
      </c>
      <c r="Z42" s="160">
        <v>27838.316000000006</v>
      </c>
      <c r="AA42" s="160"/>
      <c r="AB42" s="160">
        <f t="shared" ref="AB42" si="27">AA42-Z42</f>
        <v>-27838.316000000006</v>
      </c>
      <c r="AC42" s="168">
        <f>S42+Z42</f>
        <v>219754.15723999997</v>
      </c>
      <c r="AD42" s="168">
        <f>V42+AA42</f>
        <v>178767.02541</v>
      </c>
      <c r="AE42" s="161">
        <f>AE43*F42</f>
        <v>-9225.4930230826994</v>
      </c>
      <c r="AF42" s="163" t="e">
        <f>AF43*F42</f>
        <v>#REF!</v>
      </c>
      <c r="AG42" s="163">
        <f>AG43*F42</f>
        <v>-12855.908779562587</v>
      </c>
      <c r="AH42" s="163">
        <f>AH43*F42</f>
        <v>-40651.737202841352</v>
      </c>
    </row>
    <row r="43" spans="1:34" s="12" customFormat="1" ht="20.25" hidden="1" customHeight="1" thickBot="1">
      <c r="A43" s="346"/>
      <c r="B43" s="164"/>
      <c r="C43" s="164"/>
      <c r="D43" s="169"/>
      <c r="E43" s="165"/>
      <c r="F43" s="169"/>
      <c r="G43" s="166">
        <f>F42/D42</f>
        <v>1.0016617886438437</v>
      </c>
      <c r="H43" s="166">
        <f>F42/E42</f>
        <v>1.0016617886438437</v>
      </c>
      <c r="I43" s="166">
        <f>F42/C42</f>
        <v>0.9984737734595287</v>
      </c>
      <c r="J43" s="164"/>
      <c r="K43" s="164"/>
      <c r="L43" s="169"/>
      <c r="M43" s="299"/>
      <c r="N43" s="169"/>
      <c r="O43" s="166">
        <f>N42/L42</f>
        <v>1.0100504200339171</v>
      </c>
      <c r="P43" s="166">
        <f>N42/M42</f>
        <v>1.0100504200339171</v>
      </c>
      <c r="Q43" s="166">
        <f>N42/K42</f>
        <v>1.0101648228703366</v>
      </c>
      <c r="R43" s="167">
        <f>R42/B42</f>
        <v>0.1525828267909603</v>
      </c>
      <c r="S43" s="167">
        <f>S42/C42</f>
        <v>0.14859311751782073</v>
      </c>
      <c r="T43" s="167">
        <f>T42/D42</f>
        <v>0.14577792842042642</v>
      </c>
      <c r="U43" s="167">
        <f>U42/E42</f>
        <v>0.14577792842042642</v>
      </c>
      <c r="V43" s="167">
        <f>V42/F42</f>
        <v>0.13862406254974385</v>
      </c>
      <c r="W43" s="166">
        <f>V43-T43</f>
        <v>-7.1538658706825631E-3</v>
      </c>
      <c r="X43" s="166">
        <f>V43-U43</f>
        <v>-7.1538658706825631E-3</v>
      </c>
      <c r="Y43" s="166">
        <f>V43-S43</f>
        <v>-9.9690549680768736E-3</v>
      </c>
      <c r="Z43" s="194"/>
      <c r="AA43" s="194"/>
      <c r="AB43" s="194"/>
      <c r="AC43" s="167">
        <f>AC42/C42</f>
        <v>0.17014726403412228</v>
      </c>
      <c r="AD43" s="167">
        <f>AD42/F42</f>
        <v>0.13862406254974385</v>
      </c>
      <c r="AE43" s="166">
        <f>AD43-T43</f>
        <v>-7.1538658706825631E-3</v>
      </c>
      <c r="AF43" s="166" t="e">
        <f>AD43-#REF!</f>
        <v>#REF!</v>
      </c>
      <c r="AG43" s="166">
        <f>AD43-S43</f>
        <v>-9.9690549680768736E-3</v>
      </c>
      <c r="AH43" s="166">
        <f t="shared" ref="AH43" si="28">AD43-AC43</f>
        <v>-3.1523201484378427E-2</v>
      </c>
    </row>
    <row r="44" spans="1:34" s="12" customFormat="1" ht="20.25" hidden="1" customHeight="1">
      <c r="A44" s="343" t="s">
        <v>10</v>
      </c>
      <c r="B44" s="298">
        <f>'октябрь '!B14+'ноябрь '!B14+'декабрь '!B14</f>
        <v>149665.58199999999</v>
      </c>
      <c r="C44" s="298">
        <f>'октябрь '!C14+'ноябрь '!C14+'декабрь '!C14</f>
        <v>149665.58199999999</v>
      </c>
      <c r="D44" s="298">
        <f>'октябрь '!D14+'ноябрь '!D14+'декабрь '!D14</f>
        <v>157262.962</v>
      </c>
      <c r="E44" s="298">
        <f>'октябрь '!E14+'ноябрь '!E14+'декабрь '!E14</f>
        <v>157262.962</v>
      </c>
      <c r="F44" s="298">
        <f>'октябрь '!F14+'ноябрь '!F14+'декабрь '!F14</f>
        <v>156758.43</v>
      </c>
      <c r="G44" s="161">
        <f>F44-D44</f>
        <v>-504.53200000000652</v>
      </c>
      <c r="H44" s="161">
        <f>F44-E44</f>
        <v>-504.53200000000652</v>
      </c>
      <c r="I44" s="161">
        <f>F44-C44</f>
        <v>7092.8479999999981</v>
      </c>
      <c r="J44" s="298">
        <f>'октябрь '!J14+'ноябрь '!K14+'декабрь '!J14</f>
        <v>123661.18400000001</v>
      </c>
      <c r="K44" s="298">
        <f>'октябрь '!K14+'ноябрь '!L14+'декабрь '!K14</f>
        <v>123661.18400000001</v>
      </c>
      <c r="L44" s="298">
        <f>'октябрь '!L14+'ноябрь '!M14+'декабрь '!L14</f>
        <v>130967.73938385368</v>
      </c>
      <c r="M44" s="298">
        <f>'октябрь '!M14+'ноябрь '!N14+'декабрь '!M14</f>
        <v>130967.73938385368</v>
      </c>
      <c r="N44" s="298">
        <f>'октябрь '!N14+'ноябрь '!O14+'декабрь '!N14</f>
        <v>130545.99799999999</v>
      </c>
      <c r="O44" s="161">
        <f>N44-L44</f>
        <v>-421.7413838536886</v>
      </c>
      <c r="P44" s="161">
        <f>N44-M44</f>
        <v>-421.7413838536886</v>
      </c>
      <c r="Q44" s="161">
        <f>N44-K44</f>
        <v>6884.8139999999839</v>
      </c>
      <c r="R44" s="168">
        <f>B44-J44</f>
        <v>26004.397999999986</v>
      </c>
      <c r="S44" s="168">
        <f>C44-K44</f>
        <v>26004.397999999986</v>
      </c>
      <c r="T44" s="168">
        <f>D44-L44</f>
        <v>26295.222616146319</v>
      </c>
      <c r="U44" s="168">
        <f>E44-M44</f>
        <v>26295.222616146319</v>
      </c>
      <c r="V44" s="168">
        <f>F44-N44</f>
        <v>26212.432000000001</v>
      </c>
      <c r="W44" s="161">
        <f>W45*F44</f>
        <v>1.5698784561553132</v>
      </c>
      <c r="X44" s="163">
        <f>X45*F44</f>
        <v>1.5698784561553132</v>
      </c>
      <c r="Y44" s="163">
        <f>Y45*F44</f>
        <v>-1024.3484882163064</v>
      </c>
      <c r="Z44" s="160">
        <v>999.8159999999998</v>
      </c>
      <c r="AA44" s="160"/>
      <c r="AB44" s="160">
        <f t="shared" ref="AB44" si="29">AA44-Z44</f>
        <v>-999.8159999999998</v>
      </c>
      <c r="AC44" s="168">
        <f>S44+Z44</f>
        <v>27004.213999999985</v>
      </c>
      <c r="AD44" s="168">
        <f>V44+AA44</f>
        <v>26212.432000000001</v>
      </c>
      <c r="AE44" s="161">
        <f>AE45*F44</f>
        <v>1.5698784561553132</v>
      </c>
      <c r="AF44" s="163" t="e">
        <f>AF45*F44</f>
        <v>#REF!</v>
      </c>
      <c r="AG44" s="163">
        <f>AG45*F44</f>
        <v>-1024.3484882163064</v>
      </c>
      <c r="AH44" s="163">
        <f>AH45*F44</f>
        <v>-2071.5470782627453</v>
      </c>
    </row>
    <row r="45" spans="1:34" s="12" customFormat="1" ht="20.25" hidden="1" customHeight="1" thickBot="1">
      <c r="A45" s="346"/>
      <c r="B45" s="164"/>
      <c r="C45" s="164"/>
      <c r="D45" s="164"/>
      <c r="E45" s="299"/>
      <c r="F45" s="164"/>
      <c r="G45" s="166">
        <f>F44/D44</f>
        <v>0.99679179386179939</v>
      </c>
      <c r="H45" s="166">
        <f>F44/E44</f>
        <v>0.99679179386179939</v>
      </c>
      <c r="I45" s="166">
        <f>F44/C44</f>
        <v>1.0473913100474896</v>
      </c>
      <c r="J45" s="164"/>
      <c r="K45" s="164"/>
      <c r="L45" s="164"/>
      <c r="M45" s="299"/>
      <c r="N45" s="164"/>
      <c r="O45" s="166">
        <f>N44/L44</f>
        <v>0.9967798071048809</v>
      </c>
      <c r="P45" s="166">
        <f>N44/M44</f>
        <v>0.9967798071048809</v>
      </c>
      <c r="Q45" s="166">
        <f>N44/K44</f>
        <v>1.0556748187046308</v>
      </c>
      <c r="R45" s="167">
        <f>R44/B44</f>
        <v>0.17375002089658789</v>
      </c>
      <c r="S45" s="167">
        <f>S44/C44</f>
        <v>0.17375002089658789</v>
      </c>
      <c r="T45" s="167">
        <f>T44/D44</f>
        <v>0.16720543910489438</v>
      </c>
      <c r="U45" s="167">
        <f>U44/E44</f>
        <v>0.16720543910489438</v>
      </c>
      <c r="V45" s="167">
        <f>V44/F44</f>
        <v>0.16721545373987226</v>
      </c>
      <c r="W45" s="166">
        <f>V45-T45</f>
        <v>1.0014634977878467E-5</v>
      </c>
      <c r="X45" s="166">
        <f>V45-U45</f>
        <v>1.0014634977878467E-5</v>
      </c>
      <c r="Y45" s="166">
        <f>V45-S45</f>
        <v>-6.5345671567156316E-3</v>
      </c>
      <c r="Z45" s="194"/>
      <c r="AA45" s="194"/>
      <c r="AB45" s="194"/>
      <c r="AC45" s="167">
        <f>AC44/C44</f>
        <v>0.18043035438835889</v>
      </c>
      <c r="AD45" s="167">
        <f>AD44/F44</f>
        <v>0.16721545373987226</v>
      </c>
      <c r="AE45" s="166">
        <f>AD45-T45</f>
        <v>1.0014634977878467E-5</v>
      </c>
      <c r="AF45" s="166" t="e">
        <f>AD45-#REF!</f>
        <v>#REF!</v>
      </c>
      <c r="AG45" s="166">
        <f>AD45-S45</f>
        <v>-6.5345671567156316E-3</v>
      </c>
      <c r="AH45" s="166">
        <f t="shared" ref="AH45" si="30">AD45-AC45</f>
        <v>-1.3214900648486627E-2</v>
      </c>
    </row>
    <row r="46" spans="1:34" s="12" customFormat="1" ht="20.25" hidden="1" customHeight="1">
      <c r="A46" s="343" t="s">
        <v>12</v>
      </c>
      <c r="B46" s="298">
        <f>'октябрь '!B16+'ноябрь '!B16+'декабрь '!B16</f>
        <v>3887058.7350000003</v>
      </c>
      <c r="C46" s="298">
        <f>'октябрь '!C16+'ноябрь '!C16+'декабрь '!C16</f>
        <v>3884667.6399999997</v>
      </c>
      <c r="D46" s="298">
        <f>'октябрь '!D16+'ноябрь '!D16+'декабрь '!D16</f>
        <v>4087287.3689999999</v>
      </c>
      <c r="E46" s="298">
        <f>'октябрь '!E16+'ноябрь '!E16+'декабрь '!E16</f>
        <v>3916176.6100000003</v>
      </c>
      <c r="F46" s="298">
        <f>'октябрь '!F16+'ноябрь '!F16+'декабрь '!F16</f>
        <v>3813218.301</v>
      </c>
      <c r="G46" s="161">
        <f>F46-D46</f>
        <v>-274069.06799999997</v>
      </c>
      <c r="H46" s="161">
        <f>F46-E46</f>
        <v>-102958.30900000036</v>
      </c>
      <c r="I46" s="161">
        <f>F46-C46</f>
        <v>-71449.338999999687</v>
      </c>
      <c r="J46" s="298">
        <f>'октябрь '!J16+'ноябрь '!K16+'декабрь '!J16</f>
        <v>3378124.5559999999</v>
      </c>
      <c r="K46" s="298">
        <f>'октябрь '!K16+'ноябрь '!L16+'декабрь '!K16</f>
        <v>3369725.0609999998</v>
      </c>
      <c r="L46" s="298">
        <f>'октябрь '!L16+'ноябрь '!M16+'декабрь '!L16</f>
        <v>3553527.1149999998</v>
      </c>
      <c r="M46" s="298">
        <f>'октябрь '!M16+'ноябрь '!N16+'декабрь '!M16</f>
        <v>3403681.7350000003</v>
      </c>
      <c r="N46" s="298">
        <f>'октябрь '!N16+'ноябрь '!O16+'декабрь '!N16</f>
        <v>3352948.4410000001</v>
      </c>
      <c r="O46" s="161">
        <f>N46-L46</f>
        <v>-200578.67399999965</v>
      </c>
      <c r="P46" s="161">
        <f>N46-M46</f>
        <v>-50733.294000000227</v>
      </c>
      <c r="Q46" s="161">
        <f>N46-K46</f>
        <v>-16776.619999999646</v>
      </c>
      <c r="R46" s="168">
        <f>B46-J46</f>
        <v>508934.17900000047</v>
      </c>
      <c r="S46" s="168">
        <f>C46-K46</f>
        <v>514942.57899999991</v>
      </c>
      <c r="T46" s="168">
        <f>D46-L46</f>
        <v>533760.25400000019</v>
      </c>
      <c r="U46" s="168">
        <f>E46-M46</f>
        <v>512494.875</v>
      </c>
      <c r="V46" s="168">
        <f>F46-N46</f>
        <v>460269.85999999987</v>
      </c>
      <c r="W46" s="161">
        <f>W47*F46</f>
        <v>-37699.620770122405</v>
      </c>
      <c r="X46" s="163">
        <f>X47*F46</f>
        <v>-38751.259611535548</v>
      </c>
      <c r="Y46" s="163">
        <f>Y47*F46</f>
        <v>-45201.559482089513</v>
      </c>
      <c r="Z46" s="160">
        <v>39692.911999999997</v>
      </c>
      <c r="AA46" s="160"/>
      <c r="AB46" s="160">
        <f t="shared" ref="AB46" si="31">AA46-Z46</f>
        <v>-39692.911999999997</v>
      </c>
      <c r="AC46" s="168">
        <f>S46+Z46</f>
        <v>554635.49099999992</v>
      </c>
      <c r="AD46" s="168">
        <f>V46+AA46</f>
        <v>460269.85999999987</v>
      </c>
      <c r="AE46" s="161">
        <f>AE47*F46</f>
        <v>-37699.620770122405</v>
      </c>
      <c r="AF46" s="163" t="e">
        <f>AF47*F46</f>
        <v>#REF!</v>
      </c>
      <c r="AG46" s="163">
        <f>AG47*F46</f>
        <v>-45201.559482089513</v>
      </c>
      <c r="AH46" s="163">
        <f>AH47*F46</f>
        <v>-84164.413575414859</v>
      </c>
    </row>
    <row r="47" spans="1:34" s="12" customFormat="1" ht="20.25" hidden="1" customHeight="1" thickBot="1">
      <c r="A47" s="344"/>
      <c r="B47" s="164"/>
      <c r="C47" s="164"/>
      <c r="D47" s="164"/>
      <c r="E47" s="165"/>
      <c r="F47" s="164"/>
      <c r="G47" s="166">
        <f>F46/D46</f>
        <v>0.93294597534817969</v>
      </c>
      <c r="H47" s="166">
        <f>F46/E46</f>
        <v>0.97370948267831048</v>
      </c>
      <c r="I47" s="166">
        <f>F46/C46</f>
        <v>0.98160734826725105</v>
      </c>
      <c r="J47" s="164"/>
      <c r="K47" s="164"/>
      <c r="L47" s="164"/>
      <c r="M47" s="165"/>
      <c r="N47" s="164"/>
      <c r="O47" s="166">
        <f>N46/L46</f>
        <v>0.94355504615306707</v>
      </c>
      <c r="P47" s="166">
        <f>N46/M46</f>
        <v>0.9850945834687449</v>
      </c>
      <c r="Q47" s="166">
        <f>N46/K46</f>
        <v>0.99502136830266474</v>
      </c>
      <c r="R47" s="167">
        <f>R46/B46</f>
        <v>0.13093040617509485</v>
      </c>
      <c r="S47" s="167">
        <f>S46/C46</f>
        <v>0.13255769263184636</v>
      </c>
      <c r="T47" s="167">
        <f>T46/D46</f>
        <v>0.13059034166481681</v>
      </c>
      <c r="U47" s="167">
        <f>U46/E46</f>
        <v>0.13086612940063497</v>
      </c>
      <c r="V47" s="167">
        <f>V46/F46</f>
        <v>0.12070377924056855</v>
      </c>
      <c r="W47" s="166">
        <f>V47-T47</f>
        <v>-9.886562424248263E-3</v>
      </c>
      <c r="X47" s="166">
        <f>V47-U47</f>
        <v>-1.0162350160066419E-2</v>
      </c>
      <c r="Y47" s="166">
        <f>V47-S47</f>
        <v>-1.1853913391277809E-2</v>
      </c>
      <c r="Z47" s="194"/>
      <c r="AA47" s="194"/>
      <c r="AB47" s="194"/>
      <c r="AC47" s="167">
        <f>AC46/C46</f>
        <v>0.14277553252921271</v>
      </c>
      <c r="AD47" s="167">
        <f>AD46/F46</f>
        <v>0.12070377924056855</v>
      </c>
      <c r="AE47" s="166">
        <f>AD47-T47</f>
        <v>-9.886562424248263E-3</v>
      </c>
      <c r="AF47" s="166" t="e">
        <f>AD47-#REF!</f>
        <v>#REF!</v>
      </c>
      <c r="AG47" s="166">
        <f>AD47-S47</f>
        <v>-1.1853913391277809E-2</v>
      </c>
      <c r="AH47" s="166">
        <f t="shared" ref="AH47" si="32">AD47-AC47</f>
        <v>-2.2071753288644164E-2</v>
      </c>
    </row>
    <row r="48" spans="1:34" s="104" customFormat="1" ht="20.25" hidden="1" customHeight="1">
      <c r="A48" s="343" t="s">
        <v>13</v>
      </c>
      <c r="B48" s="298">
        <f>'октябрь '!B18+'ноябрь '!B18+'декабрь '!B18</f>
        <v>4239255.2827500002</v>
      </c>
      <c r="C48" s="298">
        <f>'октябрь '!C18+'ноябрь '!C18+'декабрь '!C18</f>
        <v>4228485.6157499999</v>
      </c>
      <c r="D48" s="298">
        <f>'октябрь '!D18+'ноябрь '!D18+'декабрь '!D18</f>
        <v>4190920.193</v>
      </c>
      <c r="E48" s="298">
        <f>'октябрь '!E18+'ноябрь '!E18+'декабрь '!E18</f>
        <v>4190920.193</v>
      </c>
      <c r="F48" s="298">
        <f>'октябрь '!F18+'ноябрь '!F18+'декабрь '!F18</f>
        <v>4122913.0090000005</v>
      </c>
      <c r="G48" s="161">
        <f>F48-D48</f>
        <v>-68007.183999999426</v>
      </c>
      <c r="H48" s="161">
        <f>F48-E48</f>
        <v>-68007.183999999426</v>
      </c>
      <c r="I48" s="161">
        <f>F48-C48</f>
        <v>-105572.60674999934</v>
      </c>
      <c r="J48" s="298">
        <f>'октябрь '!J18+'ноябрь '!K18+'декабрь '!J18</f>
        <v>4041847.0821881248</v>
      </c>
      <c r="K48" s="298">
        <f>'октябрь '!K18+'ноябрь '!L18+'декабрь '!K18</f>
        <v>4024614.197188125</v>
      </c>
      <c r="L48" s="298">
        <f>'октябрь '!L18+'ноябрь '!M18+'декабрь '!L18</f>
        <v>4019312.7760000001</v>
      </c>
      <c r="M48" s="298">
        <f>'октябрь '!M18+'ноябрь '!N18+'декабрь '!M18</f>
        <v>4019312.7760000001</v>
      </c>
      <c r="N48" s="298">
        <f>'октябрь '!N18+'ноябрь '!O18+'декабрь '!N18</f>
        <v>3939549.9991660006</v>
      </c>
      <c r="O48" s="161">
        <f>N48-L48</f>
        <v>-79762.776833999436</v>
      </c>
      <c r="P48" s="161">
        <f>N48-M48</f>
        <v>-79762.776833999436</v>
      </c>
      <c r="Q48" s="161">
        <f>N48-K48</f>
        <v>-85064.198022124358</v>
      </c>
      <c r="R48" s="168">
        <f>B48-J48</f>
        <v>197408.20056187548</v>
      </c>
      <c r="S48" s="168">
        <f>C48-K48</f>
        <v>203871.41856187489</v>
      </c>
      <c r="T48" s="168">
        <f>D48-L48</f>
        <v>171607.4169999999</v>
      </c>
      <c r="U48" s="168">
        <f>E48-M48</f>
        <v>171607.4169999999</v>
      </c>
      <c r="V48" s="168">
        <f>F48-N48</f>
        <v>183363.00983399991</v>
      </c>
      <c r="W48" s="161">
        <f>W49*F48</f>
        <v>14540.312333831247</v>
      </c>
      <c r="X48" s="163">
        <f>X49*F48</f>
        <v>14540.312333831247</v>
      </c>
      <c r="Y48" s="163">
        <f>Y49*F48</f>
        <v>-15418.350712960862</v>
      </c>
      <c r="Z48" s="160">
        <v>0</v>
      </c>
      <c r="AA48" s="160"/>
      <c r="AB48" s="160">
        <f t="shared" ref="AB48" si="33">AA48-Z48</f>
        <v>0</v>
      </c>
      <c r="AC48" s="168">
        <f>S48+Z48</f>
        <v>203871.41856187489</v>
      </c>
      <c r="AD48" s="168">
        <f>V48+AA48</f>
        <v>183363.00983399991</v>
      </c>
      <c r="AE48" s="161">
        <f>AE49*F48</f>
        <v>14540.312333831247</v>
      </c>
      <c r="AF48" s="163" t="e">
        <f>AF49*F48</f>
        <v>#REF!</v>
      </c>
      <c r="AG48" s="163">
        <f>AG49*F48</f>
        <v>-15418.350712960862</v>
      </c>
      <c r="AH48" s="163">
        <f>AH49*F48</f>
        <v>-15418.350712960862</v>
      </c>
    </row>
    <row r="49" spans="1:34" s="104" customFormat="1" ht="20.25" hidden="1" customHeight="1" thickBot="1">
      <c r="A49" s="344"/>
      <c r="B49" s="164"/>
      <c r="C49" s="164"/>
      <c r="D49" s="164"/>
      <c r="E49" s="170"/>
      <c r="F49" s="164"/>
      <c r="G49" s="166">
        <f>F48/D48</f>
        <v>0.98377273227164042</v>
      </c>
      <c r="H49" s="166">
        <f>F48/E48</f>
        <v>0.98377273227164042</v>
      </c>
      <c r="I49" s="166">
        <f>F48/C48</f>
        <v>0.97503299849081448</v>
      </c>
      <c r="J49" s="164"/>
      <c r="K49" s="164"/>
      <c r="L49" s="164"/>
      <c r="M49" s="170"/>
      <c r="N49" s="164"/>
      <c r="O49" s="166">
        <f>N48/L48</f>
        <v>0.98015512071857747</v>
      </c>
      <c r="P49" s="166">
        <f>N48/M48</f>
        <v>0.98015512071857747</v>
      </c>
      <c r="Q49" s="166">
        <f>N48/K48</f>
        <v>0.97886401183955563</v>
      </c>
      <c r="R49" s="167">
        <f>R48/B48</f>
        <v>4.6566716886607733E-2</v>
      </c>
      <c r="S49" s="167">
        <f>S48/C48</f>
        <v>4.8213813901248077E-2</v>
      </c>
      <c r="T49" s="167">
        <f>T48/D48</f>
        <v>4.0947431374768702E-2</v>
      </c>
      <c r="U49" s="167">
        <f>U48/E48</f>
        <v>4.0947431374768702E-2</v>
      </c>
      <c r="V49" s="167">
        <f>V48/F48</f>
        <v>4.4474139869973638E-2</v>
      </c>
      <c r="W49" s="166">
        <f>V49-T49</f>
        <v>3.526708495204936E-3</v>
      </c>
      <c r="X49" s="166">
        <f>V49-U49</f>
        <v>3.526708495204936E-3</v>
      </c>
      <c r="Y49" s="166">
        <f>V49-S49</f>
        <v>-3.7396740312744398E-3</v>
      </c>
      <c r="Z49" s="194"/>
      <c r="AA49" s="194"/>
      <c r="AB49" s="194"/>
      <c r="AC49" s="167">
        <f>AC48/C48</f>
        <v>4.8213813901248077E-2</v>
      </c>
      <c r="AD49" s="167">
        <f>AD48/F48</f>
        <v>4.4474139869973638E-2</v>
      </c>
      <c r="AE49" s="166">
        <f>AD49-T49</f>
        <v>3.526708495204936E-3</v>
      </c>
      <c r="AF49" s="166" t="e">
        <f>AD49-#REF!</f>
        <v>#REF!</v>
      </c>
      <c r="AG49" s="166">
        <f>AD49-S49</f>
        <v>-3.7396740312744398E-3</v>
      </c>
      <c r="AH49" s="166">
        <f t="shared" ref="AH49" si="34">AD49-AC49</f>
        <v>-3.7396740312744398E-3</v>
      </c>
    </row>
    <row r="50" spans="1:34" s="12" customFormat="1" ht="20.25" hidden="1" customHeight="1">
      <c r="A50" s="343" t="s">
        <v>14</v>
      </c>
      <c r="B50" s="298">
        <f>'октябрь '!B20+'ноябрь '!B20+'декабрь '!B20</f>
        <v>2349867.1230000001</v>
      </c>
      <c r="C50" s="298">
        <f>'октябрь '!C20+'ноябрь '!C20+'декабрь '!C20</f>
        <v>2349867.1230000001</v>
      </c>
      <c r="D50" s="298">
        <f>'октябрь '!D20+'ноябрь '!D20+'декабрь '!D20</f>
        <v>2419609.9410000001</v>
      </c>
      <c r="E50" s="298">
        <f>'октябрь '!E20+'ноябрь '!E20+'декабрь '!E20</f>
        <v>2419609.9410000001</v>
      </c>
      <c r="F50" s="298">
        <f>'октябрь '!F20+'ноябрь '!F20+'декабрь '!F20</f>
        <v>2328065.8080000002</v>
      </c>
      <c r="G50" s="161">
        <f>F50-D50</f>
        <v>-91544.132999999914</v>
      </c>
      <c r="H50" s="161">
        <f>F50-E50</f>
        <v>-91544.132999999914</v>
      </c>
      <c r="I50" s="161">
        <f>F50-C50</f>
        <v>-21801.314999999944</v>
      </c>
      <c r="J50" s="298">
        <f>'октябрь '!J20+'ноябрь '!K20+'декабрь '!J20</f>
        <v>2142444.6310000001</v>
      </c>
      <c r="K50" s="298">
        <f>'октябрь '!K20+'ноябрь '!L20+'декабрь '!K20</f>
        <v>2142444.6310000001</v>
      </c>
      <c r="L50" s="298">
        <f>'октябрь '!L20+'ноябрь '!M20+'декабрь '!L20</f>
        <v>2214700.5650000004</v>
      </c>
      <c r="M50" s="298">
        <f>'октябрь '!M20+'ноябрь '!N20+'декабрь '!M20</f>
        <v>2214700.5650000004</v>
      </c>
      <c r="N50" s="298">
        <f>'октябрь '!N20+'ноябрь '!O20+'декабрь '!N20</f>
        <v>2133511.4619999998</v>
      </c>
      <c r="O50" s="161">
        <f>N50-L50</f>
        <v>-81189.103000000585</v>
      </c>
      <c r="P50" s="161">
        <f>N50-M50</f>
        <v>-81189.103000000585</v>
      </c>
      <c r="Q50" s="161">
        <f>N50-K50</f>
        <v>-8933.1690000002272</v>
      </c>
      <c r="R50" s="168">
        <f>B50-J50</f>
        <v>207422.49200000009</v>
      </c>
      <c r="S50" s="168">
        <f>C50-K50</f>
        <v>207422.49200000009</v>
      </c>
      <c r="T50" s="168">
        <f>D50-L50</f>
        <v>204909.3759999997</v>
      </c>
      <c r="U50" s="168">
        <f>E50-M50</f>
        <v>204909.3759999997</v>
      </c>
      <c r="V50" s="168">
        <f>F50-N50</f>
        <v>194554.34600000037</v>
      </c>
      <c r="W50" s="161">
        <f>W51*F50</f>
        <v>-2602.4369676949545</v>
      </c>
      <c r="X50" s="163">
        <f>X51*F50</f>
        <v>-2602.4369676949545</v>
      </c>
      <c r="Y50" s="163">
        <f>Y51*F50</f>
        <v>-10943.746512932641</v>
      </c>
      <c r="Z50" s="160">
        <v>61832.691999999995</v>
      </c>
      <c r="AA50" s="160"/>
      <c r="AB50" s="160">
        <f t="shared" ref="AB50" si="35">AA50-Z50</f>
        <v>-61832.691999999995</v>
      </c>
      <c r="AC50" s="168">
        <f>S50+Z50</f>
        <v>269255.18400000007</v>
      </c>
      <c r="AD50" s="168">
        <f>V50+AA50</f>
        <v>194554.34600000037</v>
      </c>
      <c r="AE50" s="161">
        <f>AE51*F50</f>
        <v>-2602.4369676949545</v>
      </c>
      <c r="AF50" s="163" t="e">
        <f>AF51*F50</f>
        <v>#REF!</v>
      </c>
      <c r="AG50" s="163">
        <f>AG51*F50</f>
        <v>-10943.746512932641</v>
      </c>
      <c r="AH50" s="163">
        <f>AH51*F50</f>
        <v>-72202.774588536326</v>
      </c>
    </row>
    <row r="51" spans="1:34" s="12" customFormat="1" ht="20.25" hidden="1" customHeight="1" thickBot="1">
      <c r="A51" s="344"/>
      <c r="B51" s="164"/>
      <c r="C51" s="164"/>
      <c r="D51" s="164"/>
      <c r="E51" s="299"/>
      <c r="F51" s="164"/>
      <c r="G51" s="166">
        <f>F50/D50</f>
        <v>0.96216574768982577</v>
      </c>
      <c r="H51" s="166">
        <f>F50/E50</f>
        <v>0.96216574768982577</v>
      </c>
      <c r="I51" s="166">
        <f>F50/C50</f>
        <v>0.99072232008924532</v>
      </c>
      <c r="J51" s="164"/>
      <c r="K51" s="164"/>
      <c r="L51" s="164"/>
      <c r="M51" s="165"/>
      <c r="N51" s="164"/>
      <c r="O51" s="166">
        <f>N50/L50</f>
        <v>0.9633408216518875</v>
      </c>
      <c r="P51" s="166">
        <f>N50/M50</f>
        <v>0.9633408216518875</v>
      </c>
      <c r="Q51" s="166">
        <f>N50/K50</f>
        <v>0.99583038512606481</v>
      </c>
      <c r="R51" s="167">
        <f>R50/B50</f>
        <v>8.8269881292347474E-2</v>
      </c>
      <c r="S51" s="167">
        <f>S50/C50</f>
        <v>8.8269881292347474E-2</v>
      </c>
      <c r="T51" s="167">
        <f>T50/D50</f>
        <v>8.4686945828678792E-2</v>
      </c>
      <c r="U51" s="167">
        <f>U50/E50</f>
        <v>8.4686945828678792E-2</v>
      </c>
      <c r="V51" s="167">
        <f>V50/F50</f>
        <v>8.3569092132811551E-2</v>
      </c>
      <c r="W51" s="166">
        <f>V51-T51</f>
        <v>-1.1178536958672408E-3</v>
      </c>
      <c r="X51" s="166">
        <f>V51-U51</f>
        <v>-1.1178536958672408E-3</v>
      </c>
      <c r="Y51" s="166">
        <f>V51-S51</f>
        <v>-4.700789159535923E-3</v>
      </c>
      <c r="Z51" s="194"/>
      <c r="AA51" s="194"/>
      <c r="AB51" s="194"/>
      <c r="AC51" s="167">
        <f>AC50/C50</f>
        <v>0.11458315296409211</v>
      </c>
      <c r="AD51" s="167">
        <f>AD50/F50</f>
        <v>8.3569092132811551E-2</v>
      </c>
      <c r="AE51" s="166">
        <f>AD51-T51</f>
        <v>-1.1178536958672408E-3</v>
      </c>
      <c r="AF51" s="166" t="e">
        <f>AD51-#REF!</f>
        <v>#REF!</v>
      </c>
      <c r="AG51" s="166">
        <f>AD51-S51</f>
        <v>-4.700789159535923E-3</v>
      </c>
      <c r="AH51" s="166">
        <f t="shared" ref="AH51" si="36">AD51-AC51</f>
        <v>-3.1014060831280554E-2</v>
      </c>
    </row>
    <row r="52" spans="1:34" s="12" customFormat="1" ht="20.25" hidden="1" customHeight="1">
      <c r="A52" s="343" t="s">
        <v>15</v>
      </c>
      <c r="B52" s="298">
        <f>'октябрь '!B22+'ноябрь '!B22+'декабрь '!B22</f>
        <v>830717.72900000005</v>
      </c>
      <c r="C52" s="298">
        <f>'октябрь '!C22+'ноябрь '!C22+'декабрь '!C22</f>
        <v>830717.72900000005</v>
      </c>
      <c r="D52" s="298">
        <f>'октябрь '!D22+'ноябрь '!D22+'декабрь '!D22</f>
        <v>840065.68976841448</v>
      </c>
      <c r="E52" s="298">
        <f>'октябрь '!E22+'ноябрь '!E22+'декабрь '!E22</f>
        <v>840065.68968942389</v>
      </c>
      <c r="F52" s="298">
        <f>'октябрь '!F22+'ноябрь '!F22+'декабрь '!F22</f>
        <v>831865.30700000003</v>
      </c>
      <c r="G52" s="161">
        <f>F52-D52</f>
        <v>-8200.3827684144489</v>
      </c>
      <c r="H52" s="161">
        <f>F52-E52</f>
        <v>-8200.3826894238591</v>
      </c>
      <c r="I52" s="161">
        <f>F52-C52</f>
        <v>1147.5779999999795</v>
      </c>
      <c r="J52" s="298">
        <f>'октябрь '!J22+'ноябрь '!K22+'декабрь '!J22</f>
        <v>759480.71</v>
      </c>
      <c r="K52" s="298">
        <f>'октябрь '!K22+'ноябрь '!L22+'декабрь '!K22</f>
        <v>749083.23441999988</v>
      </c>
      <c r="L52" s="298">
        <f>'октябрь '!L22+'ноябрь '!M22+'декабрь '!L22</f>
        <v>769621.03846002347</v>
      </c>
      <c r="M52" s="298">
        <f>'октябрь '!M22+'ноябрь '!N22+'декабрь '!M22</f>
        <v>769621.03823313292</v>
      </c>
      <c r="N52" s="298">
        <f>'октябрь '!N22+'ноябрь '!O22+'декабрь '!N22</f>
        <v>761777.46838994883</v>
      </c>
      <c r="O52" s="161">
        <f>N52-L52</f>
        <v>-7843.5700700746384</v>
      </c>
      <c r="P52" s="161">
        <f>N52-M52</f>
        <v>-7843.5698431840865</v>
      </c>
      <c r="Q52" s="161">
        <f>N52-K52</f>
        <v>12694.233969948953</v>
      </c>
      <c r="R52" s="168">
        <f>B52-J52</f>
        <v>71237.019000000088</v>
      </c>
      <c r="S52" s="168">
        <f>C52-K52</f>
        <v>81634.494580000173</v>
      </c>
      <c r="T52" s="168">
        <f>D52-L52</f>
        <v>70444.65130839101</v>
      </c>
      <c r="U52" s="168">
        <f>E52-M52</f>
        <v>70444.651456290972</v>
      </c>
      <c r="V52" s="168">
        <f>F52-N52</f>
        <v>70087.8386100512</v>
      </c>
      <c r="W52" s="161">
        <f>W53*F52</f>
        <v>330.83960284576875</v>
      </c>
      <c r="X52" s="163">
        <f>X53*F52</f>
        <v>330.83944983036133</v>
      </c>
      <c r="Y52" s="163">
        <f>Y53*F52</f>
        <v>-11659.428271238245</v>
      </c>
      <c r="Z52" s="160">
        <v>0</v>
      </c>
      <c r="AA52" s="160"/>
      <c r="AB52" s="160">
        <f t="shared" ref="AB52" si="37">AA52-Z52</f>
        <v>0</v>
      </c>
      <c r="AC52" s="168">
        <f>S52+Z52</f>
        <v>81634.494580000173</v>
      </c>
      <c r="AD52" s="168">
        <f>V52+AA52</f>
        <v>70087.8386100512</v>
      </c>
      <c r="AE52" s="161">
        <f>AE53*F52</f>
        <v>330.83960284576875</v>
      </c>
      <c r="AF52" s="163" t="e">
        <f>AF53*F52</f>
        <v>#REF!</v>
      </c>
      <c r="AG52" s="163">
        <f>AG53*F52</f>
        <v>-11659.428271238245</v>
      </c>
      <c r="AH52" s="163">
        <f>AH53*F52</f>
        <v>-11659.428271238245</v>
      </c>
    </row>
    <row r="53" spans="1:34" s="12" customFormat="1" ht="20.25" hidden="1" customHeight="1" thickBot="1">
      <c r="A53" s="344"/>
      <c r="B53" s="164"/>
      <c r="C53" s="164"/>
      <c r="D53" s="164"/>
      <c r="E53" s="165"/>
      <c r="F53" s="164"/>
      <c r="G53" s="166">
        <f>F52/D52</f>
        <v>0.99023840293885224</v>
      </c>
      <c r="H53" s="166">
        <f>F52/E52</f>
        <v>0.99023840303196342</v>
      </c>
      <c r="I53" s="166">
        <f>F52/C52</f>
        <v>1.0013814295276704</v>
      </c>
      <c r="J53" s="164"/>
      <c r="K53" s="164"/>
      <c r="L53" s="164"/>
      <c r="M53" s="165"/>
      <c r="N53" s="164"/>
      <c r="O53" s="166">
        <f>N52/L52</f>
        <v>0.98980852955141496</v>
      </c>
      <c r="P53" s="166">
        <f>N52/M52</f>
        <v>0.98980852984321865</v>
      </c>
      <c r="Q53" s="166">
        <f>N52/K52</f>
        <v>1.0169463597456934</v>
      </c>
      <c r="R53" s="167">
        <f>R52/B52</f>
        <v>8.5753579721662698E-2</v>
      </c>
      <c r="S53" s="167">
        <f>S52/C52</f>
        <v>9.826983550509992E-2</v>
      </c>
      <c r="T53" s="167">
        <f>T52/D52</f>
        <v>8.3856122403726391E-2</v>
      </c>
      <c r="U53" s="167">
        <f>U52/E52</f>
        <v>8.3856122587668919E-2</v>
      </c>
      <c r="V53" s="167">
        <f>V52/F52</f>
        <v>8.4253830542365918E-2</v>
      </c>
      <c r="W53" s="166">
        <f>V53-T53</f>
        <v>3.9770813863952703E-4</v>
      </c>
      <c r="X53" s="166">
        <f>V53-U53</f>
        <v>3.9770795469699916E-4</v>
      </c>
      <c r="Y53" s="166">
        <f>V53-S53</f>
        <v>-1.4016004962734002E-2</v>
      </c>
      <c r="Z53" s="194"/>
      <c r="AA53" s="194"/>
      <c r="AB53" s="194"/>
      <c r="AC53" s="167">
        <f>AC52/C52</f>
        <v>9.826983550509992E-2</v>
      </c>
      <c r="AD53" s="167">
        <f>AD52/F52</f>
        <v>8.4253830542365918E-2</v>
      </c>
      <c r="AE53" s="166">
        <f>AD53-T53</f>
        <v>3.9770813863952703E-4</v>
      </c>
      <c r="AF53" s="166" t="e">
        <f>AD53-#REF!</f>
        <v>#REF!</v>
      </c>
      <c r="AG53" s="166">
        <f>AD53-S53</f>
        <v>-1.4016004962734002E-2</v>
      </c>
      <c r="AH53" s="166">
        <f t="shared" ref="AH53" si="38">AD53-AC53</f>
        <v>-1.4016004962734002E-2</v>
      </c>
    </row>
    <row r="54" spans="1:34" s="104" customFormat="1" ht="20.25" hidden="1" customHeight="1">
      <c r="A54" s="343" t="s">
        <v>16</v>
      </c>
      <c r="B54" s="298">
        <f>'октябрь '!B24+'ноябрь '!B24+'декабрь '!B24</f>
        <v>1738763.8199199997</v>
      </c>
      <c r="C54" s="298">
        <f>'октябрь '!C24+'ноябрь '!C24+'декабрь '!C24</f>
        <v>1738763.8199199997</v>
      </c>
      <c r="D54" s="298">
        <f>'октябрь '!D24+'ноябрь '!D24+'декабрь '!D24</f>
        <v>1733471.2779999999</v>
      </c>
      <c r="E54" s="298">
        <f>'октябрь '!E24+'ноябрь '!E24+'декабрь '!E24</f>
        <v>1733471.2779999999</v>
      </c>
      <c r="F54" s="298">
        <f>'октябрь '!F24+'ноябрь '!F24+'декабрь '!F24</f>
        <v>1729112.94</v>
      </c>
      <c r="G54" s="161">
        <f>F54-D54</f>
        <v>-4358.3379999999888</v>
      </c>
      <c r="H54" s="161">
        <f>F54-E54</f>
        <v>-4358.3379999999888</v>
      </c>
      <c r="I54" s="161">
        <f>F54-C54</f>
        <v>-9650.8799199997447</v>
      </c>
      <c r="J54" s="298">
        <f>'октябрь '!J24+'ноябрь '!K24+'декабрь '!J24</f>
        <v>1536064.8313172651</v>
      </c>
      <c r="K54" s="298">
        <f>'октябрь '!K24+'ноябрь '!L24+'декабрь '!K24</f>
        <v>1536064.8313172651</v>
      </c>
      <c r="L54" s="298">
        <f>'октябрь '!L24+'ноябрь '!M24+'декабрь '!L24</f>
        <v>1537272.4279999998</v>
      </c>
      <c r="M54" s="298">
        <f>'октябрь '!M24+'ноябрь '!N24+'декабрь '!M24</f>
        <v>1537272.4279999998</v>
      </c>
      <c r="N54" s="298">
        <f>'октябрь '!N24+'ноябрь '!O24+'декабрь '!N24</f>
        <v>1527681.3730000001</v>
      </c>
      <c r="O54" s="161">
        <f>N54-L54</f>
        <v>-9591.054999999702</v>
      </c>
      <c r="P54" s="161">
        <f>N54-M54</f>
        <v>-9591.054999999702</v>
      </c>
      <c r="Q54" s="161">
        <f>N54-K54</f>
        <v>-8383.4583172649145</v>
      </c>
      <c r="R54" s="168">
        <f>B54-J54</f>
        <v>202698.98860273464</v>
      </c>
      <c r="S54" s="168">
        <f>C54-K54</f>
        <v>202698.98860273464</v>
      </c>
      <c r="T54" s="168">
        <f>D54-L54</f>
        <v>196198.85000000009</v>
      </c>
      <c r="U54" s="168">
        <f>E54-M54</f>
        <v>196198.85000000009</v>
      </c>
      <c r="V54" s="168">
        <f>F54-N54</f>
        <v>201431.56699999981</v>
      </c>
      <c r="W54" s="161">
        <f>W55*F54</f>
        <v>5726.0051867517132</v>
      </c>
      <c r="X54" s="163">
        <f>X55*F54</f>
        <v>5726.0051867517132</v>
      </c>
      <c r="Y54" s="163">
        <f>Y55*F54</f>
        <v>-142.35586551447187</v>
      </c>
      <c r="Z54" s="160">
        <v>53129.09199999999</v>
      </c>
      <c r="AA54" s="160"/>
      <c r="AB54" s="160">
        <f t="shared" ref="AB54" si="39">AA54-Z54</f>
        <v>-53129.09199999999</v>
      </c>
      <c r="AC54" s="168">
        <f>S54+Z54</f>
        <v>255828.08060273464</v>
      </c>
      <c r="AD54" s="168">
        <f>V54+AA54</f>
        <v>201431.56699999981</v>
      </c>
      <c r="AE54" s="161">
        <f>AE55*F54</f>
        <v>5726.0051867517132</v>
      </c>
      <c r="AF54" s="163" t="e">
        <f>AF55*F54</f>
        <v>#REF!</v>
      </c>
      <c r="AG54" s="163">
        <f>AG55*F54</f>
        <v>-142.35586551447187</v>
      </c>
      <c r="AH54" s="163">
        <f>AH55*F54</f>
        <v>-52976.558771736243</v>
      </c>
    </row>
    <row r="55" spans="1:34" s="104" customFormat="1" ht="20.25" hidden="1" customHeight="1" thickBot="1">
      <c r="A55" s="344"/>
      <c r="B55" s="164"/>
      <c r="C55" s="164"/>
      <c r="D55" s="169"/>
      <c r="E55" s="170"/>
      <c r="F55" s="169"/>
      <c r="G55" s="166">
        <f>F54/D54</f>
        <v>0.99748577432155183</v>
      </c>
      <c r="H55" s="166">
        <f>F54/E54</f>
        <v>0.99748577432155183</v>
      </c>
      <c r="I55" s="166">
        <f>F54/C54</f>
        <v>0.99444957399651679</v>
      </c>
      <c r="J55" s="164"/>
      <c r="K55" s="164"/>
      <c r="L55" s="169"/>
      <c r="M55" s="170"/>
      <c r="N55" s="169"/>
      <c r="O55" s="166">
        <f>N54/L54</f>
        <v>0.99376099198469481</v>
      </c>
      <c r="P55" s="166">
        <f>N54/M54</f>
        <v>0.99376099198469481</v>
      </c>
      <c r="Q55" s="166">
        <f>N54/K54</f>
        <v>0.99454224968481597</v>
      </c>
      <c r="R55" s="167">
        <f>R54/B54</f>
        <v>0.11657649318471602</v>
      </c>
      <c r="S55" s="167">
        <f>S54/C54</f>
        <v>0.11657649318471602</v>
      </c>
      <c r="T55" s="167">
        <f>T54/D54</f>
        <v>0.1131826367647495</v>
      </c>
      <c r="U55" s="167">
        <f>U54/E54</f>
        <v>0.1131826367647495</v>
      </c>
      <c r="V55" s="167">
        <f>V54/F54</f>
        <v>0.11649416434301846</v>
      </c>
      <c r="W55" s="166">
        <f>V55-T55</f>
        <v>3.3115275782689552E-3</v>
      </c>
      <c r="X55" s="166">
        <f>V55-U55</f>
        <v>3.3115275782689552E-3</v>
      </c>
      <c r="Y55" s="166">
        <f>V55-S55</f>
        <v>-8.232884169756538E-5</v>
      </c>
      <c r="Z55" s="194"/>
      <c r="AA55" s="194"/>
      <c r="AB55" s="194"/>
      <c r="AC55" s="167">
        <f>AC54/C54</f>
        <v>0.14713216232812187</v>
      </c>
      <c r="AD55" s="167">
        <f>AD54/F54</f>
        <v>0.11649416434301846</v>
      </c>
      <c r="AE55" s="166">
        <f>AD55-T55</f>
        <v>3.3115275782689552E-3</v>
      </c>
      <c r="AF55" s="166" t="e">
        <f>AD55-#REF!</f>
        <v>#REF!</v>
      </c>
      <c r="AG55" s="166">
        <f>AD55-S55</f>
        <v>-8.232884169756538E-5</v>
      </c>
      <c r="AH55" s="166">
        <f t="shared" ref="AH55" si="40">AD55-AC55</f>
        <v>-3.0637997985103416E-2</v>
      </c>
    </row>
    <row r="56" spans="1:34" s="12" customFormat="1" ht="20.25" hidden="1" customHeight="1">
      <c r="A56" s="349" t="s">
        <v>119</v>
      </c>
      <c r="B56" s="298">
        <f>'октябрь '!B26+'ноябрь '!B26+'декабрь '!B26</f>
        <v>211249.32500000001</v>
      </c>
      <c r="C56" s="298">
        <f>'октябрь '!C26+'ноябрь '!C26+'декабрь '!C26</f>
        <v>211249.32500000001</v>
      </c>
      <c r="D56" s="298">
        <f>'октябрь '!D26+'ноябрь '!D26+'декабрь '!D26</f>
        <v>212286.97949113284</v>
      </c>
      <c r="E56" s="298">
        <f>'октябрь '!E26+'ноябрь '!E26+'декабрь '!E26</f>
        <v>212286.97949113284</v>
      </c>
      <c r="F56" s="298">
        <f>'октябрь '!F26+'ноябрь '!F26+'декабрь '!F26</f>
        <v>212032.37700000004</v>
      </c>
      <c r="G56" s="161">
        <f>F56-D56</f>
        <v>-254.6024911327986</v>
      </c>
      <c r="H56" s="161">
        <f>F56-E56</f>
        <v>-254.6024911327986</v>
      </c>
      <c r="I56" s="161">
        <f>F56-C56</f>
        <v>783.05200000002515</v>
      </c>
      <c r="J56" s="298">
        <f>'октябрь '!J26+'ноябрь '!K26+'декабрь '!J26</f>
        <v>135225.57199999999</v>
      </c>
      <c r="K56" s="298">
        <f>'октябрь '!K26+'ноябрь '!L26+'декабрь '!K26</f>
        <v>135225.57199999999</v>
      </c>
      <c r="L56" s="298">
        <f>'октябрь '!L26+'ноябрь '!M26+'декабрь '!L26</f>
        <v>148572.90741497852</v>
      </c>
      <c r="M56" s="298">
        <f>'октябрь '!M26+'ноябрь '!N26+'декабрь '!M26</f>
        <v>148572.90741497852</v>
      </c>
      <c r="N56" s="298">
        <f>'октябрь '!N26+'ноябрь '!O26+'декабрь '!N26</f>
        <v>169594.22499999998</v>
      </c>
      <c r="O56" s="161">
        <f>N56-L56</f>
        <v>21021.317585021461</v>
      </c>
      <c r="P56" s="161">
        <f>N56-M56</f>
        <v>21021.317585021461</v>
      </c>
      <c r="Q56" s="161">
        <f>N56-K56</f>
        <v>34368.652999999991</v>
      </c>
      <c r="R56" s="168">
        <f>B56-J56</f>
        <v>76023.753000000026</v>
      </c>
      <c r="S56" s="168">
        <f>C56-K56</f>
        <v>76023.753000000026</v>
      </c>
      <c r="T56" s="168">
        <f>D56-L56</f>
        <v>63714.07207615432</v>
      </c>
      <c r="U56" s="168">
        <f>E56-M56</f>
        <v>63714.07207615432</v>
      </c>
      <c r="V56" s="168">
        <f>F56-N56</f>
        <v>42438.15200000006</v>
      </c>
      <c r="W56" s="161">
        <f>W57*F56</f>
        <v>-21199.50577363939</v>
      </c>
      <c r="X56" s="163">
        <f>X57*F56</f>
        <v>-21199.50577363939</v>
      </c>
      <c r="Y56" s="163">
        <f>Y57*F56</f>
        <v>-33867.403329234192</v>
      </c>
      <c r="Z56" s="160">
        <v>8766.4159999999938</v>
      </c>
      <c r="AA56" s="160"/>
      <c r="AB56" s="160">
        <f t="shared" ref="AB56" si="41">AA56-Z56</f>
        <v>-8766.4159999999938</v>
      </c>
      <c r="AC56" s="168">
        <f>S56+Z56</f>
        <v>84790.169000000024</v>
      </c>
      <c r="AD56" s="168">
        <f>V56+AA56</f>
        <v>42438.15200000006</v>
      </c>
      <c r="AE56" s="161">
        <f>AE57*F56</f>
        <v>-21199.50577363939</v>
      </c>
      <c r="AF56" s="163" t="e">
        <f>AF57*F56</f>
        <v>#REF!</v>
      </c>
      <c r="AG56" s="163">
        <f>AG57*F56</f>
        <v>-33867.403329234192</v>
      </c>
      <c r="AH56" s="163">
        <f>AH57*F56</f>
        <v>-42666.314389664003</v>
      </c>
    </row>
    <row r="57" spans="1:34" s="12" customFormat="1" ht="20.25" hidden="1" customHeight="1" thickBot="1">
      <c r="A57" s="350"/>
      <c r="B57" s="164"/>
      <c r="C57" s="164"/>
      <c r="D57" s="169"/>
      <c r="E57" s="171"/>
      <c r="F57" s="169"/>
      <c r="G57" s="166">
        <f>F56/D56</f>
        <v>0.99880066836061687</v>
      </c>
      <c r="H57" s="166">
        <f>F56/E56</f>
        <v>0.99880066836061687</v>
      </c>
      <c r="I57" s="166">
        <f>F56/C56</f>
        <v>1.003706766873693</v>
      </c>
      <c r="J57" s="164"/>
      <c r="K57" s="164"/>
      <c r="L57" s="169"/>
      <c r="M57" s="171"/>
      <c r="N57" s="169"/>
      <c r="O57" s="166">
        <f>N56/L56</f>
        <v>1.1414882292523689</v>
      </c>
      <c r="P57" s="166">
        <f>N56/M56</f>
        <v>1.1414882292523689</v>
      </c>
      <c r="Q57" s="166">
        <f>N56/K56</f>
        <v>1.2541579413692552</v>
      </c>
      <c r="R57" s="167">
        <f>R56/B56</f>
        <v>0.35987690374868664</v>
      </c>
      <c r="S57" s="167">
        <f>S56/C56</f>
        <v>0.35987690374868664</v>
      </c>
      <c r="T57" s="167">
        <f>T56/D56</f>
        <v>0.30013179437043919</v>
      </c>
      <c r="U57" s="167">
        <f>U56/E56</f>
        <v>0.30013179437043919</v>
      </c>
      <c r="V57" s="167">
        <f>V56/F56</f>
        <v>0.20014939510865387</v>
      </c>
      <c r="W57" s="166">
        <f>V57-T57</f>
        <v>-9.9982399261785315E-2</v>
      </c>
      <c r="X57" s="166">
        <f>V57-U57</f>
        <v>-9.9982399261785315E-2</v>
      </c>
      <c r="Y57" s="166">
        <f>V57-S57</f>
        <v>-0.15972750864003277</v>
      </c>
      <c r="Z57" s="194"/>
      <c r="AA57" s="194"/>
      <c r="AB57" s="194"/>
      <c r="AC57" s="167">
        <f>AC56/C56</f>
        <v>0.40137486356465291</v>
      </c>
      <c r="AD57" s="167">
        <f>AD56/F56</f>
        <v>0.20014939510865387</v>
      </c>
      <c r="AE57" s="166">
        <f>AD57-T57</f>
        <v>-9.9982399261785315E-2</v>
      </c>
      <c r="AF57" s="166" t="e">
        <f>AD57-#REF!</f>
        <v>#REF!</v>
      </c>
      <c r="AG57" s="166">
        <f>AD57-S57</f>
        <v>-0.15972750864003277</v>
      </c>
      <c r="AH57" s="166">
        <f t="shared" ref="AH57" si="42">AD57-AC57</f>
        <v>-0.20122546845599903</v>
      </c>
    </row>
    <row r="58" spans="1:34" s="12" customFormat="1" ht="20.25" hidden="1" customHeight="1">
      <c r="A58" s="341" t="s">
        <v>117</v>
      </c>
      <c r="B58" s="322">
        <f>B40+B42+B44+B46+B48+B50+B52+B54</f>
        <v>16537692.327669999</v>
      </c>
      <c r="C58" s="322">
        <f>C40+C42+C44+C46+C48+C50+C52+C54</f>
        <v>16524531.565669999</v>
      </c>
      <c r="D58" s="322">
        <f>D40+D42+D44+D46+D48+D50+D52+D54</f>
        <v>16813193.130892579</v>
      </c>
      <c r="E58" s="322">
        <f t="shared" ref="E58" si="43">E40+E42+E44+E46+E48+E50+E52+E54</f>
        <v>16677881.069035314</v>
      </c>
      <c r="F58" s="322">
        <f>F40+F42+F44+F46+F48+F50+F52+F54</f>
        <v>16332837.23</v>
      </c>
      <c r="G58" s="173">
        <f>F58-D58</f>
        <v>-480355.90089257807</v>
      </c>
      <c r="H58" s="173">
        <f>F58-E58</f>
        <v>-345043.83903531358</v>
      </c>
      <c r="I58" s="173">
        <f>F58-C58</f>
        <v>-191694.33566999808</v>
      </c>
      <c r="J58" s="324">
        <f>J40+J42+J44+J46+J48+J50+J52+J54</f>
        <v>14966148.846505392</v>
      </c>
      <c r="K58" s="324">
        <f>K40+K42+K44+K46+K48+K50+K52+K54</f>
        <v>14935271.910685388</v>
      </c>
      <c r="L58" s="324">
        <f>L40+L42+L44+L46+L48+L50+L52+L54</f>
        <v>15250216.611034065</v>
      </c>
      <c r="M58" s="324">
        <f t="shared" ref="M58" si="44">M40+M42+M44+M46+M48+M50+M52+M54</f>
        <v>15146854.289774196</v>
      </c>
      <c r="N58" s="324">
        <f>N40+N42+N44+N46+N48+N50+N52+N54</f>
        <v>14855593.257145949</v>
      </c>
      <c r="O58" s="173">
        <f>N58-L58</f>
        <v>-394623.35388811678</v>
      </c>
      <c r="P58" s="173">
        <f>N58-M58</f>
        <v>-291261.03262824751</v>
      </c>
      <c r="Q58" s="173">
        <f>N58-K58</f>
        <v>-79678.653539439663</v>
      </c>
      <c r="R58" s="174">
        <f>R40+R42+R44+R46+R48+R50+R52+R54</f>
        <v>1571543.4811646105</v>
      </c>
      <c r="S58" s="175">
        <f>S40+S42+S44+S46+S48+S50+S52+S54</f>
        <v>1589259.6549846092</v>
      </c>
      <c r="T58" s="175">
        <f>T40+T42+T44+T46+T48+T50+T52+T54</f>
        <v>1562976.5198585119</v>
      </c>
      <c r="U58" s="175">
        <f t="shared" ref="U58" si="45">U40+U42+U44+U46+U48+U50+U52+U54</f>
        <v>1531026.7792611155</v>
      </c>
      <c r="V58" s="176">
        <f>V40+V42+V44+V46+V48+V50+V52+V54</f>
        <v>1477243.972854051</v>
      </c>
      <c r="W58" s="172">
        <f>W59*F58</f>
        <v>-41078.031444826294</v>
      </c>
      <c r="X58" s="172">
        <f>X59*F58</f>
        <v>-22107.837902646243</v>
      </c>
      <c r="Y58" s="172">
        <f>Y59*F58</f>
        <v>-93579.330542696727</v>
      </c>
      <c r="Z58" s="172">
        <f>Z40+Z42+Z44+Z46+Z48+Z50+Z52+Z54</f>
        <v>183871.01899999997</v>
      </c>
      <c r="AA58" s="172">
        <f>AA40+AA42+AA44+AA46+AA48+AA50+AA52+AA54</f>
        <v>0</v>
      </c>
      <c r="AB58" s="172">
        <f>AB40+AB44+AB42+AB46+AB48+AB50+AB52+AB54</f>
        <v>-183871.01899999997</v>
      </c>
      <c r="AC58" s="175">
        <f>AC40+AC42+AC44+AC46+AC48+AC50+AC52+AC54</f>
        <v>1773130.6739846091</v>
      </c>
      <c r="AD58" s="175">
        <f>AD40+AD42+AD44+AD46+AD48+AD50+AD52+AD54</f>
        <v>1477243.972854051</v>
      </c>
      <c r="AE58" s="172">
        <f>AE59*F58</f>
        <v>-41078.031444826294</v>
      </c>
      <c r="AF58" s="172" t="e">
        <f>AF59*F58</f>
        <v>#REF!</v>
      </c>
      <c r="AG58" s="172">
        <f>AG59*F58</f>
        <v>-93579.330542696727</v>
      </c>
      <c r="AH58" s="172">
        <f>AH59*F58</f>
        <v>-275317.3370154674</v>
      </c>
    </row>
    <row r="59" spans="1:34" s="12" customFormat="1" ht="20.25" hidden="1" customHeight="1" thickBot="1">
      <c r="A59" s="342"/>
      <c r="B59" s="323"/>
      <c r="C59" s="323"/>
      <c r="D59" s="323"/>
      <c r="E59" s="323"/>
      <c r="F59" s="323"/>
      <c r="G59" s="178">
        <f>F58/D58</f>
        <v>0.9714298231660724</v>
      </c>
      <c r="H59" s="178">
        <f>F58/E58</f>
        <v>0.97931129034875219</v>
      </c>
      <c r="I59" s="178">
        <f>F58/C58</f>
        <v>0.98839940878758425</v>
      </c>
      <c r="J59" s="325"/>
      <c r="K59" s="325"/>
      <c r="L59" s="325"/>
      <c r="M59" s="325"/>
      <c r="N59" s="325"/>
      <c r="O59" s="178">
        <f>N58/L58</f>
        <v>0.97412342631234539</v>
      </c>
      <c r="P59" s="178">
        <f>N58/M58</f>
        <v>0.98077085663754748</v>
      </c>
      <c r="Q59" s="178">
        <f>N58/K58</f>
        <v>0.99466506843558478</v>
      </c>
      <c r="R59" s="179">
        <f>R58/B58</f>
        <v>9.5027979117448355E-2</v>
      </c>
      <c r="S59" s="180">
        <f>S58/C58</f>
        <v>9.6175776521636697E-2</v>
      </c>
      <c r="T59" s="180">
        <f>T58/D58</f>
        <v>9.2961313635700593E-2</v>
      </c>
      <c r="U59" s="180">
        <f>U58/E58</f>
        <v>9.1799837936467163E-2</v>
      </c>
      <c r="V59" s="181">
        <f>V58/F58</f>
        <v>9.044625572712274E-2</v>
      </c>
      <c r="W59" s="177">
        <f>V59-T59</f>
        <v>-2.5150579085778529E-3</v>
      </c>
      <c r="X59" s="177">
        <f>V59-U59</f>
        <v>-1.3535822093444227E-3</v>
      </c>
      <c r="Y59" s="177">
        <f>V59-S59</f>
        <v>-5.7295207945139565E-3</v>
      </c>
      <c r="Z59" s="177"/>
      <c r="AA59" s="177"/>
      <c r="AB59" s="177"/>
      <c r="AC59" s="180">
        <f>AC58/C58</f>
        <v>0.10730293121702275</v>
      </c>
      <c r="AD59" s="180">
        <f>AD58/F58</f>
        <v>9.044625572712274E-2</v>
      </c>
      <c r="AE59" s="177">
        <f>AD59-T59</f>
        <v>-2.5150579085778529E-3</v>
      </c>
      <c r="AF59" s="177" t="e">
        <f>AD59-#REF!</f>
        <v>#REF!</v>
      </c>
      <c r="AG59" s="177">
        <f>AD59-S59</f>
        <v>-5.7295207945139565E-3</v>
      </c>
      <c r="AH59" s="177">
        <f t="shared" ref="AH59" si="46">AD59-AC59</f>
        <v>-1.6856675489900011E-2</v>
      </c>
    </row>
    <row r="60" spans="1:34" s="12" customFormat="1" ht="20.25" hidden="1" customHeight="1">
      <c r="A60" s="347" t="s">
        <v>118</v>
      </c>
      <c r="B60" s="318">
        <f>B42+B44+B46+B48+B50+B54+B56+B40+B52</f>
        <v>16748941.652669998</v>
      </c>
      <c r="C60" s="318">
        <f>C42+C44+C46+C48+C50+C54+C56+C40+C52</f>
        <v>16735780.890669998</v>
      </c>
      <c r="D60" s="318">
        <f>D42+D44+D46+D48+D50+D54+D56+D40+D52</f>
        <v>17025480.110383712</v>
      </c>
      <c r="E60" s="318">
        <f t="shared" ref="E60" si="47">E42+E44+E46+E48+E50+E54+E56+E40+E52</f>
        <v>16890168.048526444</v>
      </c>
      <c r="F60" s="318">
        <f>F42+F44+F46+F48+F50+F54+F56+F40+F52</f>
        <v>16544869.607000001</v>
      </c>
      <c r="G60" s="182">
        <f>F60-D60</f>
        <v>-480610.50338371098</v>
      </c>
      <c r="H60" s="182">
        <f>F60-E60</f>
        <v>-345298.44152644277</v>
      </c>
      <c r="I60" s="182">
        <f>F60-C60</f>
        <v>-190911.28366999701</v>
      </c>
      <c r="J60" s="318">
        <f>J42+J44+J46+J48+J50+J54+J56+J40+J52</f>
        <v>15101374.418505393</v>
      </c>
      <c r="K60" s="318">
        <f>K42+K44+K46+K48+K50+K54+K56+K40+K52</f>
        <v>15070497.482685389</v>
      </c>
      <c r="L60" s="318">
        <f>L42+L44+L46+L48+L50+L54+L56+L40+L52</f>
        <v>15398789.518449046</v>
      </c>
      <c r="M60" s="318">
        <f t="shared" ref="M60" si="48">M42+M44+M46+M48+M50+M54+M56+M40+M52</f>
        <v>15295427.197189175</v>
      </c>
      <c r="N60" s="318">
        <f>N42+N44+N46+N48+N50+N54+N56+N40+N52</f>
        <v>15025187.482145948</v>
      </c>
      <c r="O60" s="182">
        <f>N60-L60</f>
        <v>-373602.03630309738</v>
      </c>
      <c r="P60" s="182">
        <f>N60-M60</f>
        <v>-270239.71504322626</v>
      </c>
      <c r="Q60" s="182">
        <f>N60-K60</f>
        <v>-45310.000539440662</v>
      </c>
      <c r="R60" s="183">
        <f>R42+R44+R46+R48+R50+R54+R56+R40+R52</f>
        <v>1647567.2341646105</v>
      </c>
      <c r="S60" s="184">
        <f>S42+S44+S46+S48+S50+S54+S56+S40+S52</f>
        <v>1665283.4079846092</v>
      </c>
      <c r="T60" s="184">
        <f>T42+T44+T46+T48+T50+T54+T56+T40+T52</f>
        <v>1626690.5919346663</v>
      </c>
      <c r="U60" s="184">
        <f t="shared" ref="U60" si="49">U42+U44+U46+U48+U50+U54+U56+U40+U52</f>
        <v>1594740.8513372699</v>
      </c>
      <c r="V60" s="185">
        <f>V42+V44+V46+V48+V50+V54+V56+V40+V52</f>
        <v>1519682.124854051</v>
      </c>
      <c r="W60" s="182">
        <f>W61*F60</f>
        <v>-61088.7879191182</v>
      </c>
      <c r="X60" s="182">
        <f>X61*F60</f>
        <v>-42456.23673751414</v>
      </c>
      <c r="Y60" s="182">
        <f>Y61*F60</f>
        <v>-126604.7752789332</v>
      </c>
      <c r="Z60" s="182">
        <f>Z58+Z56</f>
        <v>192637.43499999997</v>
      </c>
      <c r="AA60" s="182">
        <f>AA58+AA56</f>
        <v>0</v>
      </c>
      <c r="AB60" s="182">
        <f>AB44+AB42+AB46+AB48+AB50+AB54+AB56+AB40+AB52</f>
        <v>-192637.43499999997</v>
      </c>
      <c r="AC60" s="184">
        <f>AC42+AC44+AC46+AC48+AC50+AC54+AC56+AC40+AC52</f>
        <v>1857920.8429846093</v>
      </c>
      <c r="AD60" s="184">
        <f>AD42+AD44+AD46+AD48+AD50+AD54+AD56+AD40+AD52</f>
        <v>1519682.124854051</v>
      </c>
      <c r="AE60" s="182">
        <f>AE61*F60</f>
        <v>-61088.7879191182</v>
      </c>
      <c r="AF60" s="182" t="e">
        <f>AF61*F60</f>
        <v>#REF!</v>
      </c>
      <c r="AG60" s="182">
        <f>AG61*F60</f>
        <v>-126604.7752789332</v>
      </c>
      <c r="AH60" s="182">
        <f>AH61*F60</f>
        <v>-317044.72333530034</v>
      </c>
    </row>
    <row r="61" spans="1:34" s="12" customFormat="1" ht="20.25" hidden="1" customHeight="1" thickBot="1">
      <c r="A61" s="348"/>
      <c r="B61" s="319"/>
      <c r="C61" s="319"/>
      <c r="D61" s="319"/>
      <c r="E61" s="319"/>
      <c r="F61" s="319"/>
      <c r="G61" s="186">
        <f>F60/D60</f>
        <v>0.97177110423508173</v>
      </c>
      <c r="H61" s="186">
        <f>F60/E60</f>
        <v>0.97955624594531088</v>
      </c>
      <c r="I61" s="186">
        <f>F60/C60</f>
        <v>0.98859262768094514</v>
      </c>
      <c r="J61" s="319"/>
      <c r="K61" s="319"/>
      <c r="L61" s="319"/>
      <c r="M61" s="319"/>
      <c r="N61" s="319"/>
      <c r="O61" s="186">
        <f>N60/L60</f>
        <v>0.97573822047145387</v>
      </c>
      <c r="P61" s="186">
        <f>N60/M60</f>
        <v>0.98233199298330887</v>
      </c>
      <c r="Q61" s="186">
        <f>N60/K60</f>
        <v>0.99699346351429352</v>
      </c>
      <c r="R61" s="187">
        <f>R60/B60</f>
        <v>9.8368438336637651E-2</v>
      </c>
      <c r="S61" s="188">
        <f>S60/C60</f>
        <v>9.9504374421691036E-2</v>
      </c>
      <c r="T61" s="188">
        <f>T60/D60</f>
        <v>9.554447694796929E-2</v>
      </c>
      <c r="U61" s="188">
        <f>U60/E60</f>
        <v>9.4418293930260841E-2</v>
      </c>
      <c r="V61" s="189">
        <f>V60/F60</f>
        <v>9.1852166922553796E-2</v>
      </c>
      <c r="W61" s="186">
        <f>V61-T61</f>
        <v>-3.6923100254154934E-3</v>
      </c>
      <c r="X61" s="186">
        <f>V61-U61</f>
        <v>-2.5661270077070447E-3</v>
      </c>
      <c r="Y61" s="186">
        <f>V61-S61</f>
        <v>-7.6522074991372396E-3</v>
      </c>
      <c r="Z61" s="186"/>
      <c r="AA61" s="186"/>
      <c r="AB61" s="186"/>
      <c r="AC61" s="188">
        <f>AC60/C60</f>
        <v>0.11101488810841079</v>
      </c>
      <c r="AD61" s="188">
        <f>AD60/F60</f>
        <v>9.1852166922553796E-2</v>
      </c>
      <c r="AE61" s="186">
        <f>AD61-T61</f>
        <v>-3.6923100254154934E-3</v>
      </c>
      <c r="AF61" s="186" t="e">
        <f>AD61-#REF!</f>
        <v>#REF!</v>
      </c>
      <c r="AG61" s="186">
        <f>AD61-S61</f>
        <v>-7.6522074991372396E-3</v>
      </c>
      <c r="AH61" s="186">
        <f t="shared" ref="AH61" si="50">AD61-AC61</f>
        <v>-1.916272118585699E-2</v>
      </c>
    </row>
    <row r="62" spans="1:34" s="130" customFormat="1" ht="18">
      <c r="A62" s="8"/>
      <c r="B62" s="9"/>
      <c r="C62" s="8"/>
      <c r="D62" s="9"/>
      <c r="E62" s="8"/>
      <c r="F62" s="8"/>
      <c r="G62" s="8"/>
      <c r="H62" s="8"/>
      <c r="I62" s="8"/>
      <c r="J62" s="8"/>
      <c r="K62" s="8"/>
      <c r="L62" s="8"/>
      <c r="M62" s="8"/>
      <c r="N62" s="8"/>
      <c r="O62" s="8"/>
      <c r="P62" s="8"/>
      <c r="Q62" s="8"/>
      <c r="R62" s="8"/>
      <c r="S62" s="8"/>
      <c r="T62" s="9"/>
      <c r="U62" s="8"/>
      <c r="V62" s="9"/>
      <c r="W62" s="9"/>
      <c r="X62" s="9"/>
      <c r="Y62" s="8"/>
    </row>
    <row r="63" spans="1:34" s="130" customFormat="1" ht="18">
      <c r="A63" s="338" t="s">
        <v>164</v>
      </c>
      <c r="B63" s="338"/>
      <c r="C63" s="338"/>
      <c r="D63" s="338"/>
      <c r="E63" s="338"/>
      <c r="F63" s="338"/>
      <c r="G63" s="338"/>
      <c r="H63" s="338"/>
      <c r="I63" s="338"/>
      <c r="J63" s="338"/>
      <c r="K63" s="338"/>
      <c r="L63" s="338"/>
      <c r="M63" s="338"/>
      <c r="N63" s="338"/>
      <c r="O63" s="338"/>
      <c r="P63" s="338"/>
      <c r="Q63" s="338"/>
      <c r="R63" s="338"/>
      <c r="S63" s="338"/>
      <c r="T63" s="338"/>
      <c r="U63" s="338"/>
      <c r="V63" s="338"/>
      <c r="W63" s="338"/>
      <c r="X63" s="338"/>
      <c r="Y63" s="338"/>
      <c r="AA63" s="145"/>
      <c r="AB63" s="145"/>
    </row>
    <row r="64" spans="1:34" s="3" customFormat="1" ht="21" thickBot="1">
      <c r="A64" s="130"/>
      <c r="B64" s="130"/>
      <c r="C64" s="131"/>
      <c r="D64" s="130"/>
      <c r="E64" s="130"/>
      <c r="F64" s="130"/>
      <c r="G64" s="130"/>
      <c r="H64" s="130"/>
      <c r="I64" s="130"/>
      <c r="J64" s="130"/>
      <c r="K64" s="130"/>
      <c r="L64" s="130"/>
      <c r="M64" s="130"/>
      <c r="N64" s="130"/>
      <c r="O64" s="130"/>
      <c r="P64" s="130"/>
      <c r="Q64" s="130"/>
      <c r="R64" s="130"/>
      <c r="S64" s="130"/>
      <c r="T64" s="130" t="s">
        <v>114</v>
      </c>
      <c r="U64" s="130"/>
      <c r="V64" s="130"/>
      <c r="W64" s="130"/>
      <c r="X64" s="130"/>
      <c r="Y64" s="130"/>
    </row>
    <row r="65" spans="1:34" s="3" customFormat="1" ht="21" customHeight="1" thickBot="1">
      <c r="A65" s="339" t="s">
        <v>0</v>
      </c>
      <c r="B65" s="326" t="s">
        <v>1</v>
      </c>
      <c r="C65" s="327"/>
      <c r="D65" s="327"/>
      <c r="E65" s="327"/>
      <c r="F65" s="327"/>
      <c r="G65" s="327"/>
      <c r="H65" s="327"/>
      <c r="I65" s="327"/>
      <c r="J65" s="326" t="s">
        <v>2</v>
      </c>
      <c r="K65" s="327"/>
      <c r="L65" s="327"/>
      <c r="M65" s="327"/>
      <c r="N65" s="327"/>
      <c r="O65" s="327"/>
      <c r="P65" s="327"/>
      <c r="Q65" s="327"/>
      <c r="R65" s="326" t="s">
        <v>3</v>
      </c>
      <c r="S65" s="327"/>
      <c r="T65" s="327"/>
      <c r="U65" s="327"/>
      <c r="V65" s="327"/>
      <c r="W65" s="327"/>
      <c r="X65" s="327"/>
      <c r="Y65" s="328"/>
      <c r="Z65" s="316" t="s">
        <v>168</v>
      </c>
      <c r="AA65" s="316" t="s">
        <v>169</v>
      </c>
      <c r="AB65" s="316" t="s">
        <v>167</v>
      </c>
      <c r="AC65" s="332" t="s">
        <v>3</v>
      </c>
      <c r="AD65" s="333"/>
      <c r="AE65" s="333"/>
      <c r="AF65" s="333"/>
      <c r="AG65" s="333"/>
      <c r="AH65" s="334"/>
    </row>
    <row r="66" spans="1:34" s="130" customFormat="1" ht="54" customHeight="1" thickBot="1">
      <c r="A66" s="340"/>
      <c r="B66" s="316" t="s">
        <v>126</v>
      </c>
      <c r="C66" s="316" t="s">
        <v>179</v>
      </c>
      <c r="D66" s="316" t="s">
        <v>112</v>
      </c>
      <c r="E66" s="316" t="s">
        <v>183</v>
      </c>
      <c r="F66" s="316" t="s">
        <v>173</v>
      </c>
      <c r="G66" s="329" t="s">
        <v>4</v>
      </c>
      <c r="H66" s="330"/>
      <c r="I66" s="330"/>
      <c r="J66" s="316" t="s">
        <v>121</v>
      </c>
      <c r="K66" s="316" t="s">
        <v>127</v>
      </c>
      <c r="L66" s="316" t="s">
        <v>112</v>
      </c>
      <c r="M66" s="316" t="s">
        <v>146</v>
      </c>
      <c r="N66" s="316" t="s">
        <v>126</v>
      </c>
      <c r="O66" s="329" t="s">
        <v>4</v>
      </c>
      <c r="P66" s="330"/>
      <c r="Q66" s="330"/>
      <c r="R66" s="316" t="s">
        <v>126</v>
      </c>
      <c r="S66" s="316" t="s">
        <v>179</v>
      </c>
      <c r="T66" s="316" t="s">
        <v>112</v>
      </c>
      <c r="U66" s="316" t="s">
        <v>183</v>
      </c>
      <c r="V66" s="316" t="s">
        <v>173</v>
      </c>
      <c r="W66" s="329" t="s">
        <v>4</v>
      </c>
      <c r="X66" s="330"/>
      <c r="Y66" s="331"/>
      <c r="Z66" s="317"/>
      <c r="AA66" s="317"/>
      <c r="AB66" s="317"/>
      <c r="AC66" s="316" t="s">
        <v>122</v>
      </c>
      <c r="AD66" s="316" t="s">
        <v>133</v>
      </c>
      <c r="AE66" s="329" t="s">
        <v>5</v>
      </c>
      <c r="AF66" s="330"/>
      <c r="AG66" s="330"/>
      <c r="AH66" s="331"/>
    </row>
    <row r="67" spans="1:34" s="130" customFormat="1" ht="71.25" customHeight="1" thickBot="1">
      <c r="A67" s="340"/>
      <c r="B67" s="317" t="s">
        <v>6</v>
      </c>
      <c r="C67" s="317" t="s">
        <v>6</v>
      </c>
      <c r="D67" s="317" t="s">
        <v>6</v>
      </c>
      <c r="E67" s="317" t="s">
        <v>6</v>
      </c>
      <c r="F67" s="317" t="s">
        <v>6</v>
      </c>
      <c r="G67" s="256" t="s">
        <v>226</v>
      </c>
      <c r="H67" s="256" t="s">
        <v>203</v>
      </c>
      <c r="I67" s="256" t="s">
        <v>203</v>
      </c>
      <c r="J67" s="317" t="s">
        <v>6</v>
      </c>
      <c r="K67" s="317" t="s">
        <v>6</v>
      </c>
      <c r="L67" s="317" t="s">
        <v>6</v>
      </c>
      <c r="M67" s="317" t="s">
        <v>6</v>
      </c>
      <c r="N67" s="317" t="s">
        <v>6</v>
      </c>
      <c r="O67" s="256" t="s">
        <v>142</v>
      </c>
      <c r="P67" s="256" t="s">
        <v>147</v>
      </c>
      <c r="Q67" s="256" t="s">
        <v>137</v>
      </c>
      <c r="R67" s="317" t="s">
        <v>6</v>
      </c>
      <c r="S67" s="317" t="s">
        <v>6</v>
      </c>
      <c r="T67" s="317" t="s">
        <v>6</v>
      </c>
      <c r="U67" s="317" t="s">
        <v>6</v>
      </c>
      <c r="V67" s="317" t="s">
        <v>6</v>
      </c>
      <c r="W67" s="256" t="s">
        <v>226</v>
      </c>
      <c r="X67" s="256" t="s">
        <v>184</v>
      </c>
      <c r="Y67" s="256" t="s">
        <v>203</v>
      </c>
      <c r="Z67" s="321"/>
      <c r="AA67" s="321"/>
      <c r="AB67" s="321"/>
      <c r="AC67" s="317" t="s">
        <v>6</v>
      </c>
      <c r="AD67" s="317" t="s">
        <v>6</v>
      </c>
      <c r="AE67" s="256" t="s">
        <v>134</v>
      </c>
      <c r="AF67" s="256" t="s">
        <v>132</v>
      </c>
      <c r="AG67" s="256" t="s">
        <v>153</v>
      </c>
      <c r="AH67" s="256" t="s">
        <v>154</v>
      </c>
    </row>
    <row r="68" spans="1:34" s="130" customFormat="1" ht="20.25" customHeight="1" thickBot="1">
      <c r="A68" s="340"/>
      <c r="B68" s="211" t="s">
        <v>6</v>
      </c>
      <c r="C68" s="211" t="s">
        <v>6</v>
      </c>
      <c r="D68" s="210" t="s">
        <v>6</v>
      </c>
      <c r="E68" s="211" t="s">
        <v>6</v>
      </c>
      <c r="F68" s="210" t="s">
        <v>6</v>
      </c>
      <c r="G68" s="210" t="s">
        <v>7</v>
      </c>
      <c r="H68" s="210" t="s">
        <v>7</v>
      </c>
      <c r="I68" s="210" t="s">
        <v>7</v>
      </c>
      <c r="J68" s="211" t="s">
        <v>6</v>
      </c>
      <c r="K68" s="211" t="s">
        <v>6</v>
      </c>
      <c r="L68" s="210" t="s">
        <v>6</v>
      </c>
      <c r="M68" s="211" t="s">
        <v>6</v>
      </c>
      <c r="N68" s="210" t="s">
        <v>6</v>
      </c>
      <c r="O68" s="210" t="s">
        <v>7</v>
      </c>
      <c r="P68" s="210" t="s">
        <v>7</v>
      </c>
      <c r="Q68" s="210" t="s">
        <v>7</v>
      </c>
      <c r="R68" s="211" t="s">
        <v>7</v>
      </c>
      <c r="S68" s="211" t="s">
        <v>7</v>
      </c>
      <c r="T68" s="211" t="s">
        <v>7</v>
      </c>
      <c r="U68" s="211" t="s">
        <v>7</v>
      </c>
      <c r="V68" s="211" t="s">
        <v>7</v>
      </c>
      <c r="W68" s="210" t="s">
        <v>7</v>
      </c>
      <c r="X68" s="210" t="s">
        <v>7</v>
      </c>
      <c r="Y68" s="210" t="s">
        <v>7</v>
      </c>
      <c r="Z68" s="300" t="s">
        <v>6</v>
      </c>
      <c r="AA68" s="300" t="s">
        <v>6</v>
      </c>
      <c r="AB68" s="300" t="s">
        <v>6</v>
      </c>
      <c r="AC68" s="209" t="s">
        <v>7</v>
      </c>
      <c r="AD68" s="209" t="s">
        <v>7</v>
      </c>
      <c r="AE68" s="210" t="s">
        <v>7</v>
      </c>
      <c r="AF68" s="210" t="s">
        <v>7</v>
      </c>
      <c r="AG68" s="210" t="s">
        <v>7</v>
      </c>
      <c r="AH68" s="210" t="s">
        <v>7</v>
      </c>
    </row>
    <row r="69" spans="1:34" s="130" customFormat="1" ht="24" customHeight="1" thickBot="1">
      <c r="A69" s="206">
        <v>1</v>
      </c>
      <c r="B69" s="207">
        <v>2</v>
      </c>
      <c r="C69" s="207">
        <v>3</v>
      </c>
      <c r="D69" s="208">
        <v>4</v>
      </c>
      <c r="E69" s="207">
        <v>5</v>
      </c>
      <c r="F69" s="207">
        <v>6</v>
      </c>
      <c r="G69" s="208">
        <v>7</v>
      </c>
      <c r="H69" s="207">
        <v>8</v>
      </c>
      <c r="I69" s="207">
        <v>9</v>
      </c>
      <c r="J69" s="208">
        <v>12</v>
      </c>
      <c r="K69" s="206">
        <v>13</v>
      </c>
      <c r="L69" s="207">
        <v>14</v>
      </c>
      <c r="M69" s="208">
        <v>16</v>
      </c>
      <c r="N69" s="206">
        <v>17</v>
      </c>
      <c r="O69" s="207">
        <v>18</v>
      </c>
      <c r="P69" s="208">
        <v>20</v>
      </c>
      <c r="Q69" s="206">
        <v>21</v>
      </c>
      <c r="R69" s="207">
        <v>10</v>
      </c>
      <c r="S69" s="207">
        <v>11</v>
      </c>
      <c r="T69" s="208">
        <v>12</v>
      </c>
      <c r="U69" s="207">
        <v>13</v>
      </c>
      <c r="V69" s="207">
        <v>14</v>
      </c>
      <c r="W69" s="208">
        <v>15</v>
      </c>
      <c r="X69" s="207">
        <v>16</v>
      </c>
      <c r="Y69" s="207">
        <v>17</v>
      </c>
      <c r="Z69" s="202"/>
      <c r="AA69" s="204"/>
      <c r="AB69" s="204"/>
      <c r="AC69" s="206">
        <v>35</v>
      </c>
      <c r="AD69" s="207">
        <v>35</v>
      </c>
      <c r="AE69" s="208">
        <v>36</v>
      </c>
      <c r="AF69" s="206">
        <v>37</v>
      </c>
      <c r="AG69" s="207">
        <v>38</v>
      </c>
      <c r="AH69" s="207">
        <v>39</v>
      </c>
    </row>
    <row r="70" spans="1:34" s="12" customFormat="1" ht="20.25" customHeight="1">
      <c r="A70" s="345" t="s">
        <v>9</v>
      </c>
      <c r="B70" s="205">
        <f>'ноябрь '!B40+'декабрь '!B10</f>
        <v>7529842.7919999994</v>
      </c>
      <c r="C70" s="205">
        <f>'ноябрь '!C40+'декабрь '!C10</f>
        <v>7529842.7919999994</v>
      </c>
      <c r="D70" s="205">
        <f>'ноябрь '!D40+'декабрь '!D10</f>
        <v>7588525.1229999987</v>
      </c>
      <c r="E70" s="205">
        <f>'ноябрь '!E40+'декабрь '!E10</f>
        <v>7544425.1229250003</v>
      </c>
      <c r="F70" s="205">
        <f>'ноябрь '!F40+'декабрь '!F10</f>
        <v>7339445.5529999994</v>
      </c>
      <c r="G70" s="163">
        <f>F70-D70</f>
        <v>-249079.56999999937</v>
      </c>
      <c r="H70" s="163">
        <f>F70-E70</f>
        <v>-204979.56992500089</v>
      </c>
      <c r="I70" s="163">
        <f>F70-C70</f>
        <v>-190397.23900000006</v>
      </c>
      <c r="J70" s="205">
        <f>'ноябрь '!K40+'декабрь '!J10</f>
        <v>7032260.767</v>
      </c>
      <c r="K70" s="205">
        <f>'ноябрь '!L40+'декабрь '!K10</f>
        <v>7032260.767</v>
      </c>
      <c r="L70" s="205">
        <f>'ноябрь '!M40+'декабрь '!L10</f>
        <v>7068867.7068667188</v>
      </c>
      <c r="M70" s="205">
        <f>'ноябрь '!N40+'декабрь '!M10</f>
        <v>7046682.3487010971</v>
      </c>
      <c r="N70" s="205">
        <f>'ноябрь '!O40+'декабрь '!N10</f>
        <v>6861139.2640000004</v>
      </c>
      <c r="O70" s="163">
        <f>N70-L70</f>
        <v>-207728.4428667184</v>
      </c>
      <c r="P70" s="163">
        <f>N70-M70</f>
        <v>-185543.08470109664</v>
      </c>
      <c r="Q70" s="163">
        <f>N70-K70</f>
        <v>-171121.50299999956</v>
      </c>
      <c r="R70" s="162">
        <f>B70-J70</f>
        <v>497582.02499999944</v>
      </c>
      <c r="S70" s="162">
        <f>C70-K70</f>
        <v>497582.02499999944</v>
      </c>
      <c r="T70" s="162">
        <f>D70-L70</f>
        <v>519657.41613327991</v>
      </c>
      <c r="U70" s="162">
        <f>E70-M70</f>
        <v>497742.77422390319</v>
      </c>
      <c r="V70" s="162">
        <f>F70-N70</f>
        <v>478306.28899999894</v>
      </c>
      <c r="W70" s="163">
        <f>W71*F70</f>
        <v>-24294.315215312727</v>
      </c>
      <c r="X70" s="163">
        <f>X71*F70</f>
        <v>-5912.9763903861158</v>
      </c>
      <c r="Y70" s="163">
        <f>Y71*F70</f>
        <v>-6694.0332536055466</v>
      </c>
      <c r="Z70" s="160">
        <v>2094.1919999999955</v>
      </c>
      <c r="AA70" s="160">
        <v>1570.1410000000906</v>
      </c>
      <c r="AB70" s="163">
        <f>AA70-Z70</f>
        <v>-524.05099999990489</v>
      </c>
      <c r="AC70" s="162">
        <f>S70+Z70</f>
        <v>499676.21699999942</v>
      </c>
      <c r="AD70" s="162">
        <f>V70+AA70</f>
        <v>479876.429999999</v>
      </c>
      <c r="AE70" s="163">
        <f>AE71*F70</f>
        <v>-22724.174215312607</v>
      </c>
      <c r="AF70" s="163" t="e">
        <f>AF71*F70</f>
        <v>#REF!</v>
      </c>
      <c r="AG70" s="163">
        <f>AG71*F70</f>
        <v>-5123.8922536054279</v>
      </c>
      <c r="AH70" s="163">
        <f>AH71*F70</f>
        <v>-7165.1311726779741</v>
      </c>
    </row>
    <row r="71" spans="1:34" s="12" customFormat="1" ht="20.25" customHeight="1" thickBot="1">
      <c r="A71" s="344"/>
      <c r="B71" s="164"/>
      <c r="C71" s="164"/>
      <c r="D71" s="164"/>
      <c r="E71" s="165"/>
      <c r="F71" s="164"/>
      <c r="G71" s="166">
        <f>F70/D70</f>
        <v>0.96717681420793267</v>
      </c>
      <c r="H71" s="166">
        <f>F70/E70</f>
        <v>0.97283032615670928</v>
      </c>
      <c r="I71" s="166">
        <f>F70/C70</f>
        <v>0.97471431419494103</v>
      </c>
      <c r="J71" s="164"/>
      <c r="K71" s="164"/>
      <c r="L71" s="164"/>
      <c r="M71" s="299"/>
      <c r="N71" s="164"/>
      <c r="O71" s="166">
        <f>N70/L70</f>
        <v>0.97061361854814021</v>
      </c>
      <c r="P71" s="166">
        <f>N70/M70</f>
        <v>0.97366944109020359</v>
      </c>
      <c r="Q71" s="166">
        <f>N70/K70</f>
        <v>0.97566621764041883</v>
      </c>
      <c r="R71" s="167">
        <f>R70/B70</f>
        <v>6.6081329815896039E-2</v>
      </c>
      <c r="S71" s="167">
        <f>S70/C70</f>
        <v>6.6081329815896039E-2</v>
      </c>
      <c r="T71" s="167">
        <f>T70/D70</f>
        <v>6.847936953628242E-2</v>
      </c>
      <c r="U71" s="167">
        <f>U70/E70</f>
        <v>6.5974910760453878E-2</v>
      </c>
      <c r="V71" s="167">
        <f>V70/F70</f>
        <v>6.5169267289474087E-2</v>
      </c>
      <c r="W71" s="166">
        <f>V71-T71</f>
        <v>-3.310102246808333E-3</v>
      </c>
      <c r="X71" s="166">
        <f>V71-U71</f>
        <v>-8.0564347097979161E-4</v>
      </c>
      <c r="Y71" s="166">
        <f>V71-S71</f>
        <v>-9.1206252642195285E-4</v>
      </c>
      <c r="Z71" s="194">
        <f>Z70/S70</f>
        <v>4.2087372428696512E-3</v>
      </c>
      <c r="AA71" s="194">
        <f>AA70/V70</f>
        <v>3.2827103387722632E-3</v>
      </c>
      <c r="AB71" s="166">
        <f>AA71-Z71</f>
        <v>-9.2602690409738803E-4</v>
      </c>
      <c r="AC71" s="167">
        <f>AC70/C70</f>
        <v>6.6359448769750556E-2</v>
      </c>
      <c r="AD71" s="167">
        <f>AD70/F70</f>
        <v>6.538319911697546E-2</v>
      </c>
      <c r="AE71" s="166">
        <f>AD71-T71</f>
        <v>-3.0961704193069595E-3</v>
      </c>
      <c r="AF71" s="166" t="e">
        <f>AD71-#REF!</f>
        <v>#REF!</v>
      </c>
      <c r="AG71" s="166">
        <f>AD71-S71</f>
        <v>-6.9813069892057933E-4</v>
      </c>
      <c r="AH71" s="166">
        <f>AD71-AC71</f>
        <v>-9.7624965277509634E-4</v>
      </c>
    </row>
    <row r="72" spans="1:34" s="12" customFormat="1" ht="20.25" customHeight="1">
      <c r="A72" s="343" t="s">
        <v>11</v>
      </c>
      <c r="B72" s="298">
        <f>'ноябрь '!B42+'декабрь '!B12</f>
        <v>4561575.3010000009</v>
      </c>
      <c r="C72" s="298">
        <f>'ноябрь '!C42+'декабрь '!C12</f>
        <v>4564436.057</v>
      </c>
      <c r="D72" s="298">
        <f>'ноябрь '!D42+'декабрь '!D12</f>
        <v>4559384.9889493901</v>
      </c>
      <c r="E72" s="298">
        <f>'ноябрь '!E42+'декабрь '!E12</f>
        <v>4559384.9889493901</v>
      </c>
      <c r="F72" s="298">
        <f>'ноябрь '!F42+'декабрь '!F12</f>
        <v>4562237.8090000004</v>
      </c>
      <c r="G72" s="161">
        <f>F72-D72</f>
        <v>2852.8200506102294</v>
      </c>
      <c r="H72" s="161">
        <f>F72-E72</f>
        <v>2852.8200506102294</v>
      </c>
      <c r="I72" s="161">
        <f>F72-C72</f>
        <v>-2198.2479999996722</v>
      </c>
      <c r="J72" s="298">
        <f>'ноябрь '!K42+'декабрь '!J12</f>
        <v>4014618.0979999998</v>
      </c>
      <c r="K72" s="298">
        <f>'ноябрь '!L42+'декабрь '!K12</f>
        <v>4014618.0979997721</v>
      </c>
      <c r="L72" s="298">
        <f>'ноябрь '!M42+'декабрь '!L12</f>
        <v>4028291.9620210663</v>
      </c>
      <c r="M72" s="298">
        <f>'ноябрь '!N42+'декабрь '!M12</f>
        <v>4028291.9620210663</v>
      </c>
      <c r="N72" s="298">
        <f>'ноябрь '!O42+'декабрь '!N12</f>
        <v>4043640.8904840006</v>
      </c>
      <c r="O72" s="161">
        <f>N72-L72</f>
        <v>15348.928462934215</v>
      </c>
      <c r="P72" s="161">
        <f>N72-M72</f>
        <v>15348.928462934215</v>
      </c>
      <c r="Q72" s="161">
        <f>N72-K72</f>
        <v>29022.792484228499</v>
      </c>
      <c r="R72" s="168">
        <f>B72-J72</f>
        <v>546957.20300000114</v>
      </c>
      <c r="S72" s="168">
        <f>C72-K72</f>
        <v>549817.95900022797</v>
      </c>
      <c r="T72" s="168">
        <f>D72-L72</f>
        <v>531093.02692832379</v>
      </c>
      <c r="U72" s="168">
        <f>E72-M72</f>
        <v>531093.02692832379</v>
      </c>
      <c r="V72" s="168">
        <f>F72-N72</f>
        <v>518596.9185159998</v>
      </c>
      <c r="W72" s="161">
        <f>W73*F72</f>
        <v>-12828.414817602888</v>
      </c>
      <c r="X72" s="163">
        <f>X73*F72</f>
        <v>-12828.414817602888</v>
      </c>
      <c r="Y72" s="163">
        <f>Y73*F72</f>
        <v>-30956.246276654023</v>
      </c>
      <c r="Z72" s="160">
        <v>98733.771000000022</v>
      </c>
      <c r="AA72" s="160">
        <v>122674.64100000005</v>
      </c>
      <c r="AB72" s="161">
        <f t="shared" ref="AB72" si="51">AA72-Z72</f>
        <v>23940.870000000024</v>
      </c>
      <c r="AC72" s="168">
        <f>S72+Z72</f>
        <v>648551.73000022804</v>
      </c>
      <c r="AD72" s="168">
        <f>V72+AA72</f>
        <v>641271.55951599986</v>
      </c>
      <c r="AE72" s="161">
        <f>AE73*F72</f>
        <v>109846.22618239713</v>
      </c>
      <c r="AF72" s="163" t="e">
        <f>AF73*F72</f>
        <v>#REF!</v>
      </c>
      <c r="AG72" s="163">
        <f>AG73*F72</f>
        <v>91718.394723345991</v>
      </c>
      <c r="AH72" s="163">
        <f>AH73*F72</f>
        <v>-6967.8257552046116</v>
      </c>
    </row>
    <row r="73" spans="1:34" s="12" customFormat="1" ht="20.25" customHeight="1" thickBot="1">
      <c r="A73" s="346"/>
      <c r="B73" s="164"/>
      <c r="C73" s="164"/>
      <c r="D73" s="169"/>
      <c r="E73" s="165"/>
      <c r="F73" s="169"/>
      <c r="G73" s="166">
        <f>F72/D72</f>
        <v>1.0006257028212193</v>
      </c>
      <c r="H73" s="166">
        <f>F72/E72</f>
        <v>1.0006257028212193</v>
      </c>
      <c r="I73" s="166">
        <f>F72/C72</f>
        <v>0.99951839658337893</v>
      </c>
      <c r="J73" s="164"/>
      <c r="K73" s="164"/>
      <c r="L73" s="169"/>
      <c r="M73" s="299"/>
      <c r="N73" s="169"/>
      <c r="O73" s="166">
        <f>N72/L72</f>
        <v>1.0038102820271333</v>
      </c>
      <c r="P73" s="166">
        <f>N72/M72</f>
        <v>1.0038102820271333</v>
      </c>
      <c r="Q73" s="166">
        <f>N72/K72</f>
        <v>1.0072292785454957</v>
      </c>
      <c r="R73" s="167">
        <f>R72/B72</f>
        <v>0.11990533245830573</v>
      </c>
      <c r="S73" s="167">
        <f>S72/C72</f>
        <v>0.12045693096237584</v>
      </c>
      <c r="T73" s="167">
        <f>T72/D72</f>
        <v>0.11648347928844291</v>
      </c>
      <c r="U73" s="167">
        <f>U72/E72</f>
        <v>0.11648347928844291</v>
      </c>
      <c r="V73" s="167">
        <f>V72/F72</f>
        <v>0.11367161034283554</v>
      </c>
      <c r="W73" s="166">
        <f>V73-T73</f>
        <v>-2.8118689456073653E-3</v>
      </c>
      <c r="X73" s="166">
        <f>V73-U73</f>
        <v>-2.8118689456073653E-3</v>
      </c>
      <c r="Y73" s="166">
        <f>V73-S73</f>
        <v>-6.7853206195402915E-3</v>
      </c>
      <c r="Z73" s="194">
        <f>Z72/S72</f>
        <v>0.17957538378617982</v>
      </c>
      <c r="AA73" s="194">
        <f>AA72/V72</f>
        <v>0.23655104112658795</v>
      </c>
      <c r="AB73" s="166">
        <f>AA73-Z73</f>
        <v>5.6975657340408131E-2</v>
      </c>
      <c r="AC73" s="167">
        <f>AC72/C72</f>
        <v>0.14208803056964986</v>
      </c>
      <c r="AD73" s="167">
        <f>AD72/F72</f>
        <v>0.14056074811596911</v>
      </c>
      <c r="AE73" s="166">
        <f>AD73-T73</f>
        <v>2.4077268827526199E-2</v>
      </c>
      <c r="AF73" s="166" t="e">
        <f>AD73-#REF!</f>
        <v>#REF!</v>
      </c>
      <c r="AG73" s="166">
        <f>AD73-S73</f>
        <v>2.0103817153593273E-2</v>
      </c>
      <c r="AH73" s="166">
        <f t="shared" ref="AH73" si="52">AD73-AC73</f>
        <v>-1.5272824536807506E-3</v>
      </c>
    </row>
    <row r="74" spans="1:34" s="12" customFormat="1" ht="20.25" customHeight="1">
      <c r="A74" s="343" t="s">
        <v>10</v>
      </c>
      <c r="B74" s="298">
        <f>'ноябрь '!B44+'декабрь '!B14</f>
        <v>537470.41600000008</v>
      </c>
      <c r="C74" s="298">
        <f>'ноябрь '!C44+'декабрь '!C14</f>
        <v>537470.41600000008</v>
      </c>
      <c r="D74" s="298">
        <f>'ноябрь '!D44+'декабрь '!D14</f>
        <v>543398.19999999995</v>
      </c>
      <c r="E74" s="298">
        <f>'ноябрь '!E44+'декабрь '!E14</f>
        <v>543398.19999999995</v>
      </c>
      <c r="F74" s="298">
        <f>'ноябрь '!F44+'декабрь '!F14</f>
        <v>536981.84</v>
      </c>
      <c r="G74" s="161">
        <f>F74-D74</f>
        <v>-6416.359999999986</v>
      </c>
      <c r="H74" s="161">
        <f>F74-E74</f>
        <v>-6416.359999999986</v>
      </c>
      <c r="I74" s="161">
        <f>F74-C74</f>
        <v>-488.57600000011735</v>
      </c>
      <c r="J74" s="298">
        <f>'ноябрь '!K44+'декабрь '!J14</f>
        <v>456284.18339999998</v>
      </c>
      <c r="K74" s="298">
        <f>'ноябрь '!L44+'декабрь '!K14</f>
        <v>456284.18339999998</v>
      </c>
      <c r="L74" s="298">
        <f>'ноябрь '!M44+'декабрь '!L14+0.003</f>
        <v>462540.55618385365</v>
      </c>
      <c r="M74" s="298">
        <f>'ноябрь '!N44+'декабрь '!M14+0.003</f>
        <v>462540.55618385365</v>
      </c>
      <c r="N74" s="298">
        <f>'ноябрь '!O44+'декабрь '!N14</f>
        <v>459450.25600000005</v>
      </c>
      <c r="O74" s="161">
        <f>N74-L74</f>
        <v>-3090.3001838536002</v>
      </c>
      <c r="P74" s="161">
        <f>N74-M74</f>
        <v>-3090.3001838536002</v>
      </c>
      <c r="Q74" s="161">
        <f>N74-K74</f>
        <v>3166.0726000000723</v>
      </c>
      <c r="R74" s="168">
        <f>B74-J74</f>
        <v>81186.232600000105</v>
      </c>
      <c r="S74" s="168">
        <f>C74-K74</f>
        <v>81186.232600000105</v>
      </c>
      <c r="T74" s="168">
        <f>D74-L74</f>
        <v>80857.643816146301</v>
      </c>
      <c r="U74" s="168">
        <f>E74-M74</f>
        <v>80857.643816146301</v>
      </c>
      <c r="V74" s="168">
        <f>F74-N74</f>
        <v>77531.583999999915</v>
      </c>
      <c r="W74" s="161">
        <f>W75*F74</f>
        <v>-2371.3055466692945</v>
      </c>
      <c r="X74" s="163">
        <f>X75*F74</f>
        <v>-2371.3055466692945</v>
      </c>
      <c r="Y74" s="163">
        <f>Y75*F74</f>
        <v>-3580.8479895889395</v>
      </c>
      <c r="Z74" s="160">
        <v>5157.7219999999988</v>
      </c>
      <c r="AA74" s="160">
        <v>2406.7110000000021</v>
      </c>
      <c r="AB74" s="161">
        <f t="shared" ref="AB74" si="53">AA74-Z74</f>
        <v>-2751.0109999999968</v>
      </c>
      <c r="AC74" s="168">
        <f>S74+Z74</f>
        <v>86343.954600000099</v>
      </c>
      <c r="AD74" s="168">
        <f>V74+AA74</f>
        <v>79938.294999999911</v>
      </c>
      <c r="AE74" s="161">
        <f>AE75*F74</f>
        <v>35.405453330706202</v>
      </c>
      <c r="AF74" s="163" t="e">
        <f>AF75*F74</f>
        <v>#REF!</v>
      </c>
      <c r="AG74" s="163">
        <f>AG75*F74</f>
        <v>-1174.1369895889386</v>
      </c>
      <c r="AH74" s="163">
        <f>AH75*F74</f>
        <v>-6327.1704725862246</v>
      </c>
    </row>
    <row r="75" spans="1:34" s="12" customFormat="1" ht="20.25" customHeight="1" thickBot="1">
      <c r="A75" s="346"/>
      <c r="B75" s="164"/>
      <c r="C75" s="164"/>
      <c r="D75" s="164"/>
      <c r="E75" s="299"/>
      <c r="F75" s="164"/>
      <c r="G75" s="166">
        <f>F74/D74</f>
        <v>0.98819215816320338</v>
      </c>
      <c r="H75" s="166">
        <f>F74/E74</f>
        <v>0.98819215816320338</v>
      </c>
      <c r="I75" s="166">
        <f>F74/C74</f>
        <v>0.99909097136241243</v>
      </c>
      <c r="J75" s="164"/>
      <c r="K75" s="164"/>
      <c r="L75" s="164"/>
      <c r="M75" s="299"/>
      <c r="N75" s="164"/>
      <c r="O75" s="166">
        <f>N74/L74</f>
        <v>0.99331885573591683</v>
      </c>
      <c r="P75" s="166">
        <f>N74/M74</f>
        <v>0.99331885573591683</v>
      </c>
      <c r="Q75" s="166">
        <f>N74/K74</f>
        <v>1.0069388173317955</v>
      </c>
      <c r="R75" s="167">
        <f>R74/B74</f>
        <v>0.15105246760223559</v>
      </c>
      <c r="S75" s="167">
        <f>S74/C74</f>
        <v>0.15105246760223559</v>
      </c>
      <c r="T75" s="167">
        <f>T74/D74</f>
        <v>0.14879998464504723</v>
      </c>
      <c r="U75" s="167">
        <f>U74/E74</f>
        <v>0.14879998464504723</v>
      </c>
      <c r="V75" s="167">
        <f>V74/F74</f>
        <v>0.14438399630050788</v>
      </c>
      <c r="W75" s="166">
        <f>V75-T75</f>
        <v>-4.4159883445393511E-3</v>
      </c>
      <c r="X75" s="166">
        <f>V75-U75</f>
        <v>-4.4159883445393511E-3</v>
      </c>
      <c r="Y75" s="166">
        <f>V75-S75</f>
        <v>-6.6684713017277075E-3</v>
      </c>
      <c r="Z75" s="194">
        <f>Z74/S74</f>
        <v>6.3529515224727801E-2</v>
      </c>
      <c r="AA75" s="194">
        <f>AA74/V74</f>
        <v>3.104168489579685E-2</v>
      </c>
      <c r="AB75" s="166">
        <f>AA75-Z75</f>
        <v>-3.2487830328930947E-2</v>
      </c>
      <c r="AC75" s="167">
        <f>AC74/C74</f>
        <v>0.16064875764250452</v>
      </c>
      <c r="AD75" s="167">
        <f>AD74/F74</f>
        <v>0.14886591881766414</v>
      </c>
      <c r="AE75" s="166">
        <f>AD75-T75</f>
        <v>6.593417261691048E-5</v>
      </c>
      <c r="AF75" s="166" t="e">
        <f>AD75-#REF!</f>
        <v>#REF!</v>
      </c>
      <c r="AG75" s="166">
        <f>AD75-S75</f>
        <v>-2.186548784571446E-3</v>
      </c>
      <c r="AH75" s="166">
        <f t="shared" ref="AH75" si="54">AD75-AC75</f>
        <v>-1.178283882484038E-2</v>
      </c>
    </row>
    <row r="76" spans="1:34" s="12" customFormat="1" ht="20.25" customHeight="1">
      <c r="A76" s="343" t="s">
        <v>12</v>
      </c>
      <c r="B76" s="298">
        <f>'ноябрь '!B46+'декабрь '!B16</f>
        <v>14014192.26</v>
      </c>
      <c r="C76" s="298">
        <f>'ноябрь '!C46+'декабрь '!C16</f>
        <v>13886603.214000002</v>
      </c>
      <c r="D76" s="298">
        <f>'ноябрь '!D46+'декабрь '!D16</f>
        <v>14302260.442999998</v>
      </c>
      <c r="E76" s="298">
        <f>'ноябрь '!E46+'декабрь '!E16</f>
        <v>13579379.672</v>
      </c>
      <c r="F76" s="298">
        <f>'ноябрь '!F46+'декабрь '!F16</f>
        <v>13441713.456</v>
      </c>
      <c r="G76" s="161">
        <f>F76-D76</f>
        <v>-860546.98699999787</v>
      </c>
      <c r="H76" s="161">
        <f>F76-E76</f>
        <v>-137666.21600000001</v>
      </c>
      <c r="I76" s="161">
        <f>F76-C76</f>
        <v>-444889.75800000131</v>
      </c>
      <c r="J76" s="298">
        <f>'ноябрь '!K46+'декабрь '!J16</f>
        <v>12513244.277000001</v>
      </c>
      <c r="K76" s="298">
        <f>'ноябрь '!L46+'декабрь '!K16</f>
        <v>12354166.602999998</v>
      </c>
      <c r="L76" s="298">
        <f>'ноябрь '!M46+'декабрь '!L16</f>
        <v>12795489.357999999</v>
      </c>
      <c r="M76" s="298">
        <f>'ноябрь '!N46+'декабрь '!M16</f>
        <v>12147947.141000003</v>
      </c>
      <c r="N76" s="298">
        <f>'ноябрь '!O46+'декабрь '!N16</f>
        <v>12109846.759000003</v>
      </c>
      <c r="O76" s="161">
        <f>N76-L76</f>
        <v>-685642.59899999574</v>
      </c>
      <c r="P76" s="161">
        <f>N76-M76</f>
        <v>-38100.381999999285</v>
      </c>
      <c r="Q76" s="161">
        <f>N76-K76</f>
        <v>-244319.84399999492</v>
      </c>
      <c r="R76" s="168">
        <f>B76-J76</f>
        <v>1500947.9829999991</v>
      </c>
      <c r="S76" s="168">
        <f>C76-K76</f>
        <v>1532436.6110000033</v>
      </c>
      <c r="T76" s="168">
        <f>D76-L76</f>
        <v>1506771.084999999</v>
      </c>
      <c r="U76" s="168">
        <f>E76-M76</f>
        <v>1431432.5309999976</v>
      </c>
      <c r="V76" s="168">
        <f>F76-N76</f>
        <v>1331866.6969999969</v>
      </c>
      <c r="W76" s="161">
        <f>W77*F76</f>
        <v>-84244.081367836901</v>
      </c>
      <c r="X76" s="163">
        <f>X77*F76</f>
        <v>-85054.132820571991</v>
      </c>
      <c r="Y76" s="163">
        <f>Y77*F76</f>
        <v>-151474.72905724071</v>
      </c>
      <c r="Z76" s="160">
        <v>122148.10100000001</v>
      </c>
      <c r="AA76" s="160">
        <v>82338.493999999948</v>
      </c>
      <c r="AB76" s="161">
        <f t="shared" ref="AB76" si="55">AA76-Z76</f>
        <v>-39809.607000000062</v>
      </c>
      <c r="AC76" s="168">
        <f>S76+Z76</f>
        <v>1654584.7120000033</v>
      </c>
      <c r="AD76" s="168">
        <f>V76+AA76</f>
        <v>1414205.1909999968</v>
      </c>
      <c r="AE76" s="161">
        <f>AE77*F76</f>
        <v>-1905.5873678369881</v>
      </c>
      <c r="AF76" s="163" t="e">
        <f>AF77*F76</f>
        <v>#REF!</v>
      </c>
      <c r="AG76" s="163">
        <f>AG77*F76</f>
        <v>-69136.235057240789</v>
      </c>
      <c r="AH76" s="163">
        <f>AH77*F76</f>
        <v>-187371.0364362605</v>
      </c>
    </row>
    <row r="77" spans="1:34" s="12" customFormat="1" ht="20.25" customHeight="1" thickBot="1">
      <c r="A77" s="344"/>
      <c r="B77" s="164"/>
      <c r="C77" s="164"/>
      <c r="D77" s="164"/>
      <c r="E77" s="165"/>
      <c r="F77" s="164"/>
      <c r="G77" s="166">
        <f>F76/D76</f>
        <v>0.93983140004829246</v>
      </c>
      <c r="H77" s="166">
        <f>F76/E76</f>
        <v>0.98986211304748617</v>
      </c>
      <c r="I77" s="166">
        <f>F76/C76</f>
        <v>0.96796266508490147</v>
      </c>
      <c r="J77" s="164"/>
      <c r="K77" s="164"/>
      <c r="L77" s="164"/>
      <c r="M77" s="165"/>
      <c r="N77" s="164"/>
      <c r="O77" s="166">
        <f>N76/L76</f>
        <v>0.94641528902751049</v>
      </c>
      <c r="P77" s="166">
        <f>N76/M76</f>
        <v>0.9968636361717933</v>
      </c>
      <c r="Q77" s="166">
        <f>N76/K76</f>
        <v>0.9802236887479997</v>
      </c>
      <c r="R77" s="167">
        <f>R76/B76</f>
        <v>0.10710199740045517</v>
      </c>
      <c r="S77" s="167">
        <f>S76/C76</f>
        <v>0.11035359672803589</v>
      </c>
      <c r="T77" s="167">
        <f>T76/D76</f>
        <v>0.10535195404985531</v>
      </c>
      <c r="U77" s="167">
        <f>U76/E76</f>
        <v>0.10541221805231205</v>
      </c>
      <c r="V77" s="167">
        <f>V76/F76</f>
        <v>9.9084592255274523E-2</v>
      </c>
      <c r="W77" s="166">
        <f>V77-T77</f>
        <v>-6.2673617945807891E-3</v>
      </c>
      <c r="X77" s="166">
        <f>V77-U77</f>
        <v>-6.3276257970375227E-3</v>
      </c>
      <c r="Y77" s="166">
        <f>V77-S77</f>
        <v>-1.1269004472761371E-2</v>
      </c>
      <c r="Z77" s="194">
        <f>Z76/S76</f>
        <v>7.97084199915397E-2</v>
      </c>
      <c r="AA77" s="194">
        <f>AA76/V76</f>
        <v>6.1821873154021913E-2</v>
      </c>
      <c r="AB77" s="166">
        <f>AA77-Z77</f>
        <v>-1.7886546837517787E-2</v>
      </c>
      <c r="AC77" s="167">
        <f>AC76/C76</f>
        <v>0.11914970756361118</v>
      </c>
      <c r="AD77" s="167">
        <f>AD76/F76</f>
        <v>0.10521018734919808</v>
      </c>
      <c r="AE77" s="166">
        <f>AD77-T77</f>
        <v>-1.4176670065722818E-4</v>
      </c>
      <c r="AF77" s="166" t="e">
        <f>AD77-#REF!</f>
        <v>#REF!</v>
      </c>
      <c r="AG77" s="166">
        <f>AD77-S77</f>
        <v>-5.1434093788378099E-3</v>
      </c>
      <c r="AH77" s="166">
        <f t="shared" ref="AH77" si="56">AD77-AC77</f>
        <v>-1.3939520214413095E-2</v>
      </c>
    </row>
    <row r="78" spans="1:34" s="104" customFormat="1" ht="20.25" customHeight="1">
      <c r="A78" s="343" t="s">
        <v>13</v>
      </c>
      <c r="B78" s="298">
        <f>'ноябрь '!B48+'декабрь '!B18</f>
        <v>15975982.788577009</v>
      </c>
      <c r="C78" s="298">
        <f>'ноябрь '!C48+'декабрь '!C18</f>
        <v>15919619.66057701</v>
      </c>
      <c r="D78" s="298">
        <f>'ноябрь '!D48+'декабрь '!D18</f>
        <v>15858527.761999998</v>
      </c>
      <c r="E78" s="298">
        <f>'ноябрь '!E48+'декабрь '!E18</f>
        <v>15858527.761999998</v>
      </c>
      <c r="F78" s="298">
        <f>'ноябрь '!F48+'декабрь '!F18</f>
        <v>15255771.815195998</v>
      </c>
      <c r="G78" s="161">
        <f>F78-D78</f>
        <v>-602755.94680400006</v>
      </c>
      <c r="H78" s="161">
        <f>F78-E78</f>
        <v>-602755.94680400006</v>
      </c>
      <c r="I78" s="161">
        <f>F78-C78</f>
        <v>-663847.84538101219</v>
      </c>
      <c r="J78" s="298">
        <f>'ноябрь '!K48+'декабрь '!J18</f>
        <v>15398136.395015135</v>
      </c>
      <c r="K78" s="298">
        <f>'ноябрь '!L48+'декабрь '!K18</f>
        <v>15313310.049015136</v>
      </c>
      <c r="L78" s="298">
        <f>'ноябрь '!M48+'декабрь '!L18</f>
        <v>15289680.931999996</v>
      </c>
      <c r="M78" s="298">
        <f>'ноябрь '!N48+'декабрь '!M18</f>
        <v>15289680.931999996</v>
      </c>
      <c r="N78" s="298">
        <f>'ноябрь '!O48+'декабрь '!N18</f>
        <v>14717914.165362002</v>
      </c>
      <c r="O78" s="161">
        <f>N78-L78</f>
        <v>-571766.76663799398</v>
      </c>
      <c r="P78" s="161">
        <f>N78-M78</f>
        <v>-571766.76663799398</v>
      </c>
      <c r="Q78" s="161">
        <f>N78-K78</f>
        <v>-595395.88365313411</v>
      </c>
      <c r="R78" s="168">
        <f>B78-J78</f>
        <v>577846.39356187358</v>
      </c>
      <c r="S78" s="168">
        <f>C78-K78</f>
        <v>606309.61156187393</v>
      </c>
      <c r="T78" s="168">
        <f>D78-L78</f>
        <v>568846.83000000194</v>
      </c>
      <c r="U78" s="168">
        <f>E78-M78</f>
        <v>568846.83000000194</v>
      </c>
      <c r="V78" s="168">
        <f>F78-N78</f>
        <v>537857.64983399585</v>
      </c>
      <c r="W78" s="161">
        <f>W79*F78</f>
        <v>-9368.2696534488859</v>
      </c>
      <c r="X78" s="163">
        <f>X79*F78</f>
        <v>-9368.2696534488859</v>
      </c>
      <c r="Y78" s="163">
        <f>Y79*F78</f>
        <v>-43168.862140650839</v>
      </c>
      <c r="Z78" s="160">
        <v>0</v>
      </c>
      <c r="AA78" s="160">
        <v>0</v>
      </c>
      <c r="AB78" s="161">
        <f t="shared" ref="AB78" si="57">AA78-Z78</f>
        <v>0</v>
      </c>
      <c r="AC78" s="168">
        <f>S78+Z78</f>
        <v>606309.61156187393</v>
      </c>
      <c r="AD78" s="168">
        <f>V78+AA78</f>
        <v>537857.64983399585</v>
      </c>
      <c r="AE78" s="161">
        <f>AE79*F78</f>
        <v>-9368.2696534488859</v>
      </c>
      <c r="AF78" s="163" t="e">
        <f>AF79*F78</f>
        <v>#REF!</v>
      </c>
      <c r="AG78" s="163">
        <f>AG79*F78</f>
        <v>-43168.862140650839</v>
      </c>
      <c r="AH78" s="163">
        <f>AH79*F78</f>
        <v>-43168.862140650839</v>
      </c>
    </row>
    <row r="79" spans="1:34" s="104" customFormat="1" ht="20.25" customHeight="1" thickBot="1">
      <c r="A79" s="344"/>
      <c r="B79" s="164"/>
      <c r="C79" s="164"/>
      <c r="D79" s="164"/>
      <c r="E79" s="170"/>
      <c r="F79" s="164"/>
      <c r="G79" s="166">
        <f>F78/D78</f>
        <v>0.96199168322242901</v>
      </c>
      <c r="H79" s="166">
        <f>F78/E78</f>
        <v>0.96199168322242901</v>
      </c>
      <c r="I79" s="166">
        <f>F78/C78</f>
        <v>0.9583000184969902</v>
      </c>
      <c r="J79" s="164"/>
      <c r="K79" s="164"/>
      <c r="L79" s="164"/>
      <c r="M79" s="170"/>
      <c r="N79" s="164"/>
      <c r="O79" s="166">
        <f>N78/L78</f>
        <v>0.96260440167581685</v>
      </c>
      <c r="P79" s="166">
        <f>N78/M78</f>
        <v>0.96260440167581685</v>
      </c>
      <c r="Q79" s="166">
        <f>N78/K78</f>
        <v>0.96111906036334538</v>
      </c>
      <c r="R79" s="167">
        <f>R78/B78</f>
        <v>3.6169693045428143E-2</v>
      </c>
      <c r="S79" s="167">
        <f>S78/C78</f>
        <v>3.8085684488011071E-2</v>
      </c>
      <c r="T79" s="167">
        <f>T78/D78</f>
        <v>3.587009075098796E-2</v>
      </c>
      <c r="U79" s="167">
        <f>U78/E78</f>
        <v>3.587009075098796E-2</v>
      </c>
      <c r="V79" s="167">
        <f>V78/F78</f>
        <v>3.5256010403763749E-2</v>
      </c>
      <c r="W79" s="166">
        <f>V79-T79</f>
        <v>-6.1408034722421068E-4</v>
      </c>
      <c r="X79" s="166">
        <f>V79-U79</f>
        <v>-6.1408034722421068E-4</v>
      </c>
      <c r="Y79" s="166">
        <f>V79-S79</f>
        <v>-2.8296740842473217E-3</v>
      </c>
      <c r="Z79" s="194">
        <f>Z78/S78</f>
        <v>0</v>
      </c>
      <c r="AA79" s="194">
        <f>AA78/V78</f>
        <v>0</v>
      </c>
      <c r="AB79" s="166">
        <f>AA79-Z79</f>
        <v>0</v>
      </c>
      <c r="AC79" s="167">
        <f>AC78/C78</f>
        <v>3.8085684488011071E-2</v>
      </c>
      <c r="AD79" s="167">
        <f>AD78/F78</f>
        <v>3.5256010403763749E-2</v>
      </c>
      <c r="AE79" s="166">
        <f>AD79-T79</f>
        <v>-6.1408034722421068E-4</v>
      </c>
      <c r="AF79" s="166" t="e">
        <f>AD79-#REF!</f>
        <v>#REF!</v>
      </c>
      <c r="AG79" s="166">
        <f>AD79-S79</f>
        <v>-2.8296740842473217E-3</v>
      </c>
      <c r="AH79" s="166">
        <f t="shared" ref="AH79" si="58">AD79-AC79</f>
        <v>-2.8296740842473217E-3</v>
      </c>
    </row>
    <row r="80" spans="1:34" s="12" customFormat="1" ht="20.25" customHeight="1">
      <c r="A80" s="343" t="s">
        <v>14</v>
      </c>
      <c r="B80" s="298">
        <f>'ноябрь '!B50+'декабрь '!B20</f>
        <v>8588324.0669999998</v>
      </c>
      <c r="C80" s="298">
        <f>'ноябрь '!C50+'декабрь '!C20</f>
        <v>8588324.0669999998</v>
      </c>
      <c r="D80" s="298">
        <f>'ноябрь '!D50+'декабрь '!D20</f>
        <v>8725831.0266571417</v>
      </c>
      <c r="E80" s="298">
        <f>'ноябрь '!E50+'декабрь '!E20</f>
        <v>8725831.0266571417</v>
      </c>
      <c r="F80" s="298">
        <f>'ноябрь '!F50+'декабрь '!F20</f>
        <v>8315481.6569999997</v>
      </c>
      <c r="G80" s="161">
        <f>F80-D80</f>
        <v>-410349.36965714209</v>
      </c>
      <c r="H80" s="161">
        <f>F80-E80</f>
        <v>-410349.36965714209</v>
      </c>
      <c r="I80" s="161">
        <f>F80-C80</f>
        <v>-272842.41000000015</v>
      </c>
      <c r="J80" s="298">
        <f>'ноябрь '!K50+'декабрь '!J20</f>
        <v>7988220.5639999993</v>
      </c>
      <c r="K80" s="298">
        <f>'ноябрь '!L50+'декабрь '!K20</f>
        <v>7984873.5019999985</v>
      </c>
      <c r="L80" s="298">
        <f>'ноябрь '!M50+'декабрь '!L20</f>
        <v>8123698.311805143</v>
      </c>
      <c r="M80" s="298">
        <f>'ноябрь '!N50+'декабрь '!M20</f>
        <v>8123698.311805143</v>
      </c>
      <c r="N80" s="298">
        <f>'ноябрь '!O50+'декабрь '!N20</f>
        <v>7763331.2540000007</v>
      </c>
      <c r="O80" s="161">
        <f>N80-L80</f>
        <v>-360367.05780514237</v>
      </c>
      <c r="P80" s="161">
        <f>N80-M80</f>
        <v>-360367.05780514237</v>
      </c>
      <c r="Q80" s="161">
        <f>N80-K80</f>
        <v>-221542.24799999781</v>
      </c>
      <c r="R80" s="168">
        <f>B80-J80</f>
        <v>600103.50300000049</v>
      </c>
      <c r="S80" s="168">
        <f>C80-K80</f>
        <v>603450.56500000134</v>
      </c>
      <c r="T80" s="168">
        <f>D80-L80</f>
        <v>602132.71485199872</v>
      </c>
      <c r="U80" s="168">
        <f>E80-M80</f>
        <v>602132.71485199872</v>
      </c>
      <c r="V80" s="168">
        <f>F80-N80</f>
        <v>552150.402999999</v>
      </c>
      <c r="W80" s="161">
        <f>W81*F80</f>
        <v>-21665.836408614992</v>
      </c>
      <c r="X80" s="163">
        <f>X81*F80</f>
        <v>-21665.836408614992</v>
      </c>
      <c r="Y80" s="163">
        <f>Y81*F80</f>
        <v>-32129.145025560843</v>
      </c>
      <c r="Z80" s="160">
        <v>63495.190999999992</v>
      </c>
      <c r="AA80" s="160">
        <v>24309.394</v>
      </c>
      <c r="AB80" s="161">
        <f t="shared" ref="AB80" si="59">AA80-Z80</f>
        <v>-39185.796999999991</v>
      </c>
      <c r="AC80" s="168">
        <f>S80+Z80</f>
        <v>666945.75600000133</v>
      </c>
      <c r="AD80" s="168">
        <f>V80+AA80</f>
        <v>576459.79699999897</v>
      </c>
      <c r="AE80" s="161">
        <f>AE81*F80</f>
        <v>2643.5575913850444</v>
      </c>
      <c r="AF80" s="163" t="e">
        <f>AF81*F80</f>
        <v>#REF!</v>
      </c>
      <c r="AG80" s="163">
        <f>AG81*F80</f>
        <v>-7819.751025560804</v>
      </c>
      <c r="AH80" s="163">
        <f>AH81*F80</f>
        <v>-69297.763726197605</v>
      </c>
    </row>
    <row r="81" spans="1:34" s="12" customFormat="1" ht="20.25" customHeight="1" thickBot="1">
      <c r="A81" s="344"/>
      <c r="B81" s="164"/>
      <c r="C81" s="164"/>
      <c r="D81" s="164"/>
      <c r="E81" s="299"/>
      <c r="F81" s="164"/>
      <c r="G81" s="166">
        <f>F80/D80</f>
        <v>0.95297303278008272</v>
      </c>
      <c r="H81" s="166">
        <f>F80/E80</f>
        <v>0.95297303278008272</v>
      </c>
      <c r="I81" s="166">
        <f>F80/C80</f>
        <v>0.96823100667004669</v>
      </c>
      <c r="J81" s="164"/>
      <c r="K81" s="164"/>
      <c r="L81" s="164"/>
      <c r="M81" s="165"/>
      <c r="N81" s="164"/>
      <c r="O81" s="166">
        <f>N80/L80</f>
        <v>0.95564002453396546</v>
      </c>
      <c r="P81" s="166">
        <f>N80/M80</f>
        <v>0.95564002453396546</v>
      </c>
      <c r="Q81" s="166">
        <f>N80/K80</f>
        <v>0.9722547579564651</v>
      </c>
      <c r="R81" s="167">
        <f>R80/B80</f>
        <v>6.9874343156874325E-2</v>
      </c>
      <c r="S81" s="167">
        <f>S80/C80</f>
        <v>7.0264065525742742E-2</v>
      </c>
      <c r="T81" s="167">
        <f>T80/D80</f>
        <v>6.9005772975949453E-2</v>
      </c>
      <c r="U81" s="167">
        <f>U80/E80</f>
        <v>6.9005772975949453E-2</v>
      </c>
      <c r="V81" s="167">
        <f>V80/F80</f>
        <v>6.6400291140705836E-2</v>
      </c>
      <c r="W81" s="166">
        <f>V81-T81</f>
        <v>-2.6054818352436171E-3</v>
      </c>
      <c r="X81" s="166">
        <f>V81-U81</f>
        <v>-2.6054818352436171E-3</v>
      </c>
      <c r="Y81" s="166">
        <f>V81-S81</f>
        <v>-3.8637743850369055E-3</v>
      </c>
      <c r="Z81" s="194">
        <f>Z80/S80</f>
        <v>0.10522020308324652</v>
      </c>
      <c r="AA81" s="194">
        <f>AA80/V80</f>
        <v>4.4026761309816601E-2</v>
      </c>
      <c r="AB81" s="166">
        <f>AA81-Z81</f>
        <v>-6.1193441773429919E-2</v>
      </c>
      <c r="AC81" s="167">
        <f>AC80/C80</f>
        <v>7.7657264769815923E-2</v>
      </c>
      <c r="AD81" s="167">
        <f>AD80/F80</f>
        <v>6.9323680909660026E-2</v>
      </c>
      <c r="AE81" s="166">
        <f>AD81-T81</f>
        <v>3.1790793371057335E-4</v>
      </c>
      <c r="AF81" s="166" t="e">
        <f>AD81-#REF!</f>
        <v>#REF!</v>
      </c>
      <c r="AG81" s="166">
        <f>AD81-S81</f>
        <v>-9.4038461608271506E-4</v>
      </c>
      <c r="AH81" s="166">
        <f t="shared" ref="AH81" si="60">AD81-AC81</f>
        <v>-8.3335838601558965E-3</v>
      </c>
    </row>
    <row r="82" spans="1:34" s="12" customFormat="1" ht="20.25" customHeight="1">
      <c r="A82" s="343" t="s">
        <v>15</v>
      </c>
      <c r="B82" s="298">
        <f>'ноябрь '!B52+'декабрь '!B22</f>
        <v>2897548.6689999993</v>
      </c>
      <c r="C82" s="298">
        <f>'ноябрь '!C52+'декабрь '!C22</f>
        <v>2897548.6689999993</v>
      </c>
      <c r="D82" s="298">
        <f>'ноябрь '!D52+'декабрь '!D22</f>
        <v>2912975.2976301443</v>
      </c>
      <c r="E82" s="298">
        <f>'ноябрь '!E52+'декабрь '!E22</f>
        <v>2912975.303514753</v>
      </c>
      <c r="F82" s="298">
        <f>'ноябрь '!F52+'декабрь '!F22</f>
        <v>2835991.7889999999</v>
      </c>
      <c r="G82" s="161">
        <f>F82-D82</f>
        <v>-76983.50863014441</v>
      </c>
      <c r="H82" s="161">
        <f>F82-E82</f>
        <v>-76983.514514753129</v>
      </c>
      <c r="I82" s="161">
        <f>F82-C82</f>
        <v>-61556.879999999423</v>
      </c>
      <c r="J82" s="298">
        <f>'ноябрь '!K52+'декабрь '!J22</f>
        <v>2701091.3830446452</v>
      </c>
      <c r="K82" s="298">
        <f>'ноябрь '!L52+'декабрь '!K22</f>
        <v>2653075.3177146451</v>
      </c>
      <c r="L82" s="298">
        <f>'ноябрь '!M52+'декабрь '!L22</f>
        <v>2702537.4283208796</v>
      </c>
      <c r="M82" s="298">
        <f>'ноябрь '!N52+'декабрь '!M22</f>
        <v>2702537.4284419888</v>
      </c>
      <c r="N82" s="298">
        <f>'ноябрь '!O52+'декабрь '!N22</f>
        <v>2632216.2779801367</v>
      </c>
      <c r="O82" s="161">
        <f>N82-L82</f>
        <v>-70321.150340742897</v>
      </c>
      <c r="P82" s="161">
        <f>N82-M82</f>
        <v>-70321.150461852085</v>
      </c>
      <c r="Q82" s="161">
        <f>N82-K82</f>
        <v>-20859.039734508377</v>
      </c>
      <c r="R82" s="168">
        <f>B82-J82</f>
        <v>196457.28595535411</v>
      </c>
      <c r="S82" s="168">
        <f>C82-K82</f>
        <v>244473.35128535423</v>
      </c>
      <c r="T82" s="168">
        <f>D82-L82</f>
        <v>210437.8693092647</v>
      </c>
      <c r="U82" s="168">
        <f>E82-M82</f>
        <v>210437.87507276423</v>
      </c>
      <c r="V82" s="168">
        <f>F82-N82</f>
        <v>203775.51101986319</v>
      </c>
      <c r="W82" s="161">
        <f>W83*F82</f>
        <v>-1100.949807407625</v>
      </c>
      <c r="X82" s="163">
        <f>X83*F82</f>
        <v>-1100.9550047120681</v>
      </c>
      <c r="Y82" s="163">
        <f>Y83*F82</f>
        <v>-35504.133975317163</v>
      </c>
      <c r="Z82" s="160">
        <v>8411.8139999999985</v>
      </c>
      <c r="AA82" s="160">
        <v>0</v>
      </c>
      <c r="AB82" s="161">
        <f t="shared" ref="AB82" si="61">AA82-Z82</f>
        <v>-8411.8139999999985</v>
      </c>
      <c r="AC82" s="168">
        <f>S82+Z82</f>
        <v>252885.16528535425</v>
      </c>
      <c r="AD82" s="168">
        <f>V82+AA82</f>
        <v>203775.51101986319</v>
      </c>
      <c r="AE82" s="161">
        <f>AE83*F82</f>
        <v>-1100.949807407625</v>
      </c>
      <c r="AF82" s="163" t="e">
        <f>AF83*F82</f>
        <v>#REF!</v>
      </c>
      <c r="AG82" s="163">
        <f>AG83*F82</f>
        <v>-35504.133975317163</v>
      </c>
      <c r="AH82" s="163">
        <f>AH83*F82</f>
        <v>-43737.243461905477</v>
      </c>
    </row>
    <row r="83" spans="1:34" s="12" customFormat="1" ht="20.25" customHeight="1" thickBot="1">
      <c r="A83" s="344"/>
      <c r="B83" s="164"/>
      <c r="C83" s="164"/>
      <c r="D83" s="164"/>
      <c r="E83" s="165"/>
      <c r="F83" s="164"/>
      <c r="G83" s="166">
        <f>F82/D82</f>
        <v>0.973572206845429</v>
      </c>
      <c r="H83" s="166">
        <f>F82/E82</f>
        <v>0.9735722048786799</v>
      </c>
      <c r="I83" s="166">
        <f>F82/C82</f>
        <v>0.978755531992067</v>
      </c>
      <c r="J83" s="164"/>
      <c r="K83" s="164"/>
      <c r="L83" s="164"/>
      <c r="M83" s="165"/>
      <c r="N83" s="164"/>
      <c r="O83" s="166">
        <f>N82/L82</f>
        <v>0.97397958318585276</v>
      </c>
      <c r="P83" s="166">
        <f>N82/M82</f>
        <v>0.97397958314220567</v>
      </c>
      <c r="Q83" s="166">
        <f>N82/K82</f>
        <v>0.99213778832616173</v>
      </c>
      <c r="R83" s="167">
        <f>R82/B82</f>
        <v>6.7801203153959572E-2</v>
      </c>
      <c r="S83" s="167">
        <f>S82/C82</f>
        <v>8.4372474533698436E-2</v>
      </c>
      <c r="T83" s="167">
        <f>T82/D82</f>
        <v>7.2241556418438144E-2</v>
      </c>
      <c r="U83" s="167">
        <f>U82/E82</f>
        <v>7.2241558251061377E-2</v>
      </c>
      <c r="V83" s="167">
        <f>V82/F82</f>
        <v>7.1853350143766301E-2</v>
      </c>
      <c r="W83" s="166">
        <f>V83-T83</f>
        <v>-3.8820627467184288E-4</v>
      </c>
      <c r="X83" s="166">
        <f>V83-U83</f>
        <v>-3.882081072950766E-4</v>
      </c>
      <c r="Y83" s="166">
        <f>V83-S83</f>
        <v>-1.2519124389932135E-2</v>
      </c>
      <c r="Z83" s="194">
        <f>Z82/S82</f>
        <v>3.4407897448837113E-2</v>
      </c>
      <c r="AA83" s="194">
        <f>AA82/V82</f>
        <v>0</v>
      </c>
      <c r="AB83" s="166">
        <f>AA83-Z83</f>
        <v>-3.4407897448837113E-2</v>
      </c>
      <c r="AC83" s="167">
        <f>AC82/C82</f>
        <v>8.7275553984958551E-2</v>
      </c>
      <c r="AD83" s="167">
        <f>AD82/F82</f>
        <v>7.1853350143766301E-2</v>
      </c>
      <c r="AE83" s="166">
        <f>AD83-T83</f>
        <v>-3.8820627467184288E-4</v>
      </c>
      <c r="AF83" s="166" t="e">
        <f>AD83-#REF!</f>
        <v>#REF!</v>
      </c>
      <c r="AG83" s="166">
        <f>AD83-S83</f>
        <v>-1.2519124389932135E-2</v>
      </c>
      <c r="AH83" s="166">
        <f t="shared" ref="AH83" si="62">AD83-AC83</f>
        <v>-1.542220384119225E-2</v>
      </c>
    </row>
    <row r="84" spans="1:34" s="104" customFormat="1" ht="20.25" customHeight="1">
      <c r="A84" s="343" t="s">
        <v>16</v>
      </c>
      <c r="B84" s="298">
        <f>'ноябрь '!B54+'декабрь '!B24</f>
        <v>6238509.2024609996</v>
      </c>
      <c r="C84" s="298">
        <f>'ноябрь '!C54+'декабрь '!C24</f>
        <v>6238509.2024609996</v>
      </c>
      <c r="D84" s="298">
        <f>'ноябрь '!D54+'декабрь '!D24</f>
        <v>6250514.125</v>
      </c>
      <c r="E84" s="298">
        <f>'ноябрь '!E54+'декабрь '!E24</f>
        <v>6250514.125</v>
      </c>
      <c r="F84" s="298">
        <f>'ноябрь '!F54+'декабрь '!F24</f>
        <v>6282105.6274000006</v>
      </c>
      <c r="G84" s="161">
        <f>F84-D84</f>
        <v>31591.50240000058</v>
      </c>
      <c r="H84" s="161">
        <f>F84-E84</f>
        <v>31591.50240000058</v>
      </c>
      <c r="I84" s="161">
        <f>F84-C84</f>
        <v>43596.424939000979</v>
      </c>
      <c r="J84" s="298">
        <f>'ноябрь '!K54+'декабрь '!J24</f>
        <v>5684970.2349666655</v>
      </c>
      <c r="K84" s="298">
        <f>'ноябрь '!L54+'декабрь '!K24</f>
        <v>5684970.2349666655</v>
      </c>
      <c r="L84" s="298">
        <f>'ноябрь '!M54+'декабрь '!L24</f>
        <v>5698950.9049999993</v>
      </c>
      <c r="M84" s="298">
        <f>'ноябрь '!N54+'декабрь '!M24</f>
        <v>5698950.9049999993</v>
      </c>
      <c r="N84" s="298">
        <f>'ноябрь '!O54+'декабрь '!N24</f>
        <v>5730358.5426000003</v>
      </c>
      <c r="O84" s="161">
        <f>N84-L84</f>
        <v>31407.637600000948</v>
      </c>
      <c r="P84" s="161">
        <f>N84-M84</f>
        <v>31407.637600000948</v>
      </c>
      <c r="Q84" s="161">
        <f>N84-K84</f>
        <v>45388.307633334771</v>
      </c>
      <c r="R84" s="168">
        <f>B84-J84</f>
        <v>553538.96749433409</v>
      </c>
      <c r="S84" s="168">
        <f>C84-K84</f>
        <v>553538.96749433409</v>
      </c>
      <c r="T84" s="168">
        <f>D84-L84</f>
        <v>551563.22000000067</v>
      </c>
      <c r="U84" s="168">
        <f>E84-M84</f>
        <v>551563.22000000067</v>
      </c>
      <c r="V84" s="168">
        <f>F84-N84</f>
        <v>551747.0848000003</v>
      </c>
      <c r="W84" s="161">
        <f>W85*F84</f>
        <v>-2603.8596079317035</v>
      </c>
      <c r="X84" s="163">
        <f>X85*F84</f>
        <v>-2603.8596079317035</v>
      </c>
      <c r="Y84" s="163">
        <f>Y85*F84</f>
        <v>-5660.1658472478093</v>
      </c>
      <c r="Z84" s="160">
        <v>225692.00300000003</v>
      </c>
      <c r="AA84" s="160">
        <v>142077.94</v>
      </c>
      <c r="AB84" s="161">
        <f t="shared" ref="AB84" si="63">AA84-Z84</f>
        <v>-83614.063000000024</v>
      </c>
      <c r="AC84" s="168">
        <f>S84+Z84</f>
        <v>779230.97049433412</v>
      </c>
      <c r="AD84" s="168">
        <f>V84+AA84</f>
        <v>693825.02480000025</v>
      </c>
      <c r="AE84" s="161">
        <f>AE85*F84</f>
        <v>139474.08039206828</v>
      </c>
      <c r="AF84" s="163" t="e">
        <f>AF85*F84</f>
        <v>#REF!</v>
      </c>
      <c r="AG84" s="163">
        <f>AG85*F84</f>
        <v>136417.77415275216</v>
      </c>
      <c r="AH84" s="163">
        <f>AH85*F84</f>
        <v>-90851.42688427899</v>
      </c>
    </row>
    <row r="85" spans="1:34" s="104" customFormat="1" ht="20.25" customHeight="1" thickBot="1">
      <c r="A85" s="344"/>
      <c r="B85" s="164"/>
      <c r="C85" s="164"/>
      <c r="D85" s="169"/>
      <c r="E85" s="170"/>
      <c r="F85" s="169"/>
      <c r="G85" s="166">
        <f>F84/D84</f>
        <v>1.0050542246234826</v>
      </c>
      <c r="H85" s="166">
        <f>F84/E84</f>
        <v>1.0050542246234826</v>
      </c>
      <c r="I85" s="166">
        <f>F84/C84</f>
        <v>1.0069882761288231</v>
      </c>
      <c r="J85" s="164"/>
      <c r="K85" s="164"/>
      <c r="L85" s="169"/>
      <c r="M85" s="170"/>
      <c r="N85" s="169"/>
      <c r="O85" s="166">
        <f>N84/L84</f>
        <v>1.0055111261920935</v>
      </c>
      <c r="P85" s="166">
        <f>N84/M84</f>
        <v>1.0055111261920935</v>
      </c>
      <c r="Q85" s="166">
        <f>N84/K84</f>
        <v>1.0079839129770924</v>
      </c>
      <c r="R85" s="167">
        <f>R84/B84</f>
        <v>8.8729366188314854E-2</v>
      </c>
      <c r="S85" s="167">
        <f>S84/C84</f>
        <v>8.8729366188314854E-2</v>
      </c>
      <c r="T85" s="167">
        <f>T84/D84</f>
        <v>8.8242856342637357E-2</v>
      </c>
      <c r="U85" s="167">
        <f>U84/E84</f>
        <v>8.8242856342637357E-2</v>
      </c>
      <c r="V85" s="167">
        <f>V84/F84</f>
        <v>8.7828367990742298E-2</v>
      </c>
      <c r="W85" s="166">
        <f>V85-T85</f>
        <v>-4.1448835189505928E-4</v>
      </c>
      <c r="X85" s="166">
        <f>V85-U85</f>
        <v>-4.1448835189505928E-4</v>
      </c>
      <c r="Y85" s="166">
        <f>V85-S85</f>
        <v>-9.0099819757255561E-4</v>
      </c>
      <c r="Z85" s="194">
        <f>Z84/S84</f>
        <v>0.40772559160852601</v>
      </c>
      <c r="AA85" s="194">
        <f>AA84/V84</f>
        <v>0.25750555628490729</v>
      </c>
      <c r="AB85" s="166">
        <f>AA85-Z85</f>
        <v>-0.15022003532361872</v>
      </c>
      <c r="AC85" s="167">
        <f>AC84/C84</f>
        <v>0.12490659951049507</v>
      </c>
      <c r="AD85" s="167">
        <f>AD84/F84</f>
        <v>0.11044466074779394</v>
      </c>
      <c r="AE85" s="166">
        <f>AD85-T85</f>
        <v>2.220180440515658E-2</v>
      </c>
      <c r="AF85" s="166" t="e">
        <f>AD85-#REF!</f>
        <v>#REF!</v>
      </c>
      <c r="AG85" s="166">
        <f>AD85-S85</f>
        <v>2.1715294559479084E-2</v>
      </c>
      <c r="AH85" s="166">
        <f t="shared" ref="AH85" si="64">AD85-AC85</f>
        <v>-1.4461938762701132E-2</v>
      </c>
    </row>
    <row r="86" spans="1:34" s="12" customFormat="1" ht="20.25" customHeight="1">
      <c r="A86" s="349" t="s">
        <v>119</v>
      </c>
      <c r="B86" s="298">
        <f>'ноябрь '!B56+'декабрь '!B26</f>
        <v>721739.15399999998</v>
      </c>
      <c r="C86" s="298">
        <f>'ноябрь '!C56+'декабрь '!C26</f>
        <v>721739.15399999998</v>
      </c>
      <c r="D86" s="298">
        <f>'ноябрь '!D56+'декабрь '!D26</f>
        <v>719491.64672195306</v>
      </c>
      <c r="E86" s="298">
        <f>'ноябрь '!E56+'декабрь '!E26</f>
        <v>719491.64672195306</v>
      </c>
      <c r="F86" s="298">
        <f>'ноябрь '!F56+'декабрь '!F26</f>
        <v>716812.82600000012</v>
      </c>
      <c r="G86" s="161">
        <f>F86-D86</f>
        <v>-2678.8207219529431</v>
      </c>
      <c r="H86" s="161">
        <f>F86-E86</f>
        <v>-2678.8207219529431</v>
      </c>
      <c r="I86" s="161">
        <f>F86-C86</f>
        <v>-4926.3279999998631</v>
      </c>
      <c r="J86" s="298">
        <f>'ноябрь '!K56+'декабрь '!J26</f>
        <v>498145.92499999999</v>
      </c>
      <c r="K86" s="298">
        <f>'ноябрь '!L56+'декабрь '!K26</f>
        <v>498145.92499999999</v>
      </c>
      <c r="L86" s="298">
        <f>'ноябрь '!M56+'декабрь '!L26</f>
        <v>521959.24053210468</v>
      </c>
      <c r="M86" s="298">
        <f>'ноябрь '!N56+'декабрь '!M26</f>
        <v>521959.24053210468</v>
      </c>
      <c r="N86" s="298">
        <f>'ноябрь '!O56+'декабрь '!N26</f>
        <v>520015.875</v>
      </c>
      <c r="O86" s="161">
        <f>N86-L86</f>
        <v>-1943.3655321046826</v>
      </c>
      <c r="P86" s="161">
        <f>N86-M86</f>
        <v>-1943.3655321046826</v>
      </c>
      <c r="Q86" s="161">
        <f>N86-K86</f>
        <v>21869.950000000012</v>
      </c>
      <c r="R86" s="168">
        <f>B86-J86</f>
        <v>223593.22899999999</v>
      </c>
      <c r="S86" s="168">
        <f>C86-K86</f>
        <v>223593.22899999999</v>
      </c>
      <c r="T86" s="168">
        <f>D86-L86</f>
        <v>197532.40618984838</v>
      </c>
      <c r="U86" s="168">
        <f>E86-M86</f>
        <v>197532.40618984838</v>
      </c>
      <c r="V86" s="168">
        <f>F86-N86</f>
        <v>196796.95100000012</v>
      </c>
      <c r="W86" s="161">
        <f>W87*F86</f>
        <v>5.1876141327628754E-5</v>
      </c>
      <c r="X86" s="163">
        <f>X87*F86</f>
        <v>5.1876141327628754E-5</v>
      </c>
      <c r="Y86" s="163">
        <f>Y87*F86</f>
        <v>-25270.112239796294</v>
      </c>
      <c r="Z86" s="160">
        <v>57744.277999999984</v>
      </c>
      <c r="AA86" s="160">
        <v>32135.484000000004</v>
      </c>
      <c r="AB86" s="161">
        <f t="shared" ref="AB86" si="65">AA86-Z86</f>
        <v>-25608.79399999998</v>
      </c>
      <c r="AC86" s="168">
        <f>S86+Z86</f>
        <v>281337.50699999998</v>
      </c>
      <c r="AD86" s="168">
        <f>V86+AA86</f>
        <v>228932.43500000011</v>
      </c>
      <c r="AE86" s="161">
        <f>AE87*F86</f>
        <v>32135.484051876148</v>
      </c>
      <c r="AF86" s="163" t="e">
        <f>AF87*F86</f>
        <v>#REF!</v>
      </c>
      <c r="AG86" s="163">
        <f>AG87*F86</f>
        <v>6865.3717602037132</v>
      </c>
      <c r="AH86" s="163">
        <f>AH87*F86</f>
        <v>-50484.764877263005</v>
      </c>
    </row>
    <row r="87" spans="1:34" s="12" customFormat="1" ht="20.25" customHeight="1" thickBot="1">
      <c r="A87" s="350"/>
      <c r="B87" s="164"/>
      <c r="C87" s="164"/>
      <c r="D87" s="169"/>
      <c r="E87" s="171"/>
      <c r="F87" s="169"/>
      <c r="G87" s="166">
        <f>F86/D86</f>
        <v>0.99627678690342303</v>
      </c>
      <c r="H87" s="166">
        <f>F86/E86</f>
        <v>0.99627678690342303</v>
      </c>
      <c r="I87" s="166">
        <f>F86/C86</f>
        <v>0.99317436504213841</v>
      </c>
      <c r="J87" s="164"/>
      <c r="K87" s="164"/>
      <c r="L87" s="169"/>
      <c r="M87" s="171"/>
      <c r="N87" s="169"/>
      <c r="O87" s="166">
        <f>N86/L86</f>
        <v>0.99627678680403564</v>
      </c>
      <c r="P87" s="166">
        <f>N86/M86</f>
        <v>0.99627678680403564</v>
      </c>
      <c r="Q87" s="166">
        <f>N86/K86</f>
        <v>1.0439026977888055</v>
      </c>
      <c r="R87" s="167">
        <f>R86/B86</f>
        <v>0.30979783729455251</v>
      </c>
      <c r="S87" s="167">
        <f>S86/C86</f>
        <v>0.30979783729455251</v>
      </c>
      <c r="T87" s="167">
        <f>T86/D86</f>
        <v>0.27454440519194051</v>
      </c>
      <c r="U87" s="167">
        <f>U86/E86</f>
        <v>0.27454440519194051</v>
      </c>
      <c r="V87" s="167">
        <f>V86/F86</f>
        <v>0.27454440526431106</v>
      </c>
      <c r="W87" s="166">
        <f>V87-T87</f>
        <v>7.2370553994005604E-11</v>
      </c>
      <c r="X87" s="166">
        <f>V87-U87</f>
        <v>7.2370553994005604E-11</v>
      </c>
      <c r="Y87" s="166">
        <f>V87-S87</f>
        <v>-3.5253432030241449E-2</v>
      </c>
      <c r="Z87" s="194">
        <f>Z86/S86</f>
        <v>0.25825593314366413</v>
      </c>
      <c r="AA87" s="194">
        <f>AA86/V86</f>
        <v>0.16329259084913356</v>
      </c>
      <c r="AB87" s="166">
        <f>AA87-Z87</f>
        <v>-9.4963342294530573E-2</v>
      </c>
      <c r="AC87" s="167">
        <f>AC86/C86</f>
        <v>0.38980496685094623</v>
      </c>
      <c r="AD87" s="167">
        <f>AD86/F86</f>
        <v>0.31937547250305492</v>
      </c>
      <c r="AE87" s="166">
        <f>AD87-T87</f>
        <v>4.4831067311114414E-2</v>
      </c>
      <c r="AF87" s="166" t="e">
        <f>AD87-#REF!</f>
        <v>#REF!</v>
      </c>
      <c r="AG87" s="166">
        <f>AD87-S87</f>
        <v>9.5776352085024108E-3</v>
      </c>
      <c r="AH87" s="166">
        <f t="shared" ref="AH87" si="66">AD87-AC87</f>
        <v>-7.0429494347891308E-2</v>
      </c>
    </row>
    <row r="88" spans="1:34" s="12" customFormat="1" ht="20.25" customHeight="1">
      <c r="A88" s="341" t="s">
        <v>117</v>
      </c>
      <c r="B88" s="322">
        <f>B70+B72+B74+B76+B78+B80+B82+B84</f>
        <v>60343445.496038012</v>
      </c>
      <c r="C88" s="322">
        <f>C70+C72+C74+C76+C78+C80+C82+C84</f>
        <v>60162354.078038014</v>
      </c>
      <c r="D88" s="322">
        <f>D70+D72+D74+D76+D78+D80+D82+D84</f>
        <v>60741416.966236673</v>
      </c>
      <c r="E88" s="322">
        <f t="shared" ref="E88" si="67">E70+E72+E74+E76+E78+E80+E82+E84</f>
        <v>59974436.201046288</v>
      </c>
      <c r="F88" s="322">
        <f>F70+F72+F74+F76+F78+F80+F82+F84</f>
        <v>58569729.546595998</v>
      </c>
      <c r="G88" s="173">
        <f>F88-D88</f>
        <v>-2171687.4196406752</v>
      </c>
      <c r="H88" s="173">
        <f>F88-E88</f>
        <v>-1404706.6544502899</v>
      </c>
      <c r="I88" s="173">
        <f>F88-C88</f>
        <v>-1592624.5314420164</v>
      </c>
      <c r="J88" s="324">
        <f>J70+J72+J74+J76+J78+J80+J82+J84</f>
        <v>55788825.902426451</v>
      </c>
      <c r="K88" s="324">
        <f>K70+K72+K74+K76+K78+K80+K82+K84</f>
        <v>55493558.755096212</v>
      </c>
      <c r="L88" s="324">
        <f>L70+L72+L74+L76+L78+L80+L82+L84</f>
        <v>56170057.160197653</v>
      </c>
      <c r="M88" s="324">
        <f t="shared" ref="M88" si="68">M70+M72+M74+M76+M78+M80+M82+M84</f>
        <v>55500329.585153148</v>
      </c>
      <c r="N88" s="324">
        <f>N70+N72+N74+N76+N78+N80+N82+N84</f>
        <v>54317897.409426138</v>
      </c>
      <c r="O88" s="173">
        <f>N88-L88</f>
        <v>-1852159.7507715151</v>
      </c>
      <c r="P88" s="173">
        <f>N88-M88</f>
        <v>-1182432.1757270098</v>
      </c>
      <c r="Q88" s="173">
        <f>N88-K88</f>
        <v>-1175661.3456700742</v>
      </c>
      <c r="R88" s="174">
        <f>R70+R72+R74+R76+R78+R80+R82+R84</f>
        <v>4554619.5936115626</v>
      </c>
      <c r="S88" s="175">
        <f>S70+S72+S74+S76+S78+S80+S82+S84</f>
        <v>4668795.322941795</v>
      </c>
      <c r="T88" s="175">
        <f>T70+T72+T74+T76+T78+T80+T82+T84</f>
        <v>4571359.8060390148</v>
      </c>
      <c r="U88" s="175">
        <f t="shared" ref="U88" si="69">U70+U72+U74+U76+U78+U80+U82+U84</f>
        <v>4474106.6158931367</v>
      </c>
      <c r="V88" s="176">
        <f>V70+V72+V74+V76+V78+V80+V82+V84</f>
        <v>4251832.1371698538</v>
      </c>
      <c r="W88" s="172">
        <f>W89*F88</f>
        <v>-156087.87642993921</v>
      </c>
      <c r="X88" s="172">
        <f>X89*F88</f>
        <v>-117483.0420018568</v>
      </c>
      <c r="Y88" s="172">
        <f>Y89*F88</f>
        <v>-293370.31648438168</v>
      </c>
      <c r="Z88" s="172">
        <f>Z70+Z72+Z74+Z76+Z78+Z80+Z82+Z84</f>
        <v>525732.79399999999</v>
      </c>
      <c r="AA88" s="172">
        <f>AA70+AA72+AA74+AA76+AA78+AA80+AA82+AA84</f>
        <v>375377.32100000011</v>
      </c>
      <c r="AB88" s="172">
        <f>AB70+AB74+AB72+AB76+AB78+AB80+AB82+AB84</f>
        <v>-150355.47299999994</v>
      </c>
      <c r="AC88" s="175">
        <f>AC70+AC72+AC74+AC76+AC78+AC80+AC82+AC84</f>
        <v>5194528.1169417948</v>
      </c>
      <c r="AD88" s="175">
        <f>AD70+AD72+AD74+AD76+AD78+AD80+AD82+AD84</f>
        <v>4627209.4581698533</v>
      </c>
      <c r="AE88" s="172">
        <f>AE89*F88</f>
        <v>219289.44457006053</v>
      </c>
      <c r="AF88" s="172" t="e">
        <f>AF89*F88</f>
        <v>#REF!</v>
      </c>
      <c r="AG88" s="172">
        <f>AG89*F88</f>
        <v>82007.004515618057</v>
      </c>
      <c r="AH88" s="172">
        <f>AH89*F88</f>
        <v>-429808.53246312402</v>
      </c>
    </row>
    <row r="89" spans="1:34" s="12" customFormat="1" ht="20.25" customHeight="1" thickBot="1">
      <c r="A89" s="342"/>
      <c r="B89" s="323"/>
      <c r="C89" s="323"/>
      <c r="D89" s="323"/>
      <c r="E89" s="323"/>
      <c r="F89" s="323"/>
      <c r="G89" s="178">
        <f>F88/D88</f>
        <v>0.9642470075920716</v>
      </c>
      <c r="H89" s="178">
        <f>F88/E88</f>
        <v>0.97657824327449394</v>
      </c>
      <c r="I89" s="178">
        <f>F88/C88</f>
        <v>0.97352788872961682</v>
      </c>
      <c r="J89" s="325"/>
      <c r="K89" s="325"/>
      <c r="L89" s="325"/>
      <c r="M89" s="325"/>
      <c r="N89" s="325"/>
      <c r="O89" s="178">
        <f>N88/L88</f>
        <v>0.9670258524841957</v>
      </c>
      <c r="P89" s="178">
        <f>N88/M88</f>
        <v>0.97869504227154502</v>
      </c>
      <c r="Q89" s="178">
        <f>N88/K88</f>
        <v>0.97881445392863531</v>
      </c>
      <c r="R89" s="179">
        <f>R88/B88</f>
        <v>7.5478281960392982E-2</v>
      </c>
      <c r="S89" s="180">
        <f>S88/C88</f>
        <v>7.7603268596933395E-2</v>
      </c>
      <c r="T89" s="180">
        <f>T88/D88</f>
        <v>7.5259354067752832E-2</v>
      </c>
      <c r="U89" s="180">
        <f>U88/E88</f>
        <v>7.4600228018735143E-2</v>
      </c>
      <c r="V89" s="181">
        <f>V88/F88</f>
        <v>7.2594361798909227E-2</v>
      </c>
      <c r="W89" s="177">
        <f>V89-T89</f>
        <v>-2.6649922688436051E-3</v>
      </c>
      <c r="X89" s="177">
        <f>V89-U89</f>
        <v>-2.0058662198259164E-3</v>
      </c>
      <c r="Y89" s="177">
        <f>V89-S89</f>
        <v>-5.008906798024168E-3</v>
      </c>
      <c r="Z89" s="177">
        <f>Z88/S88</f>
        <v>0.11260566326748657</v>
      </c>
      <c r="AA89" s="177">
        <f>AA88/V88</f>
        <v>8.8286016213674517E-2</v>
      </c>
      <c r="AB89" s="177">
        <f>AA89-Z89</f>
        <v>-2.4319647053812052E-2</v>
      </c>
      <c r="AC89" s="180">
        <f>AC88/C88</f>
        <v>8.6341836129015984E-2</v>
      </c>
      <c r="AD89" s="180">
        <f>AD88/F88</f>
        <v>7.9003428801709075E-2</v>
      </c>
      <c r="AE89" s="177">
        <f>AD89-T89</f>
        <v>3.744074733956243E-3</v>
      </c>
      <c r="AF89" s="177" t="e">
        <f>AD89-#REF!</f>
        <v>#REF!</v>
      </c>
      <c r="AG89" s="177">
        <f>AD89-S89</f>
        <v>1.40016020477568E-3</v>
      </c>
      <c r="AH89" s="177">
        <f t="shared" ref="AH89" si="70">AD89-AC89</f>
        <v>-7.3384073273069089E-3</v>
      </c>
    </row>
    <row r="90" spans="1:34" s="12" customFormat="1" ht="20.25" customHeight="1">
      <c r="A90" s="353" t="s">
        <v>118</v>
      </c>
      <c r="B90" s="351">
        <f>B72+B74+B76+B78+B80+B84+B86+B70+B82</f>
        <v>61065184.650038004</v>
      </c>
      <c r="C90" s="351">
        <f>C72+C74+C76+C78+C80+C84+C86+C70+C82</f>
        <v>60884093.232038006</v>
      </c>
      <c r="D90" s="351">
        <f>D72+D74+D76+D78+D80+D84+D86+D70+D82</f>
        <v>61460908.612958625</v>
      </c>
      <c r="E90" s="351">
        <f t="shared" ref="E90" si="71">E72+E74+E76+E78+E80+E84+E86+E70+E82</f>
        <v>60693927.84776824</v>
      </c>
      <c r="F90" s="351">
        <f>F72+F74+F76+F78+F80+F84+F86+F70+F82</f>
        <v>59286542.372595988</v>
      </c>
      <c r="G90" s="281">
        <f>F90-D90</f>
        <v>-2174366.2403626367</v>
      </c>
      <c r="H90" s="281">
        <f>F90-E90</f>
        <v>-1407385.4751722515</v>
      </c>
      <c r="I90" s="281">
        <f>F90-C90</f>
        <v>-1597550.859442018</v>
      </c>
      <c r="J90" s="351">
        <f>J72+J74+J76+J78+J80+J84+J86+J70+J82</f>
        <v>56286971.827426441</v>
      </c>
      <c r="K90" s="351">
        <f>K72+K74+K76+K78+K80+K84+K86+K70+K82</f>
        <v>55991704.680096209</v>
      </c>
      <c r="L90" s="351">
        <f>L72+L74+L76+L78+L80+L84+L86+L70+L82</f>
        <v>56692016.400729761</v>
      </c>
      <c r="M90" s="351">
        <f t="shared" ref="M90" si="72">M72+M74+M76+M78+M80+M84+M86+M70+M82</f>
        <v>56022288.825685255</v>
      </c>
      <c r="N90" s="351">
        <f>N72+N74+N76+N78+N80+N84+N86+N70+N82</f>
        <v>54837913.284426138</v>
      </c>
      <c r="O90" s="281">
        <f>N90-L90</f>
        <v>-1854103.1163036227</v>
      </c>
      <c r="P90" s="281">
        <f>N90-M90</f>
        <v>-1184375.5412591174</v>
      </c>
      <c r="Q90" s="281">
        <f>N90-K90</f>
        <v>-1153791.3956700712</v>
      </c>
      <c r="R90" s="282">
        <f>R72+R74+R76+R78+R80+R84+R86+R70+R82</f>
        <v>4778212.8226115629</v>
      </c>
      <c r="S90" s="283">
        <f>S72+S74+S76+S78+S80+S84+S86+S70+S82</f>
        <v>4892388.5519417943</v>
      </c>
      <c r="T90" s="283">
        <f>T72+T74+T76+T78+T80+T84+T86+T70+T82</f>
        <v>4768892.2122288644</v>
      </c>
      <c r="U90" s="283">
        <f t="shared" ref="U90" si="73">U72+U74+U76+U78+U80+U84+U86+U70+U82</f>
        <v>4671639.0220829844</v>
      </c>
      <c r="V90" s="284">
        <f>V72+V74+V76+V78+V80+V84+V86+V70+V82</f>
        <v>4448629.0881698541</v>
      </c>
      <c r="W90" s="281">
        <f>W91*F90</f>
        <v>-151549.08347269185</v>
      </c>
      <c r="X90" s="281">
        <f>X91*F90</f>
        <v>-114682.8386323915</v>
      </c>
      <c r="Y90" s="281">
        <f>Y91*F90</f>
        <v>-315387.02491354063</v>
      </c>
      <c r="Z90" s="281">
        <f>Z88+Z86</f>
        <v>583477.07199999993</v>
      </c>
      <c r="AA90" s="281">
        <f>AA88+AA86</f>
        <v>407512.80500000011</v>
      </c>
      <c r="AB90" s="281">
        <f>AB74+AB72+AB76+AB78+AB80+AB84+AB86+AB70+AB82</f>
        <v>-175964.26699999999</v>
      </c>
      <c r="AC90" s="283">
        <f>AC72+AC74+AC76+AC78+AC80+AC84+AC86+AC70+AC82</f>
        <v>5475865.623941795</v>
      </c>
      <c r="AD90" s="283">
        <f>AD72+AD74+AD76+AD78+AD80+AD84+AD86+AD70+AD82</f>
        <v>4856141.8931698538</v>
      </c>
      <c r="AE90" s="281">
        <f>AE91*F90</f>
        <v>255963.72152730831</v>
      </c>
      <c r="AF90" s="281" t="e">
        <f>AF91*F90</f>
        <v>#REF!</v>
      </c>
      <c r="AG90" s="281">
        <f>AG91*F90</f>
        <v>92125.780086459519</v>
      </c>
      <c r="AH90" s="281">
        <f>AH91*F90</f>
        <v>-476041.31112289691</v>
      </c>
    </row>
    <row r="91" spans="1:34" s="12" customFormat="1" ht="20.25" customHeight="1" thickBot="1">
      <c r="A91" s="354"/>
      <c r="B91" s="352"/>
      <c r="C91" s="352"/>
      <c r="D91" s="352"/>
      <c r="E91" s="352"/>
      <c r="F91" s="352"/>
      <c r="G91" s="285">
        <f>F90/D90</f>
        <v>0.96462196395345534</v>
      </c>
      <c r="H91" s="285">
        <f>F90/E90</f>
        <v>0.97681175819264432</v>
      </c>
      <c r="I91" s="285">
        <f>F90/C90</f>
        <v>0.97376078422727719</v>
      </c>
      <c r="J91" s="352"/>
      <c r="K91" s="352"/>
      <c r="L91" s="352"/>
      <c r="M91" s="352"/>
      <c r="N91" s="352"/>
      <c r="O91" s="285">
        <f>N90/L90</f>
        <v>0.96729516369292945</v>
      </c>
      <c r="P91" s="285">
        <f>N90/M90</f>
        <v>0.97885885125214478</v>
      </c>
      <c r="Q91" s="285">
        <f>N90/K90</f>
        <v>0.97939352976905847</v>
      </c>
      <c r="R91" s="286">
        <f>R90/B90</f>
        <v>7.8247742146286769E-2</v>
      </c>
      <c r="S91" s="287">
        <f>S90/C90</f>
        <v>8.0355775905148169E-2</v>
      </c>
      <c r="T91" s="287">
        <f>T90/D90</f>
        <v>7.7592282962497164E-2</v>
      </c>
      <c r="U91" s="287">
        <f>U90/E90</f>
        <v>7.697045137365853E-2</v>
      </c>
      <c r="V91" s="288">
        <f>V90/F90</f>
        <v>7.5036069066259856E-2</v>
      </c>
      <c r="W91" s="285">
        <f>V91-T91</f>
        <v>-2.5562138962373082E-3</v>
      </c>
      <c r="X91" s="285">
        <f>V91-U91</f>
        <v>-1.9343823073986743E-3</v>
      </c>
      <c r="Y91" s="285">
        <f>V91-S91</f>
        <v>-5.3197068388883134E-3</v>
      </c>
      <c r="Z91" s="285">
        <f>Z90/S90</f>
        <v>0.11926221022825696</v>
      </c>
      <c r="AA91" s="285">
        <f>AA90/V90</f>
        <v>9.1604131727612531E-2</v>
      </c>
      <c r="AB91" s="285">
        <f>AA91-Z91</f>
        <v>-2.7658078500644431E-2</v>
      </c>
      <c r="AC91" s="287">
        <f>AC90/C90</f>
        <v>8.9939183344202672E-2</v>
      </c>
      <c r="AD91" s="287">
        <f>AD90/F90</f>
        <v>8.1909683021327756E-2</v>
      </c>
      <c r="AE91" s="285">
        <f>AD91-T91</f>
        <v>4.3174000588305922E-3</v>
      </c>
      <c r="AF91" s="285" t="e">
        <f>AD91-#REF!</f>
        <v>#REF!</v>
      </c>
      <c r="AG91" s="285">
        <f>AD91-S91</f>
        <v>1.553907116179587E-3</v>
      </c>
      <c r="AH91" s="285">
        <f t="shared" ref="AH91" si="74">AD91-AC91</f>
        <v>-8.0295003228749162E-3</v>
      </c>
    </row>
    <row r="92" spans="1:34" ht="18">
      <c r="A92" s="103"/>
      <c r="B92" s="9"/>
      <c r="C92" s="9"/>
      <c r="D92" s="111"/>
      <c r="E92" s="8"/>
      <c r="F92" s="9"/>
      <c r="G92" s="9"/>
      <c r="H92" s="9"/>
      <c r="I92" s="8"/>
      <c r="J92" s="9"/>
      <c r="K92" s="9"/>
      <c r="L92" s="103"/>
      <c r="M92" s="9"/>
      <c r="N92" s="9"/>
      <c r="O92" s="111"/>
      <c r="P92" s="111"/>
      <c r="R92" s="10"/>
      <c r="AA92" s="131"/>
      <c r="AB92" s="131"/>
      <c r="AC92" s="193"/>
      <c r="AD92" s="193"/>
      <c r="AE92" s="193"/>
      <c r="AF92" s="193"/>
      <c r="AG92" s="193"/>
      <c r="AH92" s="193"/>
    </row>
    <row r="93" spans="1:34" ht="18">
      <c r="A93" s="103"/>
      <c r="B93" s="8"/>
      <c r="C93" s="9"/>
      <c r="D93" s="112"/>
      <c r="E93" s="135"/>
      <c r="F93" s="9"/>
      <c r="G93" s="8"/>
      <c r="H93" s="8"/>
      <c r="I93" s="8"/>
      <c r="J93" s="8"/>
      <c r="K93" s="9"/>
      <c r="L93" s="103"/>
      <c r="M93" s="135"/>
      <c r="N93" s="9"/>
      <c r="O93" s="111"/>
      <c r="P93" s="111"/>
      <c r="T93" s="10"/>
    </row>
    <row r="94" spans="1:34" ht="15">
      <c r="A94" s="1"/>
      <c r="E94" s="135"/>
      <c r="G94" s="132"/>
      <c r="H94" s="132"/>
      <c r="I94" s="132"/>
      <c r="J94" s="132"/>
      <c r="K94" s="138"/>
      <c r="L94" s="132"/>
      <c r="M94" s="135"/>
      <c r="N94" s="132"/>
      <c r="O94" s="132"/>
      <c r="P94" s="132"/>
      <c r="R94" s="311">
        <v>58453.134668751853</v>
      </c>
      <c r="S94" s="311">
        <v>4329.6843880614761</v>
      </c>
      <c r="T94" s="10"/>
      <c r="V94" s="10"/>
    </row>
    <row r="95" spans="1:34" s="146" customFormat="1" ht="23.25">
      <c r="A95" s="139" t="s">
        <v>113</v>
      </c>
      <c r="B95" s="130"/>
      <c r="C95" s="131"/>
      <c r="D95" s="130"/>
      <c r="E95" s="130"/>
      <c r="F95" s="130"/>
      <c r="G95" s="130"/>
      <c r="H95" s="130"/>
      <c r="I95" s="140"/>
      <c r="J95" s="136"/>
      <c r="S95" s="198">
        <v>7.4071038492586755E-2</v>
      </c>
      <c r="T95" s="313">
        <f>S95-S89</f>
        <v>-3.5322301043466398E-3</v>
      </c>
      <c r="U95" s="146">
        <f>T95*R94</f>
        <v>-206.46992197039353</v>
      </c>
    </row>
    <row r="96" spans="1:34" s="140" customFormat="1" ht="15.75">
      <c r="A96" s="130"/>
      <c r="B96" s="130"/>
      <c r="C96" s="130"/>
      <c r="D96" s="130"/>
      <c r="E96" s="130"/>
      <c r="F96" s="130"/>
      <c r="G96" s="130"/>
      <c r="H96" s="130"/>
      <c r="J96" s="136"/>
      <c r="M96" s="137"/>
      <c r="R96" s="311">
        <v>59159.237679751852</v>
      </c>
      <c r="S96" s="311">
        <v>4523.5410180614781</v>
      </c>
      <c r="Z96" s="212"/>
      <c r="AA96" s="296"/>
      <c r="AB96" s="212"/>
      <c r="AC96" s="213"/>
      <c r="AD96" s="213"/>
      <c r="AE96" s="213"/>
      <c r="AF96" s="213"/>
      <c r="AG96" s="213"/>
    </row>
    <row r="97" spans="1:33" s="140" customFormat="1" ht="78.75" customHeight="1">
      <c r="A97" s="146" t="s">
        <v>68</v>
      </c>
      <c r="B97" s="218"/>
      <c r="C97" s="146"/>
      <c r="D97" s="218"/>
      <c r="E97" s="146"/>
      <c r="F97" s="130"/>
      <c r="G97" s="130"/>
      <c r="H97" s="130"/>
      <c r="J97" s="136"/>
      <c r="K97" s="137"/>
      <c r="R97" s="311"/>
      <c r="S97" s="312">
        <v>7.6463815212577169E-2</v>
      </c>
      <c r="T97" s="314">
        <f>S97-S91</f>
        <v>-3.8919606925710004E-3</v>
      </c>
      <c r="U97" s="140">
        <f>T97*R96</f>
        <v>-230.24542765205945</v>
      </c>
      <c r="X97" s="296"/>
      <c r="Y97" s="212"/>
      <c r="Z97" s="213"/>
      <c r="AA97" s="213"/>
      <c r="AB97" s="213"/>
      <c r="AC97" s="213"/>
      <c r="AD97" s="213"/>
    </row>
    <row r="98" spans="1:33" s="140" customFormat="1" ht="110.25">
      <c r="A98" s="222"/>
      <c r="B98" s="223" t="s">
        <v>185</v>
      </c>
      <c r="C98" s="219" t="s">
        <v>186</v>
      </c>
      <c r="D98" s="226" t="s">
        <v>187</v>
      </c>
      <c r="E98" s="220" t="s">
        <v>131</v>
      </c>
      <c r="F98" s="130"/>
      <c r="G98" s="130"/>
      <c r="H98" s="130"/>
      <c r="J98" s="136"/>
      <c r="L98" s="136"/>
      <c r="M98" s="121"/>
      <c r="N98" s="121"/>
      <c r="O98" s="136"/>
      <c r="P98" s="136"/>
      <c r="R98" s="136"/>
      <c r="X98" s="296"/>
    </row>
    <row r="99" spans="1:33" s="140" customFormat="1" ht="20.25">
      <c r="A99" s="222" t="s">
        <v>21</v>
      </c>
      <c r="B99" s="224">
        <v>-6836.02096174503</v>
      </c>
      <c r="C99" s="216">
        <v>805.46300000000338</v>
      </c>
      <c r="D99" s="216"/>
      <c r="E99" s="216">
        <f t="shared" ref="E99:E110" si="75">B99+C99+D99</f>
        <v>-6030.5579617450267</v>
      </c>
      <c r="F99" s="130"/>
      <c r="G99" s="130"/>
      <c r="H99" s="130"/>
      <c r="J99" s="136"/>
      <c r="L99" s="136"/>
      <c r="M99" s="119"/>
      <c r="N99" s="119"/>
      <c r="O99" s="136"/>
      <c r="P99" s="136"/>
      <c r="R99" s="136"/>
      <c r="X99" s="296"/>
    </row>
    <row r="100" spans="1:33" s="140" customFormat="1" ht="20.25">
      <c r="A100" s="222" t="s">
        <v>22</v>
      </c>
      <c r="B100" s="224">
        <v>-1917.7503314830205</v>
      </c>
      <c r="C100" s="216">
        <v>591.45699999999488</v>
      </c>
      <c r="D100" s="216"/>
      <c r="E100" s="216">
        <f t="shared" si="75"/>
        <v>-1326.2933314830257</v>
      </c>
      <c r="F100" s="130"/>
      <c r="G100" s="130"/>
      <c r="H100" s="130"/>
      <c r="J100" s="136"/>
      <c r="L100" s="214"/>
      <c r="M100" s="122"/>
      <c r="N100" s="122"/>
      <c r="O100" s="136"/>
      <c r="P100" s="136"/>
      <c r="R100" s="136"/>
      <c r="X100" s="296"/>
    </row>
    <row r="101" spans="1:33" s="140" customFormat="1" ht="15.75">
      <c r="A101" s="222" t="s">
        <v>23</v>
      </c>
      <c r="B101" s="224">
        <v>2288.6079999999679</v>
      </c>
      <c r="C101" s="216">
        <v>463.64500000000407</v>
      </c>
      <c r="D101" s="216">
        <v>0.57599999999999996</v>
      </c>
      <c r="E101" s="216">
        <f t="shared" si="75"/>
        <v>2752.828999999972</v>
      </c>
      <c r="F101" s="130"/>
      <c r="G101" s="130"/>
      <c r="H101" s="130"/>
      <c r="J101" s="136"/>
      <c r="L101" s="214"/>
      <c r="M101" s="120"/>
      <c r="N101" s="120"/>
      <c r="O101" s="136"/>
      <c r="P101" s="136"/>
      <c r="R101" s="136"/>
      <c r="X101" s="296"/>
    </row>
    <row r="102" spans="1:33" s="140" customFormat="1" ht="15.75">
      <c r="A102" s="222" t="s">
        <v>24</v>
      </c>
      <c r="B102" s="224">
        <v>-903.77700000001937</v>
      </c>
      <c r="C102" s="216">
        <v>423.58100000000559</v>
      </c>
      <c r="D102" s="216">
        <v>-53.438000000000002</v>
      </c>
      <c r="E102" s="216">
        <f t="shared" si="75"/>
        <v>-533.63400000001377</v>
      </c>
      <c r="F102" s="130"/>
      <c r="G102" s="130"/>
      <c r="H102" s="130"/>
      <c r="J102" s="136"/>
      <c r="L102" s="136"/>
      <c r="M102" s="136"/>
      <c r="N102" s="136"/>
      <c r="O102" s="136"/>
      <c r="P102" s="136"/>
      <c r="R102" s="136"/>
      <c r="X102" s="296"/>
    </row>
    <row r="103" spans="1:33" s="140" customFormat="1" ht="20.25">
      <c r="A103" s="222" t="s">
        <v>25</v>
      </c>
      <c r="B103" s="224">
        <v>-1322.0090000000048</v>
      </c>
      <c r="C103" s="216">
        <v>325.53699999999662</v>
      </c>
      <c r="D103" s="216">
        <v>-7.5359999999999996</v>
      </c>
      <c r="E103" s="216">
        <f t="shared" si="75"/>
        <v>-1004.0080000000081</v>
      </c>
      <c r="F103" s="130"/>
      <c r="G103" s="130"/>
      <c r="H103" s="130"/>
      <c r="J103" s="136"/>
      <c r="L103" s="136"/>
      <c r="M103" s="119"/>
      <c r="N103" s="119"/>
      <c r="O103" s="136"/>
      <c r="P103" s="136"/>
      <c r="R103" s="136"/>
      <c r="X103" s="296"/>
    </row>
    <row r="104" spans="1:33" s="140" customFormat="1" ht="20.25">
      <c r="A104" s="222" t="s">
        <v>26</v>
      </c>
      <c r="B104" s="224">
        <v>67.023999999999887</v>
      </c>
      <c r="C104" s="216">
        <v>251.07299999999668</v>
      </c>
      <c r="D104" s="216">
        <v>-649.47699999999998</v>
      </c>
      <c r="E104" s="216">
        <f t="shared" si="75"/>
        <v>-331.38000000000341</v>
      </c>
      <c r="F104" s="130"/>
      <c r="G104" s="130"/>
      <c r="H104" s="130"/>
      <c r="J104" s="136"/>
      <c r="L104" s="136"/>
      <c r="M104" s="119"/>
      <c r="N104" s="119"/>
      <c r="O104" s="136"/>
      <c r="P104" s="136"/>
      <c r="R104" s="136"/>
      <c r="X104" s="296"/>
    </row>
    <row r="105" spans="1:33" s="140" customFormat="1" ht="15.75">
      <c r="A105" s="222" t="s">
        <v>27</v>
      </c>
      <c r="B105" s="224">
        <v>789.20103000000802</v>
      </c>
      <c r="C105" s="216"/>
      <c r="D105" s="216">
        <v>-1257.2550000000001</v>
      </c>
      <c r="E105" s="216">
        <f t="shared" si="75"/>
        <v>-468.05396999999209</v>
      </c>
      <c r="F105" s="130"/>
      <c r="G105" s="130"/>
      <c r="H105" s="130"/>
      <c r="J105" s="136"/>
      <c r="L105" s="136"/>
      <c r="M105" s="136"/>
      <c r="N105" s="136"/>
      <c r="O105" s="136"/>
      <c r="P105" s="136"/>
      <c r="R105" s="136"/>
      <c r="X105" s="296"/>
    </row>
    <row r="106" spans="1:33" s="140" customFormat="1" ht="15.75">
      <c r="A106" s="222" t="s">
        <v>28</v>
      </c>
      <c r="B106" s="224">
        <v>-186.9298680000071</v>
      </c>
      <c r="C106" s="216"/>
      <c r="D106" s="216">
        <v>-771.63099999999997</v>
      </c>
      <c r="E106" s="216">
        <f t="shared" si="75"/>
        <v>-958.56086800000708</v>
      </c>
      <c r="F106" s="130"/>
      <c r="G106" s="130"/>
      <c r="H106" s="130"/>
      <c r="I106" s="136"/>
      <c r="J106" s="136"/>
      <c r="L106" s="136"/>
      <c r="M106" s="136"/>
      <c r="N106" s="136"/>
      <c r="O106" s="136"/>
      <c r="P106" s="136"/>
      <c r="R106" s="136"/>
      <c r="X106" s="296"/>
    </row>
    <row r="107" spans="1:33" s="140" customFormat="1" ht="20.25">
      <c r="A107" s="222" t="s">
        <v>29</v>
      </c>
      <c r="B107" s="224">
        <v>5607.4953710000091</v>
      </c>
      <c r="C107" s="216"/>
      <c r="D107" s="216"/>
      <c r="E107" s="216">
        <f t="shared" si="75"/>
        <v>5607.4953710000091</v>
      </c>
      <c r="F107" s="130"/>
      <c r="G107" s="130"/>
      <c r="H107" s="130"/>
      <c r="I107" s="136"/>
      <c r="J107" s="136"/>
      <c r="L107" s="136"/>
      <c r="M107" s="119"/>
      <c r="N107" s="119"/>
      <c r="O107" s="136"/>
      <c r="P107" s="136"/>
      <c r="R107" s="136"/>
      <c r="S107" s="136"/>
      <c r="X107" s="296"/>
    </row>
    <row r="108" spans="1:33" s="140" customFormat="1" ht="20.25">
      <c r="A108" s="222" t="s">
        <v>30</v>
      </c>
      <c r="B108" s="224">
        <v>1001.0567599999973</v>
      </c>
      <c r="C108" s="216"/>
      <c r="D108" s="216"/>
      <c r="E108" s="216">
        <f t="shared" si="75"/>
        <v>1001.0567599999973</v>
      </c>
      <c r="F108" s="130"/>
      <c r="G108" s="130"/>
      <c r="H108" s="130"/>
      <c r="I108" s="136"/>
      <c r="J108" s="136"/>
      <c r="L108" s="136"/>
      <c r="M108" s="122"/>
      <c r="N108" s="122"/>
      <c r="O108" s="136"/>
      <c r="P108" s="136"/>
      <c r="R108" s="136"/>
      <c r="X108" s="296"/>
    </row>
    <row r="109" spans="1:33" s="140" customFormat="1" ht="15.75">
      <c r="A109" s="222" t="s">
        <v>31</v>
      </c>
      <c r="B109" s="224">
        <v>1413.1020000000001</v>
      </c>
      <c r="C109" s="216"/>
      <c r="D109" s="216"/>
      <c r="E109" s="216">
        <f t="shared" si="75"/>
        <v>1413.1020000000001</v>
      </c>
      <c r="F109" s="130"/>
      <c r="G109" s="130">
        <v>2860.7560000000012</v>
      </c>
      <c r="H109" s="130"/>
      <c r="I109" s="136"/>
      <c r="J109" s="136"/>
      <c r="L109" s="136"/>
      <c r="M109" s="123"/>
      <c r="N109" s="123"/>
      <c r="O109" s="136"/>
      <c r="P109" s="136"/>
      <c r="R109" s="136"/>
      <c r="X109" s="296"/>
    </row>
    <row r="110" spans="1:33" s="140" customFormat="1" ht="15.75">
      <c r="A110" s="222" t="s">
        <v>32</v>
      </c>
      <c r="B110" s="224"/>
      <c r="C110" s="216"/>
      <c r="D110" s="216">
        <v>2738.761</v>
      </c>
      <c r="E110" s="216">
        <f t="shared" si="75"/>
        <v>2738.761</v>
      </c>
      <c r="F110" s="130"/>
      <c r="G110" s="130"/>
      <c r="H110" s="130"/>
      <c r="I110" s="136"/>
      <c r="J110" s="136"/>
      <c r="L110" s="136"/>
      <c r="M110" s="123"/>
      <c r="N110" s="123"/>
      <c r="O110" s="136"/>
      <c r="P110" s="136"/>
      <c r="R110" s="136"/>
      <c r="X110" s="296"/>
    </row>
    <row r="111" spans="1:33" s="130" customFormat="1" ht="15.75">
      <c r="A111" s="222" t="s">
        <v>120</v>
      </c>
      <c r="B111" s="224">
        <f>SUM(B99:B110)</f>
        <v>-2.280996795889223E-7</v>
      </c>
      <c r="C111" s="216">
        <f t="shared" ref="C111:E111" si="76">SUM(C99:C110)</f>
        <v>2860.7560000000012</v>
      </c>
      <c r="D111" s="216">
        <f t="shared" si="76"/>
        <v>0</v>
      </c>
      <c r="E111" s="216">
        <f t="shared" si="76"/>
        <v>2860.7559997719027</v>
      </c>
      <c r="I111" s="136"/>
      <c r="J111" s="136"/>
      <c r="K111" s="131"/>
      <c r="M111" s="135"/>
      <c r="O111" s="140"/>
      <c r="P111" s="140"/>
      <c r="Q111" s="140"/>
      <c r="W111" s="140"/>
      <c r="X111" s="140"/>
      <c r="Y111" s="140"/>
      <c r="Z111" s="140"/>
      <c r="AA111" s="296"/>
      <c r="AB111" s="134"/>
      <c r="AC111" s="295"/>
      <c r="AD111" s="355"/>
      <c r="AE111" s="355"/>
      <c r="AF111" s="355"/>
      <c r="AG111" s="355"/>
    </row>
    <row r="112" spans="1:33" s="140" customFormat="1" ht="15">
      <c r="A112" s="130"/>
      <c r="B112" s="130"/>
      <c r="C112" s="130"/>
      <c r="D112" s="130"/>
      <c r="E112" s="135"/>
      <c r="F112" s="130"/>
      <c r="G112" s="130"/>
      <c r="H112" s="130"/>
      <c r="I112" s="136"/>
      <c r="J112" s="136"/>
      <c r="M112" s="137"/>
      <c r="Z112" s="212"/>
      <c r="AA112" s="212"/>
      <c r="AB112" s="212"/>
      <c r="AC112" s="213"/>
      <c r="AD112" s="213"/>
      <c r="AE112" s="213"/>
      <c r="AF112" s="213"/>
      <c r="AG112" s="213"/>
    </row>
    <row r="113" spans="1:33" s="140" customFormat="1" ht="78.75" customHeight="1">
      <c r="A113" s="146" t="s">
        <v>90</v>
      </c>
      <c r="B113" s="218"/>
      <c r="C113" s="130"/>
      <c r="D113" s="130"/>
      <c r="E113" s="135"/>
      <c r="F113" s="130"/>
      <c r="G113" s="130"/>
      <c r="H113" s="130"/>
      <c r="I113" s="136"/>
      <c r="J113" s="136"/>
      <c r="M113" s="137"/>
      <c r="Z113" s="212"/>
      <c r="AA113" s="212"/>
      <c r="AB113" s="212"/>
      <c r="AC113" s="213"/>
      <c r="AD113" s="213"/>
      <c r="AE113" s="213"/>
      <c r="AF113" s="213"/>
      <c r="AG113" s="213"/>
    </row>
    <row r="114" spans="1:33" s="140" customFormat="1" ht="63">
      <c r="A114" s="222"/>
      <c r="B114" s="223" t="s">
        <v>194</v>
      </c>
      <c r="C114" s="223" t="s">
        <v>195</v>
      </c>
      <c r="D114" s="223" t="s">
        <v>214</v>
      </c>
      <c r="E114" s="220" t="s">
        <v>131</v>
      </c>
      <c r="F114" s="223" t="s">
        <v>206</v>
      </c>
      <c r="G114" s="130"/>
      <c r="H114" s="130"/>
      <c r="I114" s="136"/>
      <c r="J114" s="136"/>
      <c r="N114" s="136"/>
      <c r="O114" s="136"/>
      <c r="P114" s="121"/>
      <c r="Q114" s="136"/>
      <c r="R114" s="136"/>
      <c r="S114" s="136"/>
    </row>
    <row r="115" spans="1:33" s="140" customFormat="1" ht="20.25">
      <c r="A115" s="222" t="s">
        <v>21</v>
      </c>
      <c r="B115" s="224">
        <v>-3864.2310000000002</v>
      </c>
      <c r="C115" s="224">
        <v>-13577.915999999997</v>
      </c>
      <c r="D115" s="224">
        <v>427.185</v>
      </c>
      <c r="E115" s="224">
        <f>B115+C115+D115</f>
        <v>-17014.961999999996</v>
      </c>
      <c r="F115" s="224"/>
      <c r="G115" s="130"/>
      <c r="H115" s="130"/>
      <c r="I115" s="136"/>
      <c r="J115" s="136"/>
      <c r="N115" s="136"/>
      <c r="O115" s="136"/>
      <c r="P115" s="119"/>
      <c r="Q115" s="136"/>
      <c r="R115" s="136"/>
      <c r="S115" s="136"/>
    </row>
    <row r="116" spans="1:33" s="140" customFormat="1" ht="20.25">
      <c r="A116" s="222" t="s">
        <v>22</v>
      </c>
      <c r="B116" s="224">
        <v>-1444.402</v>
      </c>
      <c r="C116" s="224">
        <v>-12228.550000000003</v>
      </c>
      <c r="D116" s="224">
        <v>386.02499999999998</v>
      </c>
      <c r="E116" s="224">
        <f t="shared" ref="E116:E126" si="77">B116+C116+D116</f>
        <v>-13286.927000000003</v>
      </c>
      <c r="F116" s="224">
        <f>16245.938+4580.22</f>
        <v>20826.157999999999</v>
      </c>
      <c r="G116" s="130"/>
      <c r="H116" s="130"/>
      <c r="I116" s="136"/>
      <c r="J116" s="136"/>
      <c r="N116" s="214"/>
      <c r="O116" s="214"/>
      <c r="P116" s="122"/>
      <c r="Q116" s="136"/>
      <c r="R116" s="136"/>
      <c r="S116" s="136"/>
    </row>
    <row r="117" spans="1:33" s="140" customFormat="1" ht="15.75">
      <c r="A117" s="222" t="s">
        <v>23</v>
      </c>
      <c r="B117" s="224">
        <v>-1432.96</v>
      </c>
      <c r="C117" s="224">
        <v>-14058.898000000001</v>
      </c>
      <c r="D117" s="224">
        <v>431.14699999999999</v>
      </c>
      <c r="E117" s="224">
        <f t="shared" si="77"/>
        <v>-15060.710999999999</v>
      </c>
      <c r="F117" s="224"/>
      <c r="G117" s="130"/>
      <c r="H117" s="130"/>
      <c r="I117" s="136"/>
      <c r="J117" s="136"/>
      <c r="N117" s="214"/>
      <c r="O117" s="214"/>
      <c r="P117" s="120"/>
      <c r="Q117" s="136"/>
      <c r="R117" s="136"/>
      <c r="S117" s="136"/>
    </row>
    <row r="118" spans="1:33" s="140" customFormat="1" ht="15.75">
      <c r="A118" s="222" t="s">
        <v>24</v>
      </c>
      <c r="B118" s="224">
        <v>-5282.6539999999995</v>
      </c>
      <c r="C118" s="224">
        <v>-12165.697</v>
      </c>
      <c r="D118" s="224">
        <v>421.88299999999998</v>
      </c>
      <c r="E118" s="224">
        <f t="shared" si="77"/>
        <v>-17026.467999999997</v>
      </c>
      <c r="F118" s="224">
        <f>-4580.22+22970.366</f>
        <v>18390.146000000001</v>
      </c>
      <c r="G118" s="130"/>
      <c r="H118" s="130"/>
      <c r="I118" s="136"/>
      <c r="J118" s="136"/>
      <c r="N118" s="136"/>
      <c r="O118" s="136"/>
      <c r="P118" s="136"/>
      <c r="Q118" s="136"/>
      <c r="R118" s="136"/>
      <c r="S118" s="136"/>
    </row>
    <row r="119" spans="1:33" s="140" customFormat="1" ht="20.25">
      <c r="A119" s="222" t="s">
        <v>25</v>
      </c>
      <c r="B119" s="224">
        <v>-2302.2760000000003</v>
      </c>
      <c r="C119" s="224">
        <v>-13337.974999999999</v>
      </c>
      <c r="D119" s="224">
        <v>330.79</v>
      </c>
      <c r="E119" s="224">
        <f t="shared" si="77"/>
        <v>-15309.460999999998</v>
      </c>
      <c r="F119" s="224"/>
      <c r="G119" s="130"/>
      <c r="H119" s="130"/>
      <c r="I119" s="136"/>
      <c r="J119" s="136"/>
      <c r="N119" s="136"/>
      <c r="O119" s="136"/>
      <c r="P119" s="119"/>
      <c r="Q119" s="136"/>
      <c r="R119" s="136"/>
      <c r="S119" s="136"/>
    </row>
    <row r="120" spans="1:33" s="140" customFormat="1" ht="20.25">
      <c r="A120" s="222" t="s">
        <v>26</v>
      </c>
      <c r="B120" s="224">
        <v>-3339.8620000000001</v>
      </c>
      <c r="C120" s="224">
        <v>-16486.754000000001</v>
      </c>
      <c r="D120" s="224">
        <v>46.585999999999999</v>
      </c>
      <c r="E120" s="224">
        <f t="shared" si="77"/>
        <v>-19780.030000000002</v>
      </c>
      <c r="F120" s="224">
        <f>-16245.938+6015.287</f>
        <v>-10230.651</v>
      </c>
      <c r="G120" s="130"/>
      <c r="H120" s="130"/>
      <c r="I120" s="136"/>
      <c r="J120" s="136"/>
      <c r="N120" s="136"/>
      <c r="O120" s="136"/>
      <c r="P120" s="119"/>
      <c r="Q120" s="136"/>
      <c r="R120" s="136"/>
      <c r="S120" s="136"/>
    </row>
    <row r="121" spans="1:33" s="140" customFormat="1" ht="15.75">
      <c r="A121" s="222" t="s">
        <v>27</v>
      </c>
      <c r="B121" s="224">
        <v>-3877.1579999999999</v>
      </c>
      <c r="C121" s="224">
        <v>-15437.003999999997</v>
      </c>
      <c r="D121" s="224">
        <v>239.87899999999999</v>
      </c>
      <c r="E121" s="224">
        <f t="shared" si="77"/>
        <v>-19074.282999999996</v>
      </c>
      <c r="F121" s="224"/>
      <c r="G121" s="130"/>
      <c r="H121" s="130"/>
      <c r="I121" s="136"/>
      <c r="J121" s="136"/>
      <c r="N121" s="136"/>
      <c r="O121" s="136"/>
      <c r="P121" s="136"/>
      <c r="Q121" s="136"/>
      <c r="R121" s="136"/>
      <c r="S121" s="136"/>
    </row>
    <row r="122" spans="1:33" s="140" customFormat="1" ht="15.75">
      <c r="A122" s="222" t="s">
        <v>28</v>
      </c>
      <c r="B122" s="224">
        <v>-4438.9340000000002</v>
      </c>
      <c r="C122" s="224"/>
      <c r="D122" s="224">
        <v>132.60300000000001</v>
      </c>
      <c r="E122" s="224">
        <f t="shared" si="77"/>
        <v>-4306.3310000000001</v>
      </c>
      <c r="F122" s="224">
        <v>-6015.2870000000003</v>
      </c>
      <c r="G122" s="130"/>
      <c r="H122" s="130"/>
      <c r="I122" s="136"/>
      <c r="J122" s="136"/>
      <c r="N122" s="136"/>
      <c r="O122" s="136"/>
      <c r="P122" s="136"/>
      <c r="Q122" s="136"/>
      <c r="R122" s="136"/>
      <c r="S122" s="136"/>
    </row>
    <row r="123" spans="1:33" s="140" customFormat="1" ht="20.25">
      <c r="A123" s="222" t="s">
        <v>29</v>
      </c>
      <c r="B123" s="224">
        <v>-4432.5419999999995</v>
      </c>
      <c r="C123" s="224"/>
      <c r="D123" s="224">
        <v>93.763999999999996</v>
      </c>
      <c r="E123" s="224">
        <f t="shared" si="77"/>
        <v>-4338.7779999999993</v>
      </c>
      <c r="F123" s="224"/>
      <c r="G123" s="130"/>
      <c r="H123" s="130"/>
      <c r="I123" s="136"/>
      <c r="J123" s="136"/>
      <c r="N123" s="136"/>
      <c r="O123" s="136"/>
      <c r="P123" s="119"/>
      <c r="Q123" s="136"/>
      <c r="R123" s="136"/>
      <c r="S123" s="136"/>
      <c r="U123" s="136"/>
    </row>
    <row r="124" spans="1:33" s="140" customFormat="1" ht="20.25">
      <c r="A124" s="222" t="s">
        <v>30</v>
      </c>
      <c r="B124" s="224">
        <v>-2391.0949999999998</v>
      </c>
      <c r="C124" s="224"/>
      <c r="D124" s="224"/>
      <c r="E124" s="224">
        <f t="shared" si="77"/>
        <v>-2391.0949999999998</v>
      </c>
      <c r="F124" s="224">
        <v>6008.4</v>
      </c>
      <c r="G124" s="130"/>
      <c r="H124" s="130"/>
      <c r="I124" s="136"/>
      <c r="J124" s="136"/>
      <c r="N124" s="136"/>
      <c r="O124" s="136"/>
      <c r="P124" s="122"/>
      <c r="Q124" s="136"/>
      <c r="R124" s="136"/>
      <c r="S124" s="136"/>
    </row>
    <row r="125" spans="1:33" s="140" customFormat="1" ht="15.75">
      <c r="A125" s="222" t="s">
        <v>31</v>
      </c>
      <c r="B125" s="224">
        <v>0</v>
      </c>
      <c r="C125" s="224"/>
      <c r="D125" s="224"/>
      <c r="E125" s="224">
        <f t="shared" si="77"/>
        <v>0</v>
      </c>
      <c r="F125" s="224"/>
      <c r="G125" s="130"/>
      <c r="H125" s="130"/>
      <c r="I125" s="136"/>
      <c r="J125" s="136"/>
      <c r="N125" s="136"/>
      <c r="O125" s="136"/>
      <c r="P125" s="123"/>
      <c r="Q125" s="136"/>
      <c r="R125" s="136"/>
      <c r="S125" s="136"/>
    </row>
    <row r="126" spans="1:33" s="140" customFormat="1" ht="15.75">
      <c r="A126" s="222" t="s">
        <v>32</v>
      </c>
      <c r="B126" s="224">
        <v>0</v>
      </c>
      <c r="C126" s="224"/>
      <c r="D126" s="224"/>
      <c r="E126" s="224">
        <f t="shared" si="77"/>
        <v>0</v>
      </c>
      <c r="F126" s="224"/>
      <c r="G126" s="130"/>
      <c r="H126" s="130"/>
      <c r="I126" s="136"/>
      <c r="J126" s="136"/>
      <c r="N126" s="136"/>
      <c r="O126" s="136"/>
      <c r="P126" s="123"/>
      <c r="Q126" s="136"/>
      <c r="R126" s="136"/>
      <c r="S126" s="136"/>
    </row>
    <row r="127" spans="1:33" s="140" customFormat="1" ht="15.75">
      <c r="A127" s="222" t="s">
        <v>120</v>
      </c>
      <c r="B127" s="224">
        <f>SUM(B115:B126)</f>
        <v>-32806.114000000001</v>
      </c>
      <c r="C127" s="224">
        <f>SUM(C115:C126)</f>
        <v>-97292.794000000009</v>
      </c>
      <c r="D127" s="224">
        <f>SUM(D115:D126)</f>
        <v>2509.8620000000001</v>
      </c>
      <c r="E127" s="224">
        <f>SUM(E115:E126)</f>
        <v>-127589.046</v>
      </c>
      <c r="F127" s="224"/>
      <c r="G127" s="130">
        <v>-34468.084000000003</v>
      </c>
      <c r="H127" s="130"/>
      <c r="I127" s="136"/>
      <c r="J127" s="136"/>
      <c r="N127" s="136"/>
      <c r="O127" s="136"/>
      <c r="P127" s="123"/>
      <c r="Q127" s="136"/>
      <c r="R127" s="136"/>
      <c r="S127" s="136"/>
    </row>
    <row r="128" spans="1:33" s="140" customFormat="1" ht="15">
      <c r="A128" s="130"/>
      <c r="B128" s="130"/>
      <c r="C128" s="130"/>
      <c r="D128" s="130"/>
      <c r="E128" s="135"/>
      <c r="F128" s="130"/>
      <c r="G128" s="130"/>
      <c r="H128" s="130"/>
      <c r="I128" s="136"/>
      <c r="J128" s="136"/>
      <c r="K128" s="297"/>
      <c r="L128" s="136"/>
      <c r="N128" s="136"/>
      <c r="O128" s="136"/>
      <c r="P128" s="123"/>
      <c r="Q128" s="136"/>
      <c r="R128" s="136"/>
      <c r="S128" s="136"/>
    </row>
    <row r="129" spans="1:19" s="140" customFormat="1" ht="15">
      <c r="A129" s="130"/>
      <c r="B129" s="130"/>
      <c r="C129" s="130"/>
      <c r="D129" s="130"/>
      <c r="E129" s="135"/>
      <c r="F129" s="130"/>
      <c r="G129" s="130"/>
      <c r="H129" s="130"/>
      <c r="I129" s="136"/>
      <c r="J129" s="136"/>
      <c r="K129" s="297"/>
      <c r="L129" s="136"/>
      <c r="N129" s="136"/>
      <c r="O129" s="136"/>
      <c r="P129" s="123"/>
      <c r="Q129" s="136"/>
      <c r="R129" s="136"/>
      <c r="S129" s="136"/>
    </row>
    <row r="130" spans="1:19" s="140" customFormat="1" ht="15">
      <c r="A130" s="130"/>
      <c r="B130" s="130"/>
      <c r="C130" s="130"/>
      <c r="D130" s="130"/>
      <c r="E130" s="135"/>
      <c r="F130" s="130"/>
      <c r="G130" s="130"/>
      <c r="H130" s="130"/>
      <c r="I130" s="136"/>
      <c r="J130" s="136"/>
      <c r="K130" s="297"/>
      <c r="L130" s="136"/>
      <c r="N130" s="136"/>
      <c r="O130" s="136"/>
      <c r="P130" s="123"/>
      <c r="Q130" s="136"/>
      <c r="R130" s="136"/>
      <c r="S130" s="136"/>
    </row>
    <row r="131" spans="1:19" s="140" customFormat="1" ht="15.75">
      <c r="A131" s="146" t="s">
        <v>188</v>
      </c>
      <c r="B131" s="218"/>
      <c r="C131" s="146"/>
      <c r="D131" s="218"/>
      <c r="E131" s="146"/>
      <c r="F131" s="130"/>
      <c r="G131" s="130"/>
      <c r="H131" s="130"/>
      <c r="I131" s="136"/>
      <c r="J131" s="136"/>
      <c r="K131" s="297"/>
      <c r="L131" s="136"/>
      <c r="N131" s="136"/>
      <c r="O131" s="136"/>
      <c r="P131" s="123"/>
      <c r="Q131" s="136"/>
      <c r="R131" s="136"/>
      <c r="S131" s="136"/>
    </row>
    <row r="132" spans="1:19" s="140" customFormat="1" ht="126">
      <c r="A132" s="222"/>
      <c r="B132" s="223" t="s">
        <v>219</v>
      </c>
      <c r="C132" s="219" t="s">
        <v>190</v>
      </c>
      <c r="D132" s="226" t="s">
        <v>191</v>
      </c>
      <c r="E132" s="220" t="s">
        <v>193</v>
      </c>
      <c r="F132" s="220" t="s">
        <v>131</v>
      </c>
      <c r="G132" s="130"/>
      <c r="H132" s="130"/>
      <c r="I132" s="136"/>
      <c r="J132" s="136"/>
      <c r="K132" s="297"/>
      <c r="L132" s="136"/>
      <c r="N132" s="136"/>
      <c r="O132" s="136"/>
      <c r="P132" s="123"/>
      <c r="Q132" s="136"/>
      <c r="R132" s="136"/>
      <c r="S132" s="136"/>
    </row>
    <row r="133" spans="1:19" s="140" customFormat="1" ht="15.75">
      <c r="A133" s="222" t="s">
        <v>21</v>
      </c>
      <c r="B133" s="224">
        <v>22000</v>
      </c>
      <c r="C133" s="216"/>
      <c r="D133" s="216"/>
      <c r="E133" s="216">
        <v>6168.7690000000002</v>
      </c>
      <c r="F133" s="216">
        <f>B133+C133+D133+E133</f>
        <v>28168.769</v>
      </c>
      <c r="G133" s="130"/>
      <c r="H133" s="280"/>
      <c r="I133" s="136"/>
      <c r="J133" s="136"/>
      <c r="K133" s="297"/>
      <c r="L133" s="136"/>
      <c r="N133" s="136"/>
      <c r="O133" s="136"/>
      <c r="P133" s="123"/>
      <c r="Q133" s="136"/>
      <c r="R133" s="136"/>
      <c r="S133" s="136"/>
    </row>
    <row r="134" spans="1:19" s="140" customFormat="1" ht="15.75">
      <c r="A134" s="222" t="s">
        <v>22</v>
      </c>
      <c r="B134" s="224"/>
      <c r="C134" s="216"/>
      <c r="D134" s="216"/>
      <c r="E134" s="216">
        <v>5573.4629999999997</v>
      </c>
      <c r="F134" s="216">
        <f t="shared" ref="F134:F145" si="78">B134+C134+D134+E134</f>
        <v>5573.4629999999997</v>
      </c>
      <c r="G134" s="130"/>
      <c r="H134" s="130"/>
      <c r="I134" s="136"/>
      <c r="J134" s="136"/>
      <c r="K134" s="297"/>
      <c r="L134" s="136"/>
      <c r="N134" s="136"/>
      <c r="O134" s="136"/>
      <c r="P134" s="123"/>
      <c r="Q134" s="136"/>
      <c r="R134" s="136"/>
      <c r="S134" s="136"/>
    </row>
    <row r="135" spans="1:19" s="140" customFormat="1" ht="15.75">
      <c r="A135" s="222" t="s">
        <v>23</v>
      </c>
      <c r="B135" s="224"/>
      <c r="C135" s="216"/>
      <c r="D135" s="216"/>
      <c r="E135" s="216">
        <v>5129.5879999999997</v>
      </c>
      <c r="F135" s="216">
        <f t="shared" si="78"/>
        <v>5129.5879999999997</v>
      </c>
      <c r="G135" s="130"/>
      <c r="H135" s="130"/>
      <c r="I135" s="136"/>
      <c r="J135" s="136"/>
      <c r="K135" s="297"/>
      <c r="L135" s="136"/>
      <c r="N135" s="136"/>
      <c r="O135" s="136"/>
      <c r="P135" s="123"/>
      <c r="Q135" s="136"/>
      <c r="R135" s="136"/>
      <c r="S135" s="136"/>
    </row>
    <row r="136" spans="1:19" s="140" customFormat="1" ht="15.75">
      <c r="A136" s="222" t="s">
        <v>24</v>
      </c>
      <c r="B136" s="224"/>
      <c r="C136" s="216"/>
      <c r="D136" s="216"/>
      <c r="E136" s="216">
        <v>4505.4610000000002</v>
      </c>
      <c r="F136" s="216">
        <f t="shared" si="78"/>
        <v>4505.4610000000002</v>
      </c>
      <c r="G136" s="130"/>
      <c r="H136" s="130"/>
      <c r="J136" s="136"/>
      <c r="K136" s="297"/>
      <c r="L136" s="136"/>
      <c r="N136" s="136"/>
      <c r="O136" s="136"/>
      <c r="P136" s="123"/>
      <c r="Q136" s="136"/>
      <c r="R136" s="136"/>
      <c r="S136" s="136"/>
    </row>
    <row r="137" spans="1:19" s="140" customFormat="1" ht="15.75">
      <c r="A137" s="222" t="s">
        <v>25</v>
      </c>
      <c r="B137" s="224"/>
      <c r="C137" s="216"/>
      <c r="D137" s="216"/>
      <c r="E137" s="216">
        <v>5136.5969999999998</v>
      </c>
      <c r="F137" s="216">
        <f t="shared" si="78"/>
        <v>5136.5969999999998</v>
      </c>
      <c r="G137" s="130"/>
      <c r="H137" s="130"/>
      <c r="J137" s="136"/>
      <c r="K137" s="136"/>
      <c r="L137" s="136"/>
      <c r="N137" s="136"/>
      <c r="O137" s="136"/>
      <c r="P137" s="123"/>
      <c r="Q137" s="136"/>
      <c r="R137" s="136"/>
      <c r="S137" s="136"/>
    </row>
    <row r="138" spans="1:19" s="140" customFormat="1" ht="15.75">
      <c r="A138" s="222" t="s">
        <v>26</v>
      </c>
      <c r="B138" s="224"/>
      <c r="C138" s="216"/>
      <c r="D138" s="216"/>
      <c r="E138" s="216">
        <v>4458.3990000000003</v>
      </c>
      <c r="F138" s="216">
        <f t="shared" si="78"/>
        <v>4458.3990000000003</v>
      </c>
      <c r="G138" s="130"/>
      <c r="H138" s="130"/>
      <c r="J138" s="136"/>
      <c r="K138" s="136"/>
      <c r="L138" s="136"/>
      <c r="N138" s="136"/>
      <c r="O138" s="136"/>
      <c r="P138" s="123"/>
      <c r="Q138" s="136"/>
      <c r="R138" s="136"/>
      <c r="S138" s="136"/>
    </row>
    <row r="139" spans="1:19" s="140" customFormat="1" ht="15.75">
      <c r="A139" s="222" t="s">
        <v>27</v>
      </c>
      <c r="B139" s="224"/>
      <c r="C139" s="216"/>
      <c r="D139" s="216"/>
      <c r="E139" s="216">
        <v>4670.2020000000002</v>
      </c>
      <c r="F139" s="216">
        <f t="shared" si="78"/>
        <v>4670.2020000000002</v>
      </c>
      <c r="G139" s="130"/>
      <c r="H139" s="130"/>
      <c r="J139" s="136"/>
      <c r="K139" s="136"/>
      <c r="L139" s="136"/>
      <c r="N139" s="136"/>
      <c r="O139" s="136"/>
      <c r="P139" s="123"/>
      <c r="Q139" s="136"/>
      <c r="R139" s="136"/>
      <c r="S139" s="136"/>
    </row>
    <row r="140" spans="1:19" s="140" customFormat="1" ht="15.75">
      <c r="A140" s="222" t="s">
        <v>28</v>
      </c>
      <c r="B140" s="224"/>
      <c r="C140" s="216">
        <v>-2000</v>
      </c>
      <c r="D140" s="216"/>
      <c r="E140" s="216">
        <v>5459.8860000000004</v>
      </c>
      <c r="F140" s="216">
        <f t="shared" si="78"/>
        <v>3459.8860000000004</v>
      </c>
      <c r="G140" s="130"/>
      <c r="H140" s="130"/>
      <c r="J140" s="136"/>
      <c r="K140" s="136"/>
      <c r="L140" s="136"/>
      <c r="N140" s="136"/>
      <c r="O140" s="136"/>
      <c r="P140" s="123"/>
      <c r="Q140" s="136"/>
      <c r="R140" s="136"/>
      <c r="S140" s="136"/>
    </row>
    <row r="141" spans="1:19" s="140" customFormat="1" ht="15.75">
      <c r="A141" s="222" t="s">
        <v>29</v>
      </c>
      <c r="B141" s="224"/>
      <c r="C141" s="216">
        <v>2000</v>
      </c>
      <c r="D141" s="216">
        <v>948.6</v>
      </c>
      <c r="E141" s="216">
        <v>4491.0959999999995</v>
      </c>
      <c r="F141" s="216">
        <f t="shared" si="78"/>
        <v>7439.6959999999999</v>
      </c>
      <c r="G141" s="130"/>
      <c r="H141" s="130"/>
      <c r="I141" s="136"/>
      <c r="J141" s="136"/>
      <c r="K141" s="136"/>
      <c r="L141" s="136"/>
      <c r="N141" s="136"/>
      <c r="O141" s="136"/>
      <c r="P141" s="123"/>
      <c r="Q141" s="136"/>
      <c r="R141" s="136"/>
      <c r="S141" s="136"/>
    </row>
    <row r="142" spans="1:19" s="140" customFormat="1" ht="15.75">
      <c r="A142" s="222" t="s">
        <v>30</v>
      </c>
      <c r="B142" s="224"/>
      <c r="C142" s="216"/>
      <c r="D142" s="216"/>
      <c r="E142" s="216">
        <v>4847.942</v>
      </c>
      <c r="F142" s="216">
        <f t="shared" si="78"/>
        <v>4847.942</v>
      </c>
      <c r="G142" s="130"/>
      <c r="H142" s="130"/>
      <c r="I142" s="136"/>
      <c r="J142" s="136"/>
      <c r="K142" s="136"/>
      <c r="L142" s="136"/>
      <c r="N142" s="136"/>
      <c r="O142" s="136"/>
      <c r="P142" s="123"/>
      <c r="Q142" s="136"/>
      <c r="R142" s="136"/>
      <c r="S142" s="136"/>
    </row>
    <row r="143" spans="1:19" s="140" customFormat="1" ht="15.75">
      <c r="A143" s="222" t="s">
        <v>31</v>
      </c>
      <c r="B143" s="224"/>
      <c r="C143" s="216"/>
      <c r="D143" s="216"/>
      <c r="E143" s="216">
        <v>5921.7250000000004</v>
      </c>
      <c r="F143" s="216">
        <f t="shared" si="78"/>
        <v>5921.7250000000004</v>
      </c>
      <c r="G143" s="130"/>
      <c r="H143" s="130"/>
      <c r="I143" s="136"/>
      <c r="J143" s="136"/>
      <c r="K143" s="136"/>
      <c r="L143" s="136"/>
      <c r="N143" s="136"/>
      <c r="O143" s="136"/>
      <c r="P143" s="123"/>
      <c r="Q143" s="136"/>
      <c r="R143" s="136"/>
      <c r="S143" s="136"/>
    </row>
    <row r="144" spans="1:19" s="140" customFormat="1" ht="15.75">
      <c r="A144" s="222" t="s">
        <v>32</v>
      </c>
      <c r="B144" s="224"/>
      <c r="C144" s="216"/>
      <c r="D144" s="216"/>
      <c r="E144" s="216">
        <v>6463.2179999999998</v>
      </c>
      <c r="F144" s="216">
        <f t="shared" si="78"/>
        <v>6463.2179999999998</v>
      </c>
      <c r="G144" s="130"/>
      <c r="H144" s="130"/>
      <c r="I144" s="136"/>
      <c r="J144" s="136"/>
      <c r="K144" s="136"/>
      <c r="L144" s="136"/>
      <c r="N144" s="136"/>
      <c r="O144" s="136"/>
      <c r="P144" s="123"/>
      <c r="Q144" s="136"/>
      <c r="R144" s="136"/>
      <c r="S144" s="136"/>
    </row>
    <row r="145" spans="1:20" s="140" customFormat="1" ht="15.75">
      <c r="A145" s="222" t="s">
        <v>120</v>
      </c>
      <c r="B145" s="224">
        <f>SUM(B133:B144)</f>
        <v>22000</v>
      </c>
      <c r="C145" s="216">
        <f t="shared" ref="C145:E145" si="79">SUM(C133:C144)</f>
        <v>0</v>
      </c>
      <c r="D145" s="216">
        <f t="shared" si="79"/>
        <v>948.6</v>
      </c>
      <c r="E145" s="216">
        <f t="shared" si="79"/>
        <v>62826.345999999998</v>
      </c>
      <c r="F145" s="216">
        <f t="shared" si="78"/>
        <v>85774.945999999996</v>
      </c>
      <c r="G145" s="130">
        <v>62826.345999999998</v>
      </c>
      <c r="H145" s="130">
        <v>22000</v>
      </c>
      <c r="I145" s="136"/>
      <c r="J145" s="136"/>
      <c r="K145" s="123"/>
      <c r="L145" s="123"/>
      <c r="M145" s="136"/>
      <c r="N145" s="136"/>
    </row>
    <row r="146" spans="1:20" s="140" customFormat="1" ht="15">
      <c r="A146" s="130"/>
      <c r="B146" s="130"/>
      <c r="C146" s="130"/>
      <c r="D146" s="130"/>
      <c r="E146" s="135"/>
      <c r="F146" s="130"/>
      <c r="G146" s="130"/>
      <c r="H146" s="130"/>
      <c r="I146" s="136"/>
      <c r="J146" s="136"/>
      <c r="K146" s="123"/>
      <c r="L146" s="123"/>
      <c r="M146" s="136"/>
      <c r="N146" s="136"/>
    </row>
    <row r="147" spans="1:20" s="140" customFormat="1" ht="15.75">
      <c r="A147" s="146" t="s">
        <v>18</v>
      </c>
      <c r="B147" s="218"/>
      <c r="C147" s="146"/>
      <c r="D147" s="218"/>
      <c r="E147" s="146"/>
      <c r="F147" s="130"/>
      <c r="G147" s="130"/>
      <c r="H147" s="130"/>
      <c r="I147" s="136"/>
      <c r="J147" s="136"/>
      <c r="K147" s="123"/>
      <c r="L147" s="123"/>
      <c r="M147" s="136"/>
      <c r="N147" s="136"/>
    </row>
    <row r="148" spans="1:20" s="140" customFormat="1" ht="15.75">
      <c r="A148" s="222"/>
      <c r="B148" s="223" t="s">
        <v>197</v>
      </c>
      <c r="C148" s="130"/>
      <c r="D148" s="130"/>
      <c r="E148" s="130"/>
      <c r="F148" s="130"/>
      <c r="G148" s="130"/>
      <c r="H148" s="130"/>
      <c r="I148" s="136"/>
      <c r="J148" s="136"/>
      <c r="K148" s="123"/>
      <c r="L148" s="123"/>
      <c r="M148" s="136"/>
      <c r="N148" s="136"/>
    </row>
    <row r="149" spans="1:20" s="140" customFormat="1" ht="15.75">
      <c r="A149" s="222" t="s">
        <v>21</v>
      </c>
      <c r="B149" s="224">
        <v>512.33699999999999</v>
      </c>
      <c r="C149" s="130"/>
      <c r="D149" s="280"/>
      <c r="E149" s="130"/>
      <c r="F149" s="130"/>
      <c r="G149" s="130"/>
      <c r="H149" s="130"/>
      <c r="I149" s="136"/>
      <c r="J149" s="136"/>
      <c r="K149" s="123"/>
      <c r="L149" s="123"/>
      <c r="M149" s="136"/>
      <c r="N149" s="136"/>
    </row>
    <row r="150" spans="1:20" s="140" customFormat="1" ht="15.75">
      <c r="A150" s="222" t="s">
        <v>22</v>
      </c>
      <c r="B150" s="224">
        <v>687.01200000000017</v>
      </c>
      <c r="C150" s="130"/>
      <c r="D150" s="130"/>
      <c r="E150" s="130"/>
      <c r="F150" s="130"/>
      <c r="G150" s="130"/>
      <c r="H150" s="130"/>
      <c r="I150" s="136"/>
      <c r="J150" s="136"/>
      <c r="K150" s="123"/>
      <c r="L150" s="123"/>
      <c r="M150" s="136"/>
      <c r="N150" s="136"/>
    </row>
    <row r="151" spans="1:20" s="140" customFormat="1" ht="15.75">
      <c r="A151" s="222" t="s">
        <v>23</v>
      </c>
      <c r="B151" s="224">
        <v>510.93499999999995</v>
      </c>
      <c r="C151" s="130"/>
      <c r="D151" s="130"/>
      <c r="E151" s="130"/>
      <c r="F151" s="130"/>
      <c r="G151" s="130"/>
      <c r="H151" s="130"/>
      <c r="I151" s="136"/>
      <c r="J151" s="136"/>
      <c r="K151" s="123"/>
      <c r="L151" s="123"/>
      <c r="M151" s="136"/>
      <c r="N151" s="136"/>
    </row>
    <row r="152" spans="1:20" s="140" customFormat="1" ht="15.75">
      <c r="A152" s="222" t="s">
        <v>24</v>
      </c>
      <c r="B152" s="224">
        <v>591.07499999999993</v>
      </c>
      <c r="C152" s="130"/>
      <c r="D152" s="130"/>
      <c r="E152" s="130"/>
      <c r="F152" s="130"/>
      <c r="G152" s="130"/>
      <c r="H152" s="130"/>
      <c r="I152" s="136"/>
      <c r="J152" s="136"/>
      <c r="K152" s="123"/>
      <c r="L152" s="123"/>
      <c r="M152" s="136"/>
      <c r="N152" s="136"/>
    </row>
    <row r="153" spans="1:20" s="140" customFormat="1" ht="15.75">
      <c r="A153" s="222" t="s">
        <v>25</v>
      </c>
      <c r="B153" s="224">
        <v>514.90500000000009</v>
      </c>
      <c r="C153" s="130"/>
      <c r="D153" s="130"/>
      <c r="E153" s="130"/>
      <c r="F153" s="130"/>
      <c r="G153" s="130"/>
      <c r="H153" s="130"/>
      <c r="I153" s="136"/>
      <c r="J153" s="136"/>
      <c r="K153" s="123"/>
      <c r="L153" s="123"/>
      <c r="M153" s="136"/>
      <c r="N153" s="136"/>
    </row>
    <row r="154" spans="1:20" s="140" customFormat="1" ht="15.75">
      <c r="A154" s="222" t="s">
        <v>26</v>
      </c>
      <c r="B154" s="224">
        <v>530.79799999999989</v>
      </c>
      <c r="C154" s="130"/>
      <c r="D154" s="130"/>
      <c r="E154" s="130"/>
      <c r="F154" s="130"/>
      <c r="G154" s="130"/>
      <c r="H154" s="130"/>
      <c r="I154" s="130"/>
      <c r="J154" s="136"/>
      <c r="K154" s="123"/>
      <c r="L154" s="123"/>
      <c r="M154" s="136"/>
      <c r="N154" s="136"/>
    </row>
    <row r="155" spans="1:20" s="140" customFormat="1" ht="15.75">
      <c r="A155" s="222" t="s">
        <v>27</v>
      </c>
      <c r="B155" s="224"/>
      <c r="C155" s="130"/>
      <c r="D155" s="130"/>
      <c r="E155" s="130"/>
      <c r="F155" s="130"/>
      <c r="G155" s="130"/>
      <c r="H155" s="130"/>
      <c r="I155" s="130"/>
      <c r="J155" s="136"/>
      <c r="K155" s="123"/>
      <c r="L155" s="123"/>
      <c r="M155" s="136"/>
      <c r="N155" s="136"/>
    </row>
    <row r="156" spans="1:20" s="140" customFormat="1" ht="15.75">
      <c r="A156" s="222" t="s">
        <v>28</v>
      </c>
      <c r="B156" s="224"/>
      <c r="C156" s="130"/>
      <c r="D156" s="130"/>
      <c r="E156" s="130"/>
      <c r="F156" s="130"/>
      <c r="G156" s="130"/>
      <c r="H156" s="130"/>
      <c r="I156" s="130"/>
      <c r="J156" s="136"/>
      <c r="K156" s="123"/>
      <c r="L156" s="123"/>
      <c r="M156" s="136"/>
      <c r="N156" s="136"/>
    </row>
    <row r="157" spans="1:20" s="140" customFormat="1" ht="15.75">
      <c r="A157" s="222" t="s">
        <v>29</v>
      </c>
      <c r="B157" s="224"/>
      <c r="C157" s="130"/>
      <c r="D157" s="130"/>
      <c r="E157" s="130"/>
      <c r="F157" s="130"/>
      <c r="G157" s="130"/>
      <c r="H157" s="130"/>
      <c r="I157" s="130"/>
      <c r="J157" s="136"/>
      <c r="K157" s="123"/>
      <c r="L157" s="123"/>
      <c r="M157" s="136"/>
      <c r="N157" s="136"/>
    </row>
    <row r="158" spans="1:20" s="140" customFormat="1" ht="15.75">
      <c r="A158" s="222" t="s">
        <v>30</v>
      </c>
      <c r="B158" s="224"/>
      <c r="C158" s="130"/>
      <c r="D158" s="130"/>
      <c r="E158" s="130"/>
      <c r="F158" s="130"/>
      <c r="G158" s="130"/>
      <c r="H158" s="130"/>
      <c r="I158" s="130"/>
      <c r="J158" s="136"/>
      <c r="K158" s="123"/>
      <c r="L158" s="123"/>
      <c r="M158" s="136"/>
      <c r="N158" s="136"/>
    </row>
    <row r="159" spans="1:20" s="140" customFormat="1" ht="15.75">
      <c r="A159" s="222" t="s">
        <v>31</v>
      </c>
      <c r="B159" s="224"/>
      <c r="C159" s="130"/>
      <c r="D159" s="130"/>
      <c r="E159" s="130"/>
      <c r="F159" s="130"/>
      <c r="G159" s="130"/>
      <c r="H159" s="130"/>
      <c r="I159" s="130"/>
      <c r="J159" s="136"/>
      <c r="K159" s="251"/>
      <c r="L159" s="136"/>
      <c r="M159" s="136"/>
      <c r="N159" s="136"/>
      <c r="O159" s="123"/>
      <c r="P159" s="136"/>
      <c r="Q159" s="136"/>
      <c r="R159" s="136"/>
      <c r="T159" s="136"/>
    </row>
    <row r="160" spans="1:20" s="140" customFormat="1" ht="15.75">
      <c r="A160" s="222" t="s">
        <v>32</v>
      </c>
      <c r="B160" s="224"/>
      <c r="C160" s="130"/>
      <c r="D160" s="130"/>
      <c r="E160" s="130"/>
      <c r="F160" s="130"/>
      <c r="G160" s="130"/>
      <c r="H160" s="130"/>
      <c r="I160" s="130"/>
      <c r="J160" s="136"/>
      <c r="K160" s="136"/>
      <c r="L160" s="136"/>
      <c r="N160" s="136"/>
      <c r="O160" s="136"/>
      <c r="P160" s="123"/>
      <c r="Q160" s="136"/>
      <c r="R160" s="136"/>
      <c r="S160" s="136"/>
    </row>
    <row r="161" spans="1:20" s="140" customFormat="1" ht="15.75">
      <c r="A161" s="222" t="s">
        <v>120</v>
      </c>
      <c r="B161" s="224">
        <f>SUM(B149:B160)</f>
        <v>3347.0619999999999</v>
      </c>
      <c r="C161" s="130">
        <v>3347.0619999999999</v>
      </c>
      <c r="D161" s="130"/>
      <c r="E161" s="130"/>
      <c r="F161" s="130"/>
      <c r="G161" s="130"/>
      <c r="H161" s="130"/>
      <c r="I161" s="130"/>
      <c r="J161" s="136"/>
      <c r="K161" s="136"/>
      <c r="L161" s="136"/>
      <c r="M161" s="136"/>
      <c r="N161" s="136"/>
      <c r="O161" s="123"/>
      <c r="P161" s="136"/>
      <c r="Q161" s="136"/>
      <c r="R161" s="136"/>
      <c r="T161" s="136"/>
    </row>
    <row r="162" spans="1:20" s="140" customFormat="1" ht="15">
      <c r="A162" s="130"/>
      <c r="B162" s="130"/>
      <c r="C162" s="130"/>
      <c r="D162" s="130"/>
      <c r="E162" s="135"/>
      <c r="F162" s="130"/>
      <c r="G162" s="130"/>
      <c r="H162" s="130"/>
      <c r="I162" s="130"/>
      <c r="J162" s="130"/>
      <c r="K162" s="136"/>
      <c r="L162" s="136"/>
      <c r="M162" s="136"/>
      <c r="N162" s="136"/>
      <c r="O162" s="123"/>
      <c r="P162" s="136"/>
      <c r="Q162" s="136"/>
      <c r="R162" s="136"/>
      <c r="T162" s="136"/>
    </row>
    <row r="163" spans="1:20" s="140" customFormat="1" ht="15.75">
      <c r="A163" s="146" t="s">
        <v>33</v>
      </c>
      <c r="B163" s="218"/>
      <c r="C163" s="130"/>
      <c r="D163" s="130"/>
      <c r="E163" s="135"/>
      <c r="F163" s="130"/>
      <c r="G163" s="130"/>
      <c r="H163" s="130"/>
      <c r="I163" s="130"/>
      <c r="J163" s="130"/>
      <c r="K163" s="136"/>
      <c r="L163" s="136"/>
      <c r="M163" s="136"/>
      <c r="N163" s="136"/>
      <c r="O163" s="123"/>
      <c r="P163" s="136"/>
      <c r="Q163" s="136"/>
      <c r="R163" s="136"/>
      <c r="T163" s="136"/>
    </row>
    <row r="164" spans="1:20" s="140" customFormat="1" ht="15.75">
      <c r="A164" s="222"/>
      <c r="B164" s="223" t="s">
        <v>192</v>
      </c>
      <c r="C164" s="130"/>
      <c r="D164" s="130"/>
      <c r="E164" s="135"/>
      <c r="F164" s="130"/>
      <c r="G164" s="130"/>
      <c r="H164" s="130"/>
      <c r="I164" s="130"/>
      <c r="J164" s="130"/>
      <c r="K164" s="136"/>
      <c r="L164" s="136"/>
      <c r="M164" s="136"/>
      <c r="N164" s="136"/>
      <c r="O164" s="123"/>
      <c r="P164" s="136"/>
      <c r="Q164" s="136"/>
      <c r="R164" s="136"/>
      <c r="T164" s="136"/>
    </row>
    <row r="165" spans="1:20" s="140" customFormat="1" ht="15.75">
      <c r="A165" s="222" t="s">
        <v>21</v>
      </c>
      <c r="B165" s="224">
        <v>2728.8149999999996</v>
      </c>
      <c r="C165" s="130"/>
      <c r="D165" s="130"/>
      <c r="E165" s="135"/>
      <c r="F165" s="130"/>
      <c r="G165" s="130"/>
      <c r="H165" s="130"/>
      <c r="I165" s="130"/>
      <c r="J165" s="130"/>
      <c r="K165" s="136"/>
      <c r="L165" s="136"/>
      <c r="M165" s="136"/>
      <c r="N165" s="136"/>
      <c r="O165" s="123"/>
      <c r="P165" s="136"/>
      <c r="Q165" s="136"/>
      <c r="R165" s="136"/>
      <c r="T165" s="136"/>
    </row>
    <row r="166" spans="1:20" s="140" customFormat="1" ht="15.75">
      <c r="A166" s="222" t="s">
        <v>22</v>
      </c>
      <c r="B166" s="224">
        <v>1412.7090000000001</v>
      </c>
      <c r="C166" s="130"/>
      <c r="D166" s="130"/>
      <c r="E166" s="135"/>
      <c r="F166" s="130"/>
      <c r="G166" s="130"/>
      <c r="H166" s="130"/>
      <c r="I166" s="130"/>
      <c r="J166" s="130"/>
      <c r="K166" s="136"/>
      <c r="L166" s="136"/>
      <c r="M166" s="136"/>
      <c r="N166" s="136"/>
      <c r="O166" s="123"/>
      <c r="P166" s="136"/>
      <c r="Q166" s="136"/>
      <c r="R166" s="136"/>
      <c r="T166" s="136"/>
    </row>
    <row r="167" spans="1:20" s="140" customFormat="1" ht="15.75">
      <c r="A167" s="222" t="s">
        <v>23</v>
      </c>
      <c r="B167" s="224">
        <v>7629.222999999999</v>
      </c>
      <c r="C167" s="130"/>
      <c r="D167" s="130"/>
      <c r="E167" s="135"/>
      <c r="F167" s="130"/>
      <c r="G167" s="130"/>
      <c r="H167" s="130"/>
      <c r="I167" s="130"/>
      <c r="J167" s="130"/>
      <c r="K167" s="297"/>
      <c r="L167" s="136"/>
      <c r="M167" s="136"/>
      <c r="N167" s="136"/>
      <c r="O167" s="123"/>
      <c r="P167" s="136"/>
      <c r="Q167" s="136"/>
      <c r="R167" s="136"/>
      <c r="T167" s="136"/>
    </row>
    <row r="168" spans="1:20" s="140" customFormat="1" ht="15.75">
      <c r="A168" s="222" t="s">
        <v>24</v>
      </c>
      <c r="B168" s="224">
        <v>3142.9799999999996</v>
      </c>
      <c r="C168" s="130"/>
      <c r="D168" s="130"/>
      <c r="E168" s="135"/>
      <c r="F168" s="130"/>
      <c r="G168" s="130"/>
      <c r="H168" s="130"/>
      <c r="I168" s="130"/>
      <c r="J168" s="130"/>
      <c r="K168" s="297"/>
      <c r="L168" s="136"/>
      <c r="M168" s="136"/>
      <c r="N168" s="136"/>
      <c r="O168" s="123"/>
      <c r="P168" s="136"/>
      <c r="Q168" s="136"/>
      <c r="R168" s="136"/>
      <c r="T168" s="136"/>
    </row>
    <row r="169" spans="1:20" s="140" customFormat="1" ht="15.75">
      <c r="A169" s="222" t="s">
        <v>25</v>
      </c>
      <c r="B169" s="224">
        <v>13178.61479</v>
      </c>
      <c r="C169" s="130"/>
      <c r="D169" s="130"/>
      <c r="E169" s="135"/>
      <c r="F169" s="130"/>
      <c r="G169" s="130"/>
      <c r="H169" s="130"/>
      <c r="I169" s="130"/>
      <c r="J169" s="130"/>
      <c r="K169" s="297"/>
      <c r="L169" s="136"/>
      <c r="M169" s="136"/>
      <c r="N169" s="136"/>
      <c r="O169" s="123"/>
      <c r="P169" s="136"/>
      <c r="Q169" s="136"/>
      <c r="R169" s="136"/>
      <c r="T169" s="136"/>
    </row>
    <row r="170" spans="1:20" s="140" customFormat="1" ht="15.75">
      <c r="A170" s="222" t="s">
        <v>26</v>
      </c>
      <c r="B170" s="224">
        <v>820.75495999999998</v>
      </c>
      <c r="C170" s="130"/>
      <c r="D170" s="130"/>
      <c r="E170" s="135"/>
      <c r="F170" s="130"/>
      <c r="G170" s="130"/>
      <c r="H170" s="130"/>
      <c r="I170" s="130"/>
      <c r="J170" s="130"/>
      <c r="K170" s="297"/>
      <c r="L170" s="136"/>
      <c r="M170" s="136"/>
      <c r="N170" s="136"/>
      <c r="O170" s="123"/>
      <c r="P170" s="136"/>
      <c r="Q170" s="136"/>
      <c r="R170" s="136"/>
      <c r="T170" s="136"/>
    </row>
    <row r="171" spans="1:20" s="140" customFormat="1" ht="15.75">
      <c r="A171" s="222" t="s">
        <v>27</v>
      </c>
      <c r="B171" s="224">
        <v>2722.2350000000001</v>
      </c>
      <c r="C171" s="130"/>
      <c r="D171" s="130"/>
      <c r="E171" s="135"/>
      <c r="F171" s="130"/>
      <c r="G171" s="130"/>
      <c r="H171" s="130"/>
      <c r="I171" s="130"/>
      <c r="J171" s="130"/>
      <c r="K171" s="297"/>
      <c r="L171" s="136"/>
      <c r="M171" s="136"/>
      <c r="N171" s="136"/>
      <c r="O171" s="123"/>
      <c r="P171" s="136"/>
      <c r="Q171" s="136"/>
      <c r="R171" s="136"/>
      <c r="T171" s="136"/>
    </row>
    <row r="172" spans="1:20" s="140" customFormat="1" ht="15.75">
      <c r="A172" s="222" t="s">
        <v>28</v>
      </c>
      <c r="B172" s="224">
        <v>2834.9319999999998</v>
      </c>
      <c r="C172" s="130"/>
      <c r="D172" s="130"/>
      <c r="E172" s="135"/>
      <c r="F172" s="130"/>
      <c r="G172" s="130"/>
      <c r="H172" s="130"/>
      <c r="I172" s="130"/>
      <c r="J172" s="130"/>
      <c r="K172" s="251"/>
      <c r="L172" s="136"/>
      <c r="M172" s="136"/>
      <c r="N172" s="136"/>
      <c r="O172" s="123"/>
      <c r="P172" s="136"/>
      <c r="Q172" s="136"/>
      <c r="R172" s="136"/>
      <c r="T172" s="136"/>
    </row>
    <row r="173" spans="1:20" s="140" customFormat="1" ht="15.75">
      <c r="A173" s="222" t="s">
        <v>29</v>
      </c>
      <c r="B173" s="224">
        <v>3148.326</v>
      </c>
      <c r="C173" s="130"/>
      <c r="D173" s="130"/>
      <c r="E173" s="135"/>
      <c r="F173" s="130"/>
      <c r="G173" s="130"/>
      <c r="H173" s="130"/>
      <c r="I173" s="130"/>
      <c r="J173" s="130"/>
      <c r="K173" s="251"/>
      <c r="L173" s="136"/>
      <c r="M173" s="136"/>
      <c r="N173" s="136"/>
      <c r="O173" s="123"/>
      <c r="P173" s="136"/>
      <c r="Q173" s="136"/>
      <c r="R173" s="136"/>
      <c r="T173" s="136"/>
    </row>
    <row r="174" spans="1:20" s="140" customFormat="1" ht="15.75">
      <c r="A174" s="222" t="s">
        <v>30</v>
      </c>
      <c r="B174" s="224">
        <v>2871.6419999999998</v>
      </c>
      <c r="C174" s="130"/>
      <c r="D174" s="130"/>
      <c r="E174" s="135"/>
      <c r="F174" s="130"/>
      <c r="G174" s="130"/>
      <c r="H174" s="130"/>
      <c r="I174" s="130"/>
      <c r="J174" s="130"/>
      <c r="K174" s="251"/>
      <c r="L174" s="136"/>
      <c r="M174" s="136"/>
      <c r="N174" s="136"/>
      <c r="O174" s="123"/>
      <c r="P174" s="136"/>
      <c r="Q174" s="136"/>
      <c r="R174" s="136"/>
      <c r="T174" s="136"/>
    </row>
    <row r="175" spans="1:20" s="140" customFormat="1" ht="15.75">
      <c r="A175" s="222" t="s">
        <v>31</v>
      </c>
      <c r="B175" s="224">
        <v>5564.97</v>
      </c>
      <c r="C175" s="130"/>
      <c r="D175" s="130"/>
      <c r="E175" s="135"/>
      <c r="F175" s="130"/>
      <c r="G175" s="130"/>
      <c r="H175" s="130"/>
      <c r="I175" s="130"/>
      <c r="J175" s="130"/>
      <c r="K175" s="251"/>
      <c r="L175" s="136"/>
      <c r="N175" s="136"/>
      <c r="O175" s="136"/>
      <c r="P175" s="123"/>
      <c r="Q175" s="136"/>
      <c r="R175" s="136"/>
      <c r="S175" s="136"/>
    </row>
    <row r="176" spans="1:20" s="140" customFormat="1" ht="15.75">
      <c r="A176" s="222" t="s">
        <v>32</v>
      </c>
      <c r="B176" s="224">
        <v>1960.86358</v>
      </c>
      <c r="C176" s="130"/>
      <c r="D176" s="130"/>
      <c r="E176" s="135"/>
      <c r="F176" s="130"/>
      <c r="G176" s="130"/>
      <c r="H176" s="130"/>
      <c r="I176" s="130"/>
      <c r="J176" s="130"/>
      <c r="K176" s="251"/>
      <c r="L176" s="214"/>
      <c r="N176" s="136"/>
      <c r="O176" s="136"/>
      <c r="P176" s="123"/>
      <c r="Q176" s="136"/>
      <c r="R176" s="136"/>
      <c r="S176" s="136"/>
    </row>
    <row r="177" spans="1:19" s="140" customFormat="1" ht="15.75">
      <c r="A177" s="222" t="s">
        <v>120</v>
      </c>
      <c r="B177" s="224">
        <f>SUM(B165:B176)</f>
        <v>48016.065329999998</v>
      </c>
      <c r="C177" s="130">
        <v>48016.065329999998</v>
      </c>
      <c r="D177" s="130"/>
      <c r="E177" s="135"/>
      <c r="F177" s="130"/>
      <c r="G177" s="130"/>
      <c r="H177" s="130"/>
      <c r="I177" s="130"/>
      <c r="J177" s="130"/>
      <c r="K177" s="251"/>
      <c r="L177" s="214"/>
      <c r="N177" s="136"/>
      <c r="O177" s="136"/>
      <c r="P177" s="123"/>
      <c r="Q177" s="136"/>
      <c r="R177" s="136"/>
      <c r="S177" s="136"/>
    </row>
    <row r="178" spans="1:19" s="140" customFormat="1" ht="15.75">
      <c r="A178" s="146" t="s">
        <v>33</v>
      </c>
      <c r="B178" s="217"/>
      <c r="C178" s="217"/>
      <c r="D178" s="217"/>
      <c r="E178" s="146"/>
      <c r="F178" s="146"/>
      <c r="I178" s="136"/>
      <c r="J178" s="136"/>
      <c r="K178" s="251"/>
      <c r="L178" s="136"/>
      <c r="N178" s="136"/>
      <c r="O178" s="136"/>
      <c r="P178" s="123"/>
      <c r="Q178" s="136"/>
      <c r="R178" s="136"/>
      <c r="S178" s="136"/>
    </row>
    <row r="179" spans="1:19" s="140" customFormat="1" ht="20.25">
      <c r="A179" s="215"/>
      <c r="B179" s="221" t="s">
        <v>128</v>
      </c>
      <c r="C179" s="221" t="s">
        <v>129</v>
      </c>
      <c r="D179" s="221" t="s">
        <v>130</v>
      </c>
      <c r="E179" s="146"/>
      <c r="F179" s="146"/>
      <c r="I179" s="136"/>
      <c r="J179" s="136"/>
      <c r="K179" s="251"/>
      <c r="L179" s="136"/>
      <c r="N179" s="136"/>
      <c r="O179" s="136"/>
      <c r="P179" s="119"/>
      <c r="Q179" s="136"/>
      <c r="R179" s="136"/>
      <c r="S179" s="136"/>
    </row>
    <row r="180" spans="1:19" s="140" customFormat="1" ht="20.25">
      <c r="A180" s="215" t="s">
        <v>21</v>
      </c>
      <c r="B180" s="216"/>
      <c r="C180" s="216"/>
      <c r="D180" s="216"/>
      <c r="E180" s="146"/>
      <c r="F180" s="146"/>
      <c r="I180" s="136"/>
      <c r="J180" s="136"/>
      <c r="K180" s="251"/>
      <c r="L180" s="136"/>
      <c r="N180" s="136"/>
      <c r="O180" s="136"/>
      <c r="P180" s="124"/>
      <c r="Q180" s="136"/>
      <c r="R180" s="136"/>
      <c r="S180" s="136"/>
    </row>
    <row r="181" spans="1:19" s="140" customFormat="1" ht="20.25">
      <c r="A181" s="215" t="s">
        <v>22</v>
      </c>
      <c r="B181" s="216"/>
      <c r="C181" s="216"/>
      <c r="D181" s="216"/>
      <c r="E181" s="146"/>
      <c r="F181" s="146"/>
      <c r="I181" s="136"/>
      <c r="J181" s="136"/>
      <c r="K181" s="251"/>
      <c r="L181" s="136"/>
      <c r="N181" s="136"/>
      <c r="O181" s="136"/>
      <c r="P181" s="119"/>
      <c r="Q181" s="136"/>
      <c r="R181" s="136"/>
      <c r="S181" s="136"/>
    </row>
    <row r="182" spans="1:19" s="140" customFormat="1" ht="20.25">
      <c r="A182" s="215" t="s">
        <v>23</v>
      </c>
      <c r="B182" s="216"/>
      <c r="C182" s="216"/>
      <c r="D182" s="216"/>
      <c r="E182" s="146"/>
      <c r="F182" s="146"/>
      <c r="I182" s="136"/>
      <c r="J182" s="136"/>
      <c r="K182" s="251"/>
      <c r="L182" s="136"/>
      <c r="N182" s="136"/>
      <c r="O182" s="136"/>
      <c r="P182" s="119"/>
      <c r="Q182" s="136"/>
      <c r="R182" s="136"/>
      <c r="S182" s="136"/>
    </row>
    <row r="183" spans="1:19" s="140" customFormat="1" ht="20.25">
      <c r="A183" s="215" t="s">
        <v>24</v>
      </c>
      <c r="B183" s="216">
        <v>312</v>
      </c>
      <c r="C183" s="216"/>
      <c r="D183" s="216"/>
      <c r="E183" s="146"/>
      <c r="F183" s="146"/>
      <c r="I183" s="136"/>
      <c r="J183" s="136"/>
      <c r="K183" s="251"/>
      <c r="L183" s="136"/>
      <c r="N183" s="136"/>
      <c r="O183" s="136"/>
      <c r="P183" s="119"/>
      <c r="Q183" s="136"/>
      <c r="R183" s="136"/>
      <c r="S183" s="136"/>
    </row>
    <row r="184" spans="1:19" s="140" customFormat="1" ht="15.75">
      <c r="A184" s="215" t="s">
        <v>25</v>
      </c>
      <c r="B184" s="216">
        <v>731.9</v>
      </c>
      <c r="C184" s="216"/>
      <c r="D184" s="216"/>
      <c r="E184" s="243">
        <v>1043.9000000000001</v>
      </c>
      <c r="F184" s="146"/>
      <c r="I184" s="136"/>
      <c r="J184" s="136"/>
      <c r="K184" s="130"/>
      <c r="L184" s="136"/>
      <c r="N184" s="136"/>
      <c r="O184" s="136"/>
      <c r="P184" s="136"/>
      <c r="Q184" s="136"/>
      <c r="R184" s="136"/>
      <c r="S184" s="136"/>
    </row>
    <row r="185" spans="1:19" s="140" customFormat="1" ht="15.75">
      <c r="A185" s="215" t="s">
        <v>26</v>
      </c>
      <c r="B185" s="216"/>
      <c r="C185" s="216"/>
      <c r="D185" s="216"/>
      <c r="E185" s="146"/>
      <c r="F185" s="146"/>
      <c r="I185" s="130"/>
      <c r="J185" s="130"/>
      <c r="K185" s="130"/>
      <c r="L185" s="130"/>
      <c r="N185" s="136"/>
      <c r="O185" s="136"/>
      <c r="P185" s="136"/>
      <c r="Q185" s="136"/>
      <c r="R185" s="136"/>
      <c r="S185" s="136"/>
    </row>
    <row r="186" spans="1:19" s="140" customFormat="1" ht="15.75">
      <c r="A186" s="215" t="s">
        <v>27</v>
      </c>
      <c r="B186" s="216"/>
      <c r="C186" s="216"/>
      <c r="D186" s="216"/>
      <c r="E186" s="146"/>
      <c r="F186" s="146"/>
      <c r="I186" s="130"/>
      <c r="J186" s="130"/>
      <c r="K186" s="130"/>
      <c r="L186" s="130"/>
      <c r="N186" s="136"/>
      <c r="O186" s="136"/>
      <c r="P186" s="136"/>
      <c r="Q186" s="136"/>
      <c r="R186" s="136"/>
      <c r="S186" s="136"/>
    </row>
    <row r="187" spans="1:19" s="140" customFormat="1" ht="15.75">
      <c r="A187" s="215" t="s">
        <v>28</v>
      </c>
      <c r="B187" s="216"/>
      <c r="C187" s="216"/>
      <c r="D187" s="216"/>
      <c r="E187" s="146"/>
      <c r="F187" s="146"/>
      <c r="I187" s="130"/>
      <c r="J187" s="130"/>
      <c r="K187" s="130"/>
      <c r="L187" s="130"/>
      <c r="N187" s="136"/>
      <c r="O187" s="136"/>
      <c r="P187" s="136"/>
      <c r="Q187" s="136"/>
      <c r="R187" s="136"/>
      <c r="S187" s="136"/>
    </row>
    <row r="188" spans="1:19" s="140" customFormat="1" ht="15.75">
      <c r="A188" s="215" t="s">
        <v>29</v>
      </c>
      <c r="B188" s="216"/>
      <c r="C188" s="216">
        <v>20007.137999999999</v>
      </c>
      <c r="D188" s="216"/>
      <c r="E188" s="146">
        <v>20007.137999999999</v>
      </c>
      <c r="F188" s="146"/>
      <c r="I188" s="130"/>
      <c r="J188" s="130"/>
      <c r="K188" s="130"/>
      <c r="L188" s="130"/>
      <c r="N188" s="136"/>
      <c r="O188" s="136"/>
      <c r="P188" s="136"/>
      <c r="Q188" s="136"/>
      <c r="R188" s="136"/>
      <c r="S188" s="136"/>
    </row>
    <row r="189" spans="1:19" s="140" customFormat="1" ht="15.75">
      <c r="A189" s="215" t="s">
        <v>30</v>
      </c>
      <c r="B189" s="216"/>
      <c r="C189" s="216">
        <v>4708.1360000000004</v>
      </c>
      <c r="D189" s="216"/>
      <c r="E189" s="146"/>
      <c r="F189" s="146"/>
      <c r="I189" s="130"/>
      <c r="J189" s="130"/>
      <c r="K189" s="130"/>
      <c r="L189" s="130"/>
      <c r="N189" s="136"/>
      <c r="O189" s="136"/>
      <c r="P189" s="136"/>
      <c r="Q189" s="136"/>
      <c r="R189" s="136"/>
      <c r="S189" s="136"/>
    </row>
    <row r="190" spans="1:19" s="140" customFormat="1" ht="15.75">
      <c r="A190" s="215" t="s">
        <v>31</v>
      </c>
      <c r="B190" s="216"/>
      <c r="C190" s="216">
        <v>4708.1360000000004</v>
      </c>
      <c r="D190" s="216"/>
      <c r="E190" s="146"/>
      <c r="F190" s="146"/>
      <c r="I190" s="130"/>
      <c r="J190" s="130"/>
      <c r="K190" s="130"/>
      <c r="L190" s="130"/>
      <c r="N190" s="136"/>
      <c r="O190" s="136"/>
      <c r="P190" s="136"/>
      <c r="Q190" s="136"/>
      <c r="R190" s="136"/>
      <c r="S190" s="136"/>
    </row>
    <row r="191" spans="1:19" s="140" customFormat="1" ht="15.75">
      <c r="A191" s="215" t="s">
        <v>32</v>
      </c>
      <c r="B191" s="216"/>
      <c r="C191" s="216">
        <v>4708.1360000000004</v>
      </c>
      <c r="D191" s="216">
        <v>18208</v>
      </c>
      <c r="E191" s="146"/>
      <c r="F191" s="146"/>
      <c r="I191" s="130"/>
      <c r="J191" s="130"/>
      <c r="K191" s="130"/>
      <c r="L191" s="130"/>
      <c r="N191" s="136"/>
      <c r="O191" s="136"/>
      <c r="P191" s="136"/>
      <c r="Q191" s="136"/>
      <c r="R191" s="136"/>
      <c r="S191" s="136"/>
    </row>
    <row r="192" spans="1:19" s="140" customFormat="1" ht="15.75">
      <c r="A192" s="215" t="s">
        <v>120</v>
      </c>
      <c r="B192" s="216">
        <f>SUM(B180:B191)</f>
        <v>1043.9000000000001</v>
      </c>
      <c r="C192" s="216">
        <f t="shared" ref="C192:D192" si="80">SUM(C180:C191)</f>
        <v>34131.545999999995</v>
      </c>
      <c r="D192" s="216">
        <f t="shared" si="80"/>
        <v>18208</v>
      </c>
      <c r="I192" s="130"/>
      <c r="J192" s="130"/>
      <c r="K192" s="130"/>
      <c r="L192" s="130"/>
      <c r="N192" s="136"/>
      <c r="O192" s="136"/>
      <c r="P192" s="136"/>
      <c r="Q192" s="136"/>
      <c r="R192" s="136"/>
      <c r="S192" s="136"/>
    </row>
    <row r="193" spans="1:34" s="130" customFormat="1" ht="15.75">
      <c r="AB193" s="146"/>
      <c r="AC193" s="146"/>
      <c r="AD193" s="146"/>
      <c r="AE193" s="146"/>
      <c r="AF193" s="146"/>
      <c r="AG193" s="146"/>
      <c r="AH193" s="146"/>
    </row>
    <row r="194" spans="1:34" s="130" customFormat="1" ht="15.75">
      <c r="A194" s="146" t="s">
        <v>34</v>
      </c>
      <c r="B194" s="217" t="s">
        <v>67</v>
      </c>
      <c r="C194" s="217" t="s">
        <v>152</v>
      </c>
      <c r="D194" s="217" t="s">
        <v>67</v>
      </c>
      <c r="AB194" s="146"/>
      <c r="AC194" s="146"/>
      <c r="AD194" s="146"/>
      <c r="AE194" s="146"/>
      <c r="AF194" s="146"/>
      <c r="AG194" s="146"/>
      <c r="AH194" s="146"/>
    </row>
    <row r="195" spans="1:34" s="130" customFormat="1" ht="15.75">
      <c r="A195" s="215"/>
      <c r="B195" s="221" t="s">
        <v>149</v>
      </c>
      <c r="C195" s="221" t="s">
        <v>150</v>
      </c>
      <c r="D195" s="221" t="s">
        <v>151</v>
      </c>
      <c r="AB195" s="146"/>
      <c r="AC195" s="146"/>
      <c r="AD195" s="146"/>
      <c r="AE195" s="146"/>
      <c r="AF195" s="146"/>
      <c r="AG195" s="146"/>
      <c r="AH195" s="146"/>
    </row>
    <row r="196" spans="1:34" s="130" customFormat="1" ht="15.75">
      <c r="A196" s="215" t="s">
        <v>21</v>
      </c>
      <c r="B196" s="216">
        <v>881.00900000000001</v>
      </c>
      <c r="C196" s="216"/>
      <c r="D196" s="216">
        <v>193.97399999999999</v>
      </c>
      <c r="E196" s="280">
        <v>6279.2020000000011</v>
      </c>
      <c r="F196" s="280">
        <v>1066.7660000000001</v>
      </c>
      <c r="AB196" s="146"/>
      <c r="AC196" s="146"/>
      <c r="AD196" s="146"/>
      <c r="AE196" s="146"/>
      <c r="AF196" s="146"/>
      <c r="AG196" s="146"/>
      <c r="AH196" s="146"/>
    </row>
    <row r="197" spans="1:34" s="130" customFormat="1" ht="15.75">
      <c r="A197" s="215" t="s">
        <v>22</v>
      </c>
      <c r="B197" s="216">
        <v>1948.9761759999999</v>
      </c>
      <c r="C197" s="216"/>
      <c r="D197" s="216">
        <v>237.95599999999999</v>
      </c>
      <c r="AB197" s="146"/>
      <c r="AC197" s="146"/>
      <c r="AD197" s="146"/>
      <c r="AE197" s="146"/>
      <c r="AF197" s="146"/>
      <c r="AG197" s="146"/>
      <c r="AH197" s="146"/>
    </row>
    <row r="198" spans="1:34" s="130" customFormat="1" ht="15.75">
      <c r="A198" s="215" t="s">
        <v>23</v>
      </c>
      <c r="B198" s="216">
        <v>1497.8230000000001</v>
      </c>
      <c r="C198" s="216"/>
      <c r="D198" s="216">
        <v>167.34</v>
      </c>
      <c r="E198" s="280">
        <v>5212.4360000000015</v>
      </c>
      <c r="AB198" s="146"/>
      <c r="AC198" s="146"/>
      <c r="AD198" s="146"/>
      <c r="AE198" s="146"/>
      <c r="AF198" s="146"/>
      <c r="AG198" s="146"/>
      <c r="AH198" s="146"/>
    </row>
    <row r="199" spans="1:34" s="130" customFormat="1" ht="15.75">
      <c r="A199" s="215" t="s">
        <v>24</v>
      </c>
      <c r="B199" s="216">
        <v>3750.6859999999997</v>
      </c>
      <c r="C199" s="216">
        <v>881.00900000000001</v>
      </c>
      <c r="D199" s="216">
        <v>143.98500000000001</v>
      </c>
      <c r="AB199" s="146"/>
      <c r="AC199" s="146"/>
      <c r="AD199" s="146"/>
      <c r="AE199" s="146"/>
      <c r="AF199" s="146"/>
      <c r="AG199" s="146"/>
      <c r="AH199" s="146"/>
    </row>
    <row r="200" spans="1:34" s="130" customFormat="1" ht="15.75">
      <c r="A200" s="215" t="s">
        <v>25</v>
      </c>
      <c r="B200" s="216">
        <v>809.02599999999995</v>
      </c>
      <c r="C200" s="216">
        <v>1872</v>
      </c>
      <c r="D200" s="216">
        <v>114.554</v>
      </c>
      <c r="AB200" s="146"/>
      <c r="AC200" s="146"/>
      <c r="AD200" s="146"/>
      <c r="AE200" s="146"/>
      <c r="AF200" s="146"/>
      <c r="AG200" s="146"/>
      <c r="AH200" s="146"/>
    </row>
    <row r="201" spans="1:34" s="130" customFormat="1" ht="15.75">
      <c r="A201" s="215" t="s">
        <v>26</v>
      </c>
      <c r="B201" s="216">
        <v>984.53899999999999</v>
      </c>
      <c r="C201" s="216">
        <v>1948.9761759999999</v>
      </c>
      <c r="D201" s="216">
        <v>35.741999999999997</v>
      </c>
      <c r="AB201" s="146"/>
      <c r="AC201" s="146"/>
      <c r="AD201" s="146"/>
      <c r="AE201" s="146"/>
      <c r="AF201" s="146"/>
      <c r="AG201" s="146"/>
      <c r="AH201" s="146"/>
    </row>
    <row r="202" spans="1:34" s="130" customFormat="1" ht="15.75">
      <c r="A202" s="215" t="s">
        <v>27</v>
      </c>
      <c r="B202" s="216">
        <v>1769.9659999999999</v>
      </c>
      <c r="C202" s="216">
        <v>3376.509</v>
      </c>
      <c r="D202" s="216">
        <v>29.863</v>
      </c>
      <c r="AB202" s="146"/>
      <c r="AC202" s="146"/>
      <c r="AD202" s="146"/>
      <c r="AE202" s="146"/>
      <c r="AF202" s="146"/>
      <c r="AG202" s="146"/>
      <c r="AH202" s="146"/>
    </row>
    <row r="203" spans="1:34" s="130" customFormat="1" ht="15.75">
      <c r="A203" s="215" t="s">
        <v>28</v>
      </c>
      <c r="B203" s="216">
        <v>1384.5260000000001</v>
      </c>
      <c r="C203" s="216"/>
      <c r="D203" s="216">
        <v>104.134</v>
      </c>
      <c r="AB203" s="146"/>
      <c r="AC203" s="146"/>
      <c r="AD203" s="146"/>
      <c r="AE203" s="146"/>
      <c r="AF203" s="146"/>
      <c r="AG203" s="146"/>
      <c r="AH203" s="146"/>
    </row>
    <row r="204" spans="1:34" s="130" customFormat="1" ht="15.75">
      <c r="A204" s="215" t="s">
        <v>29</v>
      </c>
      <c r="B204" s="216">
        <v>1085.52</v>
      </c>
      <c r="C204" s="216">
        <v>721.14099999999996</v>
      </c>
      <c r="D204" s="216">
        <v>-60.781999999999996</v>
      </c>
      <c r="AB204" s="146"/>
      <c r="AC204" s="146"/>
      <c r="AD204" s="146"/>
      <c r="AE204" s="146"/>
      <c r="AF204" s="146"/>
      <c r="AG204" s="146"/>
      <c r="AH204" s="146"/>
    </row>
    <row r="205" spans="1:34" s="130" customFormat="1" ht="15.75">
      <c r="A205" s="215" t="s">
        <v>30</v>
      </c>
      <c r="B205" s="216"/>
      <c r="C205" s="216">
        <v>809.02599999999995</v>
      </c>
      <c r="D205" s="216">
        <v>-12.464</v>
      </c>
      <c r="AB205" s="146"/>
      <c r="AC205" s="146"/>
      <c r="AD205" s="146"/>
      <c r="AE205" s="146"/>
      <c r="AF205" s="146"/>
      <c r="AG205" s="146"/>
      <c r="AH205" s="146"/>
    </row>
    <row r="206" spans="1:34" s="130" customFormat="1" ht="15.75">
      <c r="A206" s="215" t="s">
        <v>31</v>
      </c>
      <c r="B206" s="216"/>
      <c r="C206" s="216">
        <v>2033.364</v>
      </c>
      <c r="D206" s="216"/>
      <c r="AB206" s="146"/>
      <c r="AC206" s="146"/>
      <c r="AD206" s="146"/>
      <c r="AE206" s="146"/>
      <c r="AF206" s="146"/>
      <c r="AG206" s="146"/>
      <c r="AH206" s="146"/>
    </row>
    <row r="207" spans="1:34" s="130" customFormat="1" ht="15.75">
      <c r="A207" s="215" t="s">
        <v>32</v>
      </c>
      <c r="B207" s="216"/>
      <c r="C207" s="216">
        <v>2470.0460000000003</v>
      </c>
      <c r="D207" s="216"/>
      <c r="AB207" s="146"/>
      <c r="AC207" s="146"/>
      <c r="AD207" s="146"/>
      <c r="AE207" s="146"/>
      <c r="AF207" s="146"/>
      <c r="AG207" s="146"/>
      <c r="AH207" s="146"/>
    </row>
    <row r="208" spans="1:34" s="130" customFormat="1" ht="15.75">
      <c r="A208" s="215" t="s">
        <v>120</v>
      </c>
      <c r="B208" s="216">
        <f>SUM(B196:B207)</f>
        <v>14112.071176000001</v>
      </c>
      <c r="C208" s="216">
        <f t="shared" ref="C208:D208" si="81">SUM(C196:C207)</f>
        <v>14112.071175999999</v>
      </c>
      <c r="D208" s="216">
        <f t="shared" si="81"/>
        <v>954.30199999999991</v>
      </c>
      <c r="AB208" s="146"/>
      <c r="AC208" s="146"/>
      <c r="AD208" s="146"/>
      <c r="AE208" s="146"/>
      <c r="AF208" s="146"/>
      <c r="AG208" s="146"/>
      <c r="AH208" s="146"/>
    </row>
  </sheetData>
  <customSheetViews>
    <customSheetView guid="{6DD62C20-8B83-42F5-90C1-C13665C095D0}" scale="55" showPageBreaks="1" fitToPage="1" printArea="1" state="hidden" view="pageBreakPreview" topLeftCell="A5">
      <pane xSplit="1" ySplit="4" topLeftCell="B9" activePane="bottomRight" state="frozen"/>
      <selection pane="bottomRight" activeCell="K17" sqref="K17"/>
      <pageMargins left="0" right="0" top="0.78740157480314965" bottom="0" header="0.27559055118110237" footer="0.19685039370078741"/>
      <printOptions horizontalCentered="1"/>
      <pageSetup paperSize="8" scale="46" orientation="landscape" r:id="rId1"/>
      <headerFooter alignWithMargins="0">
        <oddFooter>&amp;R&amp;D&amp;T</oddFooter>
      </headerFooter>
    </customSheetView>
    <customSheetView guid="{DC8F80D5-9919-409C-A428-E95E40E09DB9}" scale="55" showPageBreaks="1" fitToPage="1" printArea="1" state="hidden" view="pageBreakPreview" topLeftCell="A5">
      <pane xSplit="1" ySplit="4" topLeftCell="B9" activePane="bottomRight" state="frozen"/>
      <selection pane="bottomRight" activeCell="K17" sqref="K17"/>
      <pageMargins left="0" right="0" top="0.78740157480314965" bottom="0" header="0.27559055118110237" footer="0.19685039370078741"/>
      <printOptions horizontalCentered="1"/>
      <pageSetup paperSize="8" scale="46" orientation="landscape" r:id="rId2"/>
      <headerFooter alignWithMargins="0">
        <oddFooter>&amp;R&amp;D&amp;T</oddFooter>
      </headerFooter>
    </customSheetView>
  </customSheetViews>
  <mergeCells count="184">
    <mergeCell ref="A74:A75"/>
    <mergeCell ref="A76:A77"/>
    <mergeCell ref="B58:B59"/>
    <mergeCell ref="C58:C59"/>
    <mergeCell ref="G66:I66"/>
    <mergeCell ref="A78:A79"/>
    <mergeCell ref="E66:E67"/>
    <mergeCell ref="C66:C67"/>
    <mergeCell ref="D66:D67"/>
    <mergeCell ref="B65:I65"/>
    <mergeCell ref="F66:F67"/>
    <mergeCell ref="A3:Y3"/>
    <mergeCell ref="B5:I5"/>
    <mergeCell ref="J5:Q5"/>
    <mergeCell ref="R5:Y5"/>
    <mergeCell ref="O36:Q36"/>
    <mergeCell ref="A40:A41"/>
    <mergeCell ref="A35:A38"/>
    <mergeCell ref="G36:I36"/>
    <mergeCell ref="L30:L31"/>
    <mergeCell ref="J28:J29"/>
    <mergeCell ref="K28:K29"/>
    <mergeCell ref="L28:L29"/>
    <mergeCell ref="E28:E29"/>
    <mergeCell ref="E30:E31"/>
    <mergeCell ref="A10:A11"/>
    <mergeCell ref="A12:A13"/>
    <mergeCell ref="A14:A15"/>
    <mergeCell ref="A5:A8"/>
    <mergeCell ref="G6:I6"/>
    <mergeCell ref="A16:A17"/>
    <mergeCell ref="A18:A19"/>
    <mergeCell ref="A20:A21"/>
    <mergeCell ref="A22:A23"/>
    <mergeCell ref="A24:A25"/>
    <mergeCell ref="J30:J31"/>
    <mergeCell ref="K30:K31"/>
    <mergeCell ref="W6:Y6"/>
    <mergeCell ref="E58:E59"/>
    <mergeCell ref="K58:K59"/>
    <mergeCell ref="F58:F59"/>
    <mergeCell ref="A42:A43"/>
    <mergeCell ref="A26:A27"/>
    <mergeCell ref="A30:A31"/>
    <mergeCell ref="B30:B31"/>
    <mergeCell ref="C30:C31"/>
    <mergeCell ref="D30:D31"/>
    <mergeCell ref="A28:A29"/>
    <mergeCell ref="B28:B29"/>
    <mergeCell ref="C28:C29"/>
    <mergeCell ref="D28:D29"/>
    <mergeCell ref="J58:J59"/>
    <mergeCell ref="V66:V67"/>
    <mergeCell ref="M6:M7"/>
    <mergeCell ref="N6:N7"/>
    <mergeCell ref="R6:R7"/>
    <mergeCell ref="S6:S7"/>
    <mergeCell ref="T6:T7"/>
    <mergeCell ref="U6:U7"/>
    <mergeCell ref="V6:V7"/>
    <mergeCell ref="O6:Q6"/>
    <mergeCell ref="O66:Q66"/>
    <mergeCell ref="A63:Y63"/>
    <mergeCell ref="F6:F7"/>
    <mergeCell ref="B36:B37"/>
    <mergeCell ref="F36:F37"/>
    <mergeCell ref="J36:J37"/>
    <mergeCell ref="K36:K37"/>
    <mergeCell ref="B6:B7"/>
    <mergeCell ref="C6:C7"/>
    <mergeCell ref="D6:D7"/>
    <mergeCell ref="E6:E7"/>
    <mergeCell ref="F28:F29"/>
    <mergeCell ref="F30:F31"/>
    <mergeCell ref="C36:C37"/>
    <mergeCell ref="D36:D37"/>
    <mergeCell ref="M90:M91"/>
    <mergeCell ref="J66:J67"/>
    <mergeCell ref="K66:K67"/>
    <mergeCell ref="L66:L67"/>
    <mergeCell ref="J60:J61"/>
    <mergeCell ref="K60:K61"/>
    <mergeCell ref="N90:N91"/>
    <mergeCell ref="A84:A85"/>
    <mergeCell ref="L58:L59"/>
    <mergeCell ref="A90:A91"/>
    <mergeCell ref="B90:B91"/>
    <mergeCell ref="C90:C91"/>
    <mergeCell ref="L60:L61"/>
    <mergeCell ref="B66:B67"/>
    <mergeCell ref="A82:A83"/>
    <mergeCell ref="A70:A71"/>
    <mergeCell ref="A65:A68"/>
    <mergeCell ref="A60:A61"/>
    <mergeCell ref="B60:B61"/>
    <mergeCell ref="C60:C61"/>
    <mergeCell ref="D60:D61"/>
    <mergeCell ref="F60:F61"/>
    <mergeCell ref="A80:A81"/>
    <mergeCell ref="E60:E61"/>
    <mergeCell ref="D90:D91"/>
    <mergeCell ref="F90:F91"/>
    <mergeCell ref="K90:K91"/>
    <mergeCell ref="D88:D89"/>
    <mergeCell ref="F88:F89"/>
    <mergeCell ref="J88:J89"/>
    <mergeCell ref="K88:K89"/>
    <mergeCell ref="L90:L91"/>
    <mergeCell ref="J90:J91"/>
    <mergeCell ref="L88:L89"/>
    <mergeCell ref="E88:E89"/>
    <mergeCell ref="E90:E91"/>
    <mergeCell ref="AC5:AH5"/>
    <mergeCell ref="AC6:AC7"/>
    <mergeCell ref="AD6:AD7"/>
    <mergeCell ref="AE6:AH6"/>
    <mergeCell ref="AC35:AH35"/>
    <mergeCell ref="AC36:AC37"/>
    <mergeCell ref="AD36:AD37"/>
    <mergeCell ref="AE36:AH36"/>
    <mergeCell ref="A33:Y33"/>
    <mergeCell ref="B35:I35"/>
    <mergeCell ref="J35:Q35"/>
    <mergeCell ref="R35:Y35"/>
    <mergeCell ref="M28:M29"/>
    <mergeCell ref="M30:M31"/>
    <mergeCell ref="Z5:Z7"/>
    <mergeCell ref="AA5:AA7"/>
    <mergeCell ref="Z35:Z37"/>
    <mergeCell ref="AB5:AB7"/>
    <mergeCell ref="AB35:AB37"/>
    <mergeCell ref="N28:N29"/>
    <mergeCell ref="E36:E37"/>
    <mergeCell ref="AA35:AA37"/>
    <mergeCell ref="L36:L37"/>
    <mergeCell ref="N30:N31"/>
    <mergeCell ref="R65:Y65"/>
    <mergeCell ref="N58:N59"/>
    <mergeCell ref="N88:N89"/>
    <mergeCell ref="A44:A45"/>
    <mergeCell ref="A46:A47"/>
    <mergeCell ref="A48:A49"/>
    <mergeCell ref="A50:A51"/>
    <mergeCell ref="A52:A53"/>
    <mergeCell ref="A54:A55"/>
    <mergeCell ref="A56:A57"/>
    <mergeCell ref="D58:D59"/>
    <mergeCell ref="A58:A59"/>
    <mergeCell ref="B88:B89"/>
    <mergeCell ref="C88:C89"/>
    <mergeCell ref="N60:N61"/>
    <mergeCell ref="A86:A87"/>
    <mergeCell ref="A88:A89"/>
    <mergeCell ref="A72:A73"/>
    <mergeCell ref="M66:M67"/>
    <mergeCell ref="N66:N67"/>
    <mergeCell ref="M58:M59"/>
    <mergeCell ref="M60:M61"/>
    <mergeCell ref="M88:M89"/>
    <mergeCell ref="R66:R67"/>
    <mergeCell ref="Z65:Z67"/>
    <mergeCell ref="AA65:AA67"/>
    <mergeCell ref="W66:Y66"/>
    <mergeCell ref="J6:J7"/>
    <mergeCell ref="K6:K7"/>
    <mergeCell ref="L6:L7"/>
    <mergeCell ref="AD111:AG111"/>
    <mergeCell ref="M36:M37"/>
    <mergeCell ref="N36:N37"/>
    <mergeCell ref="R36:R37"/>
    <mergeCell ref="S36:S37"/>
    <mergeCell ref="T36:T37"/>
    <mergeCell ref="U36:U37"/>
    <mergeCell ref="V36:V37"/>
    <mergeCell ref="AC66:AC67"/>
    <mergeCell ref="AD66:AD67"/>
    <mergeCell ref="AE66:AH66"/>
    <mergeCell ref="AC65:AH65"/>
    <mergeCell ref="AB65:AB67"/>
    <mergeCell ref="S66:S67"/>
    <mergeCell ref="T66:T67"/>
    <mergeCell ref="U66:U67"/>
    <mergeCell ref="W36:Y36"/>
    <mergeCell ref="J65:Q65"/>
  </mergeCells>
  <conditionalFormatting sqref="AB90:AB91">
    <cfRule type="cellIs" dxfId="22" priority="1" operator="greaterThan">
      <formula>0</formula>
    </cfRule>
  </conditionalFormatting>
  <conditionalFormatting sqref="AB10:AB31">
    <cfRule type="cellIs" dxfId="21" priority="8" operator="greaterThan">
      <formula>0</formula>
    </cfRule>
  </conditionalFormatting>
  <conditionalFormatting sqref="AB70:AB89">
    <cfRule type="cellIs" dxfId="20" priority="7" operator="greaterThan">
      <formula>0</formula>
    </cfRule>
  </conditionalFormatting>
  <conditionalFormatting sqref="W90:W91 Y90:Y91">
    <cfRule type="cellIs" dxfId="19" priority="6" operator="greaterThan">
      <formula>0</formula>
    </cfRule>
  </conditionalFormatting>
  <conditionalFormatting sqref="X90:X91">
    <cfRule type="cellIs" dxfId="18" priority="5" operator="greaterThan">
      <formula>0</formula>
    </cfRule>
  </conditionalFormatting>
  <conditionalFormatting sqref="AE90:AF91">
    <cfRule type="cellIs" dxfId="17" priority="4" operator="greaterThan">
      <formula>0</formula>
    </cfRule>
  </conditionalFormatting>
  <conditionalFormatting sqref="X70:X89">
    <cfRule type="cellIs" dxfId="16" priority="12" operator="greaterThan">
      <formula>0</formula>
    </cfRule>
  </conditionalFormatting>
  <conditionalFormatting sqref="AE70:AF89">
    <cfRule type="cellIs" dxfId="15" priority="11" operator="greaterThan">
      <formula>0</formula>
    </cfRule>
  </conditionalFormatting>
  <conditionalFormatting sqref="AG70:AG89">
    <cfRule type="cellIs" dxfId="14" priority="10" operator="greaterThan">
      <formula>0</formula>
    </cfRule>
  </conditionalFormatting>
  <conditionalFormatting sqref="AH70:AH89">
    <cfRule type="cellIs" dxfId="13" priority="9" operator="greaterThan">
      <formula>0</formula>
    </cfRule>
  </conditionalFormatting>
  <conditionalFormatting sqref="AG90:AG91">
    <cfRule type="cellIs" dxfId="12" priority="3" operator="greaterThan">
      <formula>0</formula>
    </cfRule>
  </conditionalFormatting>
  <conditionalFormatting sqref="AH90:AH91">
    <cfRule type="cellIs" dxfId="11" priority="2" operator="greaterThan">
      <formula>0</formula>
    </cfRule>
  </conditionalFormatting>
  <conditionalFormatting sqref="AG40:AG61">
    <cfRule type="cellIs" dxfId="10" priority="15" operator="greaterThan">
      <formula>0</formula>
    </cfRule>
  </conditionalFormatting>
  <conditionalFormatting sqref="AH40:AH61">
    <cfRule type="cellIs" dxfId="9" priority="14" operator="greaterThan">
      <formula>0</formula>
    </cfRule>
  </conditionalFormatting>
  <conditionalFormatting sqref="W70:W89 Y70:Y89">
    <cfRule type="cellIs" dxfId="8" priority="13" operator="greaterThan">
      <formula>0</formula>
    </cfRule>
  </conditionalFormatting>
  <conditionalFormatting sqref="W10:W31 Y10:Y31">
    <cfRule type="cellIs" dxfId="7" priority="23" operator="greaterThan">
      <formula>0</formula>
    </cfRule>
  </conditionalFormatting>
  <conditionalFormatting sqref="X10:X31">
    <cfRule type="cellIs" dxfId="6" priority="22" operator="greaterThan">
      <formula>0</formula>
    </cfRule>
  </conditionalFormatting>
  <conditionalFormatting sqref="AE10:AF31">
    <cfRule type="cellIs" dxfId="5" priority="21" operator="greaterThan">
      <formula>0</formula>
    </cfRule>
  </conditionalFormatting>
  <conditionalFormatting sqref="AG10:AG31">
    <cfRule type="cellIs" dxfId="4" priority="20" operator="greaterThan">
      <formula>0</formula>
    </cfRule>
  </conditionalFormatting>
  <conditionalFormatting sqref="AH10:AH31">
    <cfRule type="cellIs" dxfId="3" priority="19" operator="greaterThan">
      <formula>0</formula>
    </cfRule>
  </conditionalFormatting>
  <conditionalFormatting sqref="W40:W61 Y40:Y61">
    <cfRule type="cellIs" dxfId="2" priority="18" operator="greaterThan">
      <formula>0</formula>
    </cfRule>
  </conditionalFormatting>
  <conditionalFormatting sqref="X40:X61">
    <cfRule type="cellIs" dxfId="1" priority="17" operator="greaterThan">
      <formula>0</formula>
    </cfRule>
  </conditionalFormatting>
  <conditionalFormatting sqref="AE40:AF61">
    <cfRule type="cellIs" dxfId="0" priority="16" operator="greaterThan">
      <formula>0</formula>
    </cfRule>
  </conditionalFormatting>
  <printOptions horizontalCentered="1"/>
  <pageMargins left="0" right="0" top="0.78740157480314965" bottom="0" header="0.27559055118110237" footer="0.19685039370078741"/>
  <pageSetup paperSize="9" scale="26" orientation="landscape" r:id="rId3"/>
  <headerFooter alignWithMargins="0">
    <oddFooter>&amp;R&amp;D&amp;T</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13"/>
  <dimension ref="A1:AH144"/>
  <sheetViews>
    <sheetView topLeftCell="A31" zoomScaleNormal="100" workbookViewId="0">
      <selection activeCell="D12" sqref="D12"/>
    </sheetView>
  </sheetViews>
  <sheetFormatPr defaultRowHeight="15"/>
  <cols>
    <col min="2" max="2" width="23" customWidth="1"/>
    <col min="3" max="3" width="29.28515625" customWidth="1"/>
    <col min="4" max="4" width="18.7109375" customWidth="1"/>
    <col min="5" max="5" width="16.42578125" customWidth="1"/>
    <col min="6" max="6" width="12.5703125" customWidth="1"/>
    <col min="7" max="7" width="18.5703125" customWidth="1"/>
    <col min="8" max="8" width="17.5703125" customWidth="1"/>
    <col min="9" max="9" width="14.42578125" customWidth="1"/>
    <col min="10" max="10" width="14.5703125" customWidth="1"/>
    <col min="11" max="11" width="22.42578125" customWidth="1"/>
    <col min="12" max="12" width="13.42578125" customWidth="1"/>
    <col min="13" max="13" width="17" bestFit="1" customWidth="1"/>
    <col min="14" max="14" width="12.5703125" bestFit="1" customWidth="1"/>
    <col min="15" max="15" width="14.140625" customWidth="1"/>
    <col min="16" max="16" width="13.5703125" bestFit="1" customWidth="1"/>
    <col min="17" max="17" width="13.5703125" customWidth="1"/>
    <col min="18" max="18" width="13.5703125" bestFit="1" customWidth="1"/>
    <col min="19" max="19" width="21.85546875" customWidth="1"/>
    <col min="20" max="20" width="13.85546875" customWidth="1"/>
    <col min="21" max="21" width="15.85546875" customWidth="1"/>
    <col min="22" max="22" width="12.28515625" customWidth="1"/>
    <col min="23" max="23" width="13.28515625" customWidth="1"/>
    <col min="24" max="25" width="12.42578125" customWidth="1"/>
    <col min="26" max="26" width="10.85546875" customWidth="1"/>
    <col min="30" max="30" width="20.140625" bestFit="1" customWidth="1"/>
    <col min="31" max="31" width="21.85546875" bestFit="1" customWidth="1"/>
    <col min="32" max="32" width="13.85546875" bestFit="1" customWidth="1"/>
    <col min="33" max="33" width="14.5703125" bestFit="1" customWidth="1"/>
    <col min="36" max="36" width="13.28515625" bestFit="1" customWidth="1"/>
    <col min="259" max="259" width="23" customWidth="1"/>
    <col min="260" max="260" width="23.42578125" customWidth="1"/>
    <col min="261" max="261" width="15.42578125" customWidth="1"/>
    <col min="262" max="262" width="16.42578125" customWidth="1"/>
    <col min="263" max="263" width="12.5703125" customWidth="1"/>
    <col min="264" max="264" width="18.5703125" customWidth="1"/>
    <col min="265" max="265" width="17.5703125" customWidth="1"/>
    <col min="266" max="266" width="14.42578125" customWidth="1"/>
    <col min="267" max="267" width="14.5703125" customWidth="1"/>
    <col min="268" max="268" width="22.42578125" customWidth="1"/>
    <col min="269" max="269" width="13.42578125" customWidth="1"/>
    <col min="270" max="270" width="17" bestFit="1" customWidth="1"/>
    <col min="271" max="271" width="12.5703125" bestFit="1" customWidth="1"/>
    <col min="272" max="272" width="14.140625" customWidth="1"/>
    <col min="273" max="274" width="13.5703125" bestFit="1" customWidth="1"/>
    <col min="275" max="275" width="21.85546875" customWidth="1"/>
    <col min="276" max="276" width="13.85546875" customWidth="1"/>
    <col min="277" max="277" width="15.85546875" customWidth="1"/>
    <col min="278" max="278" width="12.28515625" customWidth="1"/>
    <col min="286" max="286" width="20.140625" bestFit="1" customWidth="1"/>
    <col min="287" max="287" width="21.85546875" bestFit="1" customWidth="1"/>
    <col min="288" max="288" width="13.85546875" bestFit="1" customWidth="1"/>
    <col min="289" max="289" width="14.5703125" bestFit="1" customWidth="1"/>
    <col min="292" max="292" width="13.28515625" bestFit="1" customWidth="1"/>
    <col min="515" max="515" width="23" customWidth="1"/>
    <col min="516" max="516" width="23.42578125" customWidth="1"/>
    <col min="517" max="517" width="15.42578125" customWidth="1"/>
    <col min="518" max="518" width="16.42578125" customWidth="1"/>
    <col min="519" max="519" width="12.5703125" customWidth="1"/>
    <col min="520" max="520" width="18.5703125" customWidth="1"/>
    <col min="521" max="521" width="17.5703125" customWidth="1"/>
    <col min="522" max="522" width="14.42578125" customWidth="1"/>
    <col min="523" max="523" width="14.5703125" customWidth="1"/>
    <col min="524" max="524" width="22.42578125" customWidth="1"/>
    <col min="525" max="525" width="13.42578125" customWidth="1"/>
    <col min="526" max="526" width="17" bestFit="1" customWidth="1"/>
    <col min="527" max="527" width="12.5703125" bestFit="1" customWidth="1"/>
    <col min="528" max="528" width="14.140625" customWidth="1"/>
    <col min="529" max="530" width="13.5703125" bestFit="1" customWidth="1"/>
    <col min="531" max="531" width="21.85546875" customWidth="1"/>
    <col min="532" max="532" width="13.85546875" customWidth="1"/>
    <col min="533" max="533" width="15.85546875" customWidth="1"/>
    <col min="534" max="534" width="12.28515625" customWidth="1"/>
    <col min="542" max="542" width="20.140625" bestFit="1" customWidth="1"/>
    <col min="543" max="543" width="21.85546875" bestFit="1" customWidth="1"/>
    <col min="544" max="544" width="13.85546875" bestFit="1" customWidth="1"/>
    <col min="545" max="545" width="14.5703125" bestFit="1" customWidth="1"/>
    <col min="548" max="548" width="13.28515625" bestFit="1" customWidth="1"/>
    <col min="771" max="771" width="23" customWidth="1"/>
    <col min="772" max="772" width="23.42578125" customWidth="1"/>
    <col min="773" max="773" width="15.42578125" customWidth="1"/>
    <col min="774" max="774" width="16.42578125" customWidth="1"/>
    <col min="775" max="775" width="12.5703125" customWidth="1"/>
    <col min="776" max="776" width="18.5703125" customWidth="1"/>
    <col min="777" max="777" width="17.5703125" customWidth="1"/>
    <col min="778" max="778" width="14.42578125" customWidth="1"/>
    <col min="779" max="779" width="14.5703125" customWidth="1"/>
    <col min="780" max="780" width="22.42578125" customWidth="1"/>
    <col min="781" max="781" width="13.42578125" customWidth="1"/>
    <col min="782" max="782" width="17" bestFit="1" customWidth="1"/>
    <col min="783" max="783" width="12.5703125" bestFit="1" customWidth="1"/>
    <col min="784" max="784" width="14.140625" customWidth="1"/>
    <col min="785" max="786" width="13.5703125" bestFit="1" customWidth="1"/>
    <col min="787" max="787" width="21.85546875" customWidth="1"/>
    <col min="788" max="788" width="13.85546875" customWidth="1"/>
    <col min="789" max="789" width="15.85546875" customWidth="1"/>
    <col min="790" max="790" width="12.28515625" customWidth="1"/>
    <col min="798" max="798" width="20.140625" bestFit="1" customWidth="1"/>
    <col min="799" max="799" width="21.85546875" bestFit="1" customWidth="1"/>
    <col min="800" max="800" width="13.85546875" bestFit="1" customWidth="1"/>
    <col min="801" max="801" width="14.5703125" bestFit="1" customWidth="1"/>
    <col min="804" max="804" width="13.28515625" bestFit="1" customWidth="1"/>
    <col min="1027" max="1027" width="23" customWidth="1"/>
    <col min="1028" max="1028" width="23.42578125" customWidth="1"/>
    <col min="1029" max="1029" width="15.42578125" customWidth="1"/>
    <col min="1030" max="1030" width="16.42578125" customWidth="1"/>
    <col min="1031" max="1031" width="12.5703125" customWidth="1"/>
    <col min="1032" max="1032" width="18.5703125" customWidth="1"/>
    <col min="1033" max="1033" width="17.5703125" customWidth="1"/>
    <col min="1034" max="1034" width="14.42578125" customWidth="1"/>
    <col min="1035" max="1035" width="14.5703125" customWidth="1"/>
    <col min="1036" max="1036" width="22.42578125" customWidth="1"/>
    <col min="1037" max="1037" width="13.42578125" customWidth="1"/>
    <col min="1038" max="1038" width="17" bestFit="1" customWidth="1"/>
    <col min="1039" max="1039" width="12.5703125" bestFit="1" customWidth="1"/>
    <col min="1040" max="1040" width="14.140625" customWidth="1"/>
    <col min="1041" max="1042" width="13.5703125" bestFit="1" customWidth="1"/>
    <col min="1043" max="1043" width="21.85546875" customWidth="1"/>
    <col min="1044" max="1044" width="13.85546875" customWidth="1"/>
    <col min="1045" max="1045" width="15.85546875" customWidth="1"/>
    <col min="1046" max="1046" width="12.28515625" customWidth="1"/>
    <col min="1054" max="1054" width="20.140625" bestFit="1" customWidth="1"/>
    <col min="1055" max="1055" width="21.85546875" bestFit="1" customWidth="1"/>
    <col min="1056" max="1056" width="13.85546875" bestFit="1" customWidth="1"/>
    <col min="1057" max="1057" width="14.5703125" bestFit="1" customWidth="1"/>
    <col min="1060" max="1060" width="13.28515625" bestFit="1" customWidth="1"/>
    <col min="1283" max="1283" width="23" customWidth="1"/>
    <col min="1284" max="1284" width="23.42578125" customWidth="1"/>
    <col min="1285" max="1285" width="15.42578125" customWidth="1"/>
    <col min="1286" max="1286" width="16.42578125" customWidth="1"/>
    <col min="1287" max="1287" width="12.5703125" customWidth="1"/>
    <col min="1288" max="1288" width="18.5703125" customWidth="1"/>
    <col min="1289" max="1289" width="17.5703125" customWidth="1"/>
    <col min="1290" max="1290" width="14.42578125" customWidth="1"/>
    <col min="1291" max="1291" width="14.5703125" customWidth="1"/>
    <col min="1292" max="1292" width="22.42578125" customWidth="1"/>
    <col min="1293" max="1293" width="13.42578125" customWidth="1"/>
    <col min="1294" max="1294" width="17" bestFit="1" customWidth="1"/>
    <col min="1295" max="1295" width="12.5703125" bestFit="1" customWidth="1"/>
    <col min="1296" max="1296" width="14.140625" customWidth="1"/>
    <col min="1297" max="1298" width="13.5703125" bestFit="1" customWidth="1"/>
    <col min="1299" max="1299" width="21.85546875" customWidth="1"/>
    <col min="1300" max="1300" width="13.85546875" customWidth="1"/>
    <col min="1301" max="1301" width="15.85546875" customWidth="1"/>
    <col min="1302" max="1302" width="12.28515625" customWidth="1"/>
    <col min="1310" max="1310" width="20.140625" bestFit="1" customWidth="1"/>
    <col min="1311" max="1311" width="21.85546875" bestFit="1" customWidth="1"/>
    <col min="1312" max="1312" width="13.85546875" bestFit="1" customWidth="1"/>
    <col min="1313" max="1313" width="14.5703125" bestFit="1" customWidth="1"/>
    <col min="1316" max="1316" width="13.28515625" bestFit="1" customWidth="1"/>
    <col min="1539" max="1539" width="23" customWidth="1"/>
    <col min="1540" max="1540" width="23.42578125" customWidth="1"/>
    <col min="1541" max="1541" width="15.42578125" customWidth="1"/>
    <col min="1542" max="1542" width="16.42578125" customWidth="1"/>
    <col min="1543" max="1543" width="12.5703125" customWidth="1"/>
    <col min="1544" max="1544" width="18.5703125" customWidth="1"/>
    <col min="1545" max="1545" width="17.5703125" customWidth="1"/>
    <col min="1546" max="1546" width="14.42578125" customWidth="1"/>
    <col min="1547" max="1547" width="14.5703125" customWidth="1"/>
    <col min="1548" max="1548" width="22.42578125" customWidth="1"/>
    <col min="1549" max="1549" width="13.42578125" customWidth="1"/>
    <col min="1550" max="1550" width="17" bestFit="1" customWidth="1"/>
    <col min="1551" max="1551" width="12.5703125" bestFit="1" customWidth="1"/>
    <col min="1552" max="1552" width="14.140625" customWidth="1"/>
    <col min="1553" max="1554" width="13.5703125" bestFit="1" customWidth="1"/>
    <col min="1555" max="1555" width="21.85546875" customWidth="1"/>
    <col min="1556" max="1556" width="13.85546875" customWidth="1"/>
    <col min="1557" max="1557" width="15.85546875" customWidth="1"/>
    <col min="1558" max="1558" width="12.28515625" customWidth="1"/>
    <col min="1566" max="1566" width="20.140625" bestFit="1" customWidth="1"/>
    <col min="1567" max="1567" width="21.85546875" bestFit="1" customWidth="1"/>
    <col min="1568" max="1568" width="13.85546875" bestFit="1" customWidth="1"/>
    <col min="1569" max="1569" width="14.5703125" bestFit="1" customWidth="1"/>
    <col min="1572" max="1572" width="13.28515625" bestFit="1" customWidth="1"/>
    <col min="1795" max="1795" width="23" customWidth="1"/>
    <col min="1796" max="1796" width="23.42578125" customWidth="1"/>
    <col min="1797" max="1797" width="15.42578125" customWidth="1"/>
    <col min="1798" max="1798" width="16.42578125" customWidth="1"/>
    <col min="1799" max="1799" width="12.5703125" customWidth="1"/>
    <col min="1800" max="1800" width="18.5703125" customWidth="1"/>
    <col min="1801" max="1801" width="17.5703125" customWidth="1"/>
    <col min="1802" max="1802" width="14.42578125" customWidth="1"/>
    <col min="1803" max="1803" width="14.5703125" customWidth="1"/>
    <col min="1804" max="1804" width="22.42578125" customWidth="1"/>
    <col min="1805" max="1805" width="13.42578125" customWidth="1"/>
    <col min="1806" max="1806" width="17" bestFit="1" customWidth="1"/>
    <col min="1807" max="1807" width="12.5703125" bestFit="1" customWidth="1"/>
    <col min="1808" max="1808" width="14.140625" customWidth="1"/>
    <col min="1809" max="1810" width="13.5703125" bestFit="1" customWidth="1"/>
    <col min="1811" max="1811" width="21.85546875" customWidth="1"/>
    <col min="1812" max="1812" width="13.85546875" customWidth="1"/>
    <col min="1813" max="1813" width="15.85546875" customWidth="1"/>
    <col min="1814" max="1814" width="12.28515625" customWidth="1"/>
    <col min="1822" max="1822" width="20.140625" bestFit="1" customWidth="1"/>
    <col min="1823" max="1823" width="21.85546875" bestFit="1" customWidth="1"/>
    <col min="1824" max="1824" width="13.85546875" bestFit="1" customWidth="1"/>
    <col min="1825" max="1825" width="14.5703125" bestFit="1" customWidth="1"/>
    <col min="1828" max="1828" width="13.28515625" bestFit="1" customWidth="1"/>
    <col min="2051" max="2051" width="23" customWidth="1"/>
    <col min="2052" max="2052" width="23.42578125" customWidth="1"/>
    <col min="2053" max="2053" width="15.42578125" customWidth="1"/>
    <col min="2054" max="2054" width="16.42578125" customWidth="1"/>
    <col min="2055" max="2055" width="12.5703125" customWidth="1"/>
    <col min="2056" max="2056" width="18.5703125" customWidth="1"/>
    <col min="2057" max="2057" width="17.5703125" customWidth="1"/>
    <col min="2058" max="2058" width="14.42578125" customWidth="1"/>
    <col min="2059" max="2059" width="14.5703125" customWidth="1"/>
    <col min="2060" max="2060" width="22.42578125" customWidth="1"/>
    <col min="2061" max="2061" width="13.42578125" customWidth="1"/>
    <col min="2062" max="2062" width="17" bestFit="1" customWidth="1"/>
    <col min="2063" max="2063" width="12.5703125" bestFit="1" customWidth="1"/>
    <col min="2064" max="2064" width="14.140625" customWidth="1"/>
    <col min="2065" max="2066" width="13.5703125" bestFit="1" customWidth="1"/>
    <col min="2067" max="2067" width="21.85546875" customWidth="1"/>
    <col min="2068" max="2068" width="13.85546875" customWidth="1"/>
    <col min="2069" max="2069" width="15.85546875" customWidth="1"/>
    <col min="2070" max="2070" width="12.28515625" customWidth="1"/>
    <col min="2078" max="2078" width="20.140625" bestFit="1" customWidth="1"/>
    <col min="2079" max="2079" width="21.85546875" bestFit="1" customWidth="1"/>
    <col min="2080" max="2080" width="13.85546875" bestFit="1" customWidth="1"/>
    <col min="2081" max="2081" width="14.5703125" bestFit="1" customWidth="1"/>
    <col min="2084" max="2084" width="13.28515625" bestFit="1" customWidth="1"/>
    <col min="2307" max="2307" width="23" customWidth="1"/>
    <col min="2308" max="2308" width="23.42578125" customWidth="1"/>
    <col min="2309" max="2309" width="15.42578125" customWidth="1"/>
    <col min="2310" max="2310" width="16.42578125" customWidth="1"/>
    <col min="2311" max="2311" width="12.5703125" customWidth="1"/>
    <col min="2312" max="2312" width="18.5703125" customWidth="1"/>
    <col min="2313" max="2313" width="17.5703125" customWidth="1"/>
    <col min="2314" max="2314" width="14.42578125" customWidth="1"/>
    <col min="2315" max="2315" width="14.5703125" customWidth="1"/>
    <col min="2316" max="2316" width="22.42578125" customWidth="1"/>
    <col min="2317" max="2317" width="13.42578125" customWidth="1"/>
    <col min="2318" max="2318" width="17" bestFit="1" customWidth="1"/>
    <col min="2319" max="2319" width="12.5703125" bestFit="1" customWidth="1"/>
    <col min="2320" max="2320" width="14.140625" customWidth="1"/>
    <col min="2321" max="2322" width="13.5703125" bestFit="1" customWidth="1"/>
    <col min="2323" max="2323" width="21.85546875" customWidth="1"/>
    <col min="2324" max="2324" width="13.85546875" customWidth="1"/>
    <col min="2325" max="2325" width="15.85546875" customWidth="1"/>
    <col min="2326" max="2326" width="12.28515625" customWidth="1"/>
    <col min="2334" max="2334" width="20.140625" bestFit="1" customWidth="1"/>
    <col min="2335" max="2335" width="21.85546875" bestFit="1" customWidth="1"/>
    <col min="2336" max="2336" width="13.85546875" bestFit="1" customWidth="1"/>
    <col min="2337" max="2337" width="14.5703125" bestFit="1" customWidth="1"/>
    <col min="2340" max="2340" width="13.28515625" bestFit="1" customWidth="1"/>
    <col min="2563" max="2563" width="23" customWidth="1"/>
    <col min="2564" max="2564" width="23.42578125" customWidth="1"/>
    <col min="2565" max="2565" width="15.42578125" customWidth="1"/>
    <col min="2566" max="2566" width="16.42578125" customWidth="1"/>
    <col min="2567" max="2567" width="12.5703125" customWidth="1"/>
    <col min="2568" max="2568" width="18.5703125" customWidth="1"/>
    <col min="2569" max="2569" width="17.5703125" customWidth="1"/>
    <col min="2570" max="2570" width="14.42578125" customWidth="1"/>
    <col min="2571" max="2571" width="14.5703125" customWidth="1"/>
    <col min="2572" max="2572" width="22.42578125" customWidth="1"/>
    <col min="2573" max="2573" width="13.42578125" customWidth="1"/>
    <col min="2574" max="2574" width="17" bestFit="1" customWidth="1"/>
    <col min="2575" max="2575" width="12.5703125" bestFit="1" customWidth="1"/>
    <col min="2576" max="2576" width="14.140625" customWidth="1"/>
    <col min="2577" max="2578" width="13.5703125" bestFit="1" customWidth="1"/>
    <col min="2579" max="2579" width="21.85546875" customWidth="1"/>
    <col min="2580" max="2580" width="13.85546875" customWidth="1"/>
    <col min="2581" max="2581" width="15.85546875" customWidth="1"/>
    <col min="2582" max="2582" width="12.28515625" customWidth="1"/>
    <col min="2590" max="2590" width="20.140625" bestFit="1" customWidth="1"/>
    <col min="2591" max="2591" width="21.85546875" bestFit="1" customWidth="1"/>
    <col min="2592" max="2592" width="13.85546875" bestFit="1" customWidth="1"/>
    <col min="2593" max="2593" width="14.5703125" bestFit="1" customWidth="1"/>
    <col min="2596" max="2596" width="13.28515625" bestFit="1" customWidth="1"/>
    <col min="2819" max="2819" width="23" customWidth="1"/>
    <col min="2820" max="2820" width="23.42578125" customWidth="1"/>
    <col min="2821" max="2821" width="15.42578125" customWidth="1"/>
    <col min="2822" max="2822" width="16.42578125" customWidth="1"/>
    <col min="2823" max="2823" width="12.5703125" customWidth="1"/>
    <col min="2824" max="2824" width="18.5703125" customWidth="1"/>
    <col min="2825" max="2825" width="17.5703125" customWidth="1"/>
    <col min="2826" max="2826" width="14.42578125" customWidth="1"/>
    <col min="2827" max="2827" width="14.5703125" customWidth="1"/>
    <col min="2828" max="2828" width="22.42578125" customWidth="1"/>
    <col min="2829" max="2829" width="13.42578125" customWidth="1"/>
    <col min="2830" max="2830" width="17" bestFit="1" customWidth="1"/>
    <col min="2831" max="2831" width="12.5703125" bestFit="1" customWidth="1"/>
    <col min="2832" max="2832" width="14.140625" customWidth="1"/>
    <col min="2833" max="2834" width="13.5703125" bestFit="1" customWidth="1"/>
    <col min="2835" max="2835" width="21.85546875" customWidth="1"/>
    <col min="2836" max="2836" width="13.85546875" customWidth="1"/>
    <col min="2837" max="2837" width="15.85546875" customWidth="1"/>
    <col min="2838" max="2838" width="12.28515625" customWidth="1"/>
    <col min="2846" max="2846" width="20.140625" bestFit="1" customWidth="1"/>
    <col min="2847" max="2847" width="21.85546875" bestFit="1" customWidth="1"/>
    <col min="2848" max="2848" width="13.85546875" bestFit="1" customWidth="1"/>
    <col min="2849" max="2849" width="14.5703125" bestFit="1" customWidth="1"/>
    <col min="2852" max="2852" width="13.28515625" bestFit="1" customWidth="1"/>
    <col min="3075" max="3075" width="23" customWidth="1"/>
    <col min="3076" max="3076" width="23.42578125" customWidth="1"/>
    <col min="3077" max="3077" width="15.42578125" customWidth="1"/>
    <col min="3078" max="3078" width="16.42578125" customWidth="1"/>
    <col min="3079" max="3079" width="12.5703125" customWidth="1"/>
    <col min="3080" max="3080" width="18.5703125" customWidth="1"/>
    <col min="3081" max="3081" width="17.5703125" customWidth="1"/>
    <col min="3082" max="3082" width="14.42578125" customWidth="1"/>
    <col min="3083" max="3083" width="14.5703125" customWidth="1"/>
    <col min="3084" max="3084" width="22.42578125" customWidth="1"/>
    <col min="3085" max="3085" width="13.42578125" customWidth="1"/>
    <col min="3086" max="3086" width="17" bestFit="1" customWidth="1"/>
    <col min="3087" max="3087" width="12.5703125" bestFit="1" customWidth="1"/>
    <col min="3088" max="3088" width="14.140625" customWidth="1"/>
    <col min="3089" max="3090" width="13.5703125" bestFit="1" customWidth="1"/>
    <col min="3091" max="3091" width="21.85546875" customWidth="1"/>
    <col min="3092" max="3092" width="13.85546875" customWidth="1"/>
    <col min="3093" max="3093" width="15.85546875" customWidth="1"/>
    <col min="3094" max="3094" width="12.28515625" customWidth="1"/>
    <col min="3102" max="3102" width="20.140625" bestFit="1" customWidth="1"/>
    <col min="3103" max="3103" width="21.85546875" bestFit="1" customWidth="1"/>
    <col min="3104" max="3104" width="13.85546875" bestFit="1" customWidth="1"/>
    <col min="3105" max="3105" width="14.5703125" bestFit="1" customWidth="1"/>
    <col min="3108" max="3108" width="13.28515625" bestFit="1" customWidth="1"/>
    <col min="3331" max="3331" width="23" customWidth="1"/>
    <col min="3332" max="3332" width="23.42578125" customWidth="1"/>
    <col min="3333" max="3333" width="15.42578125" customWidth="1"/>
    <col min="3334" max="3334" width="16.42578125" customWidth="1"/>
    <col min="3335" max="3335" width="12.5703125" customWidth="1"/>
    <col min="3336" max="3336" width="18.5703125" customWidth="1"/>
    <col min="3337" max="3337" width="17.5703125" customWidth="1"/>
    <col min="3338" max="3338" width="14.42578125" customWidth="1"/>
    <col min="3339" max="3339" width="14.5703125" customWidth="1"/>
    <col min="3340" max="3340" width="22.42578125" customWidth="1"/>
    <col min="3341" max="3341" width="13.42578125" customWidth="1"/>
    <col min="3342" max="3342" width="17" bestFit="1" customWidth="1"/>
    <col min="3343" max="3343" width="12.5703125" bestFit="1" customWidth="1"/>
    <col min="3344" max="3344" width="14.140625" customWidth="1"/>
    <col min="3345" max="3346" width="13.5703125" bestFit="1" customWidth="1"/>
    <col min="3347" max="3347" width="21.85546875" customWidth="1"/>
    <col min="3348" max="3348" width="13.85546875" customWidth="1"/>
    <col min="3349" max="3349" width="15.85546875" customWidth="1"/>
    <col min="3350" max="3350" width="12.28515625" customWidth="1"/>
    <col min="3358" max="3358" width="20.140625" bestFit="1" customWidth="1"/>
    <col min="3359" max="3359" width="21.85546875" bestFit="1" customWidth="1"/>
    <col min="3360" max="3360" width="13.85546875" bestFit="1" customWidth="1"/>
    <col min="3361" max="3361" width="14.5703125" bestFit="1" customWidth="1"/>
    <col min="3364" max="3364" width="13.28515625" bestFit="1" customWidth="1"/>
    <col min="3587" max="3587" width="23" customWidth="1"/>
    <col min="3588" max="3588" width="23.42578125" customWidth="1"/>
    <col min="3589" max="3589" width="15.42578125" customWidth="1"/>
    <col min="3590" max="3590" width="16.42578125" customWidth="1"/>
    <col min="3591" max="3591" width="12.5703125" customWidth="1"/>
    <col min="3592" max="3592" width="18.5703125" customWidth="1"/>
    <col min="3593" max="3593" width="17.5703125" customWidth="1"/>
    <col min="3594" max="3594" width="14.42578125" customWidth="1"/>
    <col min="3595" max="3595" width="14.5703125" customWidth="1"/>
    <col min="3596" max="3596" width="22.42578125" customWidth="1"/>
    <col min="3597" max="3597" width="13.42578125" customWidth="1"/>
    <col min="3598" max="3598" width="17" bestFit="1" customWidth="1"/>
    <col min="3599" max="3599" width="12.5703125" bestFit="1" customWidth="1"/>
    <col min="3600" max="3600" width="14.140625" customWidth="1"/>
    <col min="3601" max="3602" width="13.5703125" bestFit="1" customWidth="1"/>
    <col min="3603" max="3603" width="21.85546875" customWidth="1"/>
    <col min="3604" max="3604" width="13.85546875" customWidth="1"/>
    <col min="3605" max="3605" width="15.85546875" customWidth="1"/>
    <col min="3606" max="3606" width="12.28515625" customWidth="1"/>
    <col min="3614" max="3614" width="20.140625" bestFit="1" customWidth="1"/>
    <col min="3615" max="3615" width="21.85546875" bestFit="1" customWidth="1"/>
    <col min="3616" max="3616" width="13.85546875" bestFit="1" customWidth="1"/>
    <col min="3617" max="3617" width="14.5703125" bestFit="1" customWidth="1"/>
    <col min="3620" max="3620" width="13.28515625" bestFit="1" customWidth="1"/>
    <col min="3843" max="3843" width="23" customWidth="1"/>
    <col min="3844" max="3844" width="23.42578125" customWidth="1"/>
    <col min="3845" max="3845" width="15.42578125" customWidth="1"/>
    <col min="3846" max="3846" width="16.42578125" customWidth="1"/>
    <col min="3847" max="3847" width="12.5703125" customWidth="1"/>
    <col min="3848" max="3848" width="18.5703125" customWidth="1"/>
    <col min="3849" max="3849" width="17.5703125" customWidth="1"/>
    <col min="3850" max="3850" width="14.42578125" customWidth="1"/>
    <col min="3851" max="3851" width="14.5703125" customWidth="1"/>
    <col min="3852" max="3852" width="22.42578125" customWidth="1"/>
    <col min="3853" max="3853" width="13.42578125" customWidth="1"/>
    <col min="3854" max="3854" width="17" bestFit="1" customWidth="1"/>
    <col min="3855" max="3855" width="12.5703125" bestFit="1" customWidth="1"/>
    <col min="3856" max="3856" width="14.140625" customWidth="1"/>
    <col min="3857" max="3858" width="13.5703125" bestFit="1" customWidth="1"/>
    <col min="3859" max="3859" width="21.85546875" customWidth="1"/>
    <col min="3860" max="3860" width="13.85546875" customWidth="1"/>
    <col min="3861" max="3861" width="15.85546875" customWidth="1"/>
    <col min="3862" max="3862" width="12.28515625" customWidth="1"/>
    <col min="3870" max="3870" width="20.140625" bestFit="1" customWidth="1"/>
    <col min="3871" max="3871" width="21.85546875" bestFit="1" customWidth="1"/>
    <col min="3872" max="3872" width="13.85546875" bestFit="1" customWidth="1"/>
    <col min="3873" max="3873" width="14.5703125" bestFit="1" customWidth="1"/>
    <col min="3876" max="3876" width="13.28515625" bestFit="1" customWidth="1"/>
    <col min="4099" max="4099" width="23" customWidth="1"/>
    <col min="4100" max="4100" width="23.42578125" customWidth="1"/>
    <col min="4101" max="4101" width="15.42578125" customWidth="1"/>
    <col min="4102" max="4102" width="16.42578125" customWidth="1"/>
    <col min="4103" max="4103" width="12.5703125" customWidth="1"/>
    <col min="4104" max="4104" width="18.5703125" customWidth="1"/>
    <col min="4105" max="4105" width="17.5703125" customWidth="1"/>
    <col min="4106" max="4106" width="14.42578125" customWidth="1"/>
    <col min="4107" max="4107" width="14.5703125" customWidth="1"/>
    <col min="4108" max="4108" width="22.42578125" customWidth="1"/>
    <col min="4109" max="4109" width="13.42578125" customWidth="1"/>
    <col min="4110" max="4110" width="17" bestFit="1" customWidth="1"/>
    <col min="4111" max="4111" width="12.5703125" bestFit="1" customWidth="1"/>
    <col min="4112" max="4112" width="14.140625" customWidth="1"/>
    <col min="4113" max="4114" width="13.5703125" bestFit="1" customWidth="1"/>
    <col min="4115" max="4115" width="21.85546875" customWidth="1"/>
    <col min="4116" max="4116" width="13.85546875" customWidth="1"/>
    <col min="4117" max="4117" width="15.85546875" customWidth="1"/>
    <col min="4118" max="4118" width="12.28515625" customWidth="1"/>
    <col min="4126" max="4126" width="20.140625" bestFit="1" customWidth="1"/>
    <col min="4127" max="4127" width="21.85546875" bestFit="1" customWidth="1"/>
    <col min="4128" max="4128" width="13.85546875" bestFit="1" customWidth="1"/>
    <col min="4129" max="4129" width="14.5703125" bestFit="1" customWidth="1"/>
    <col min="4132" max="4132" width="13.28515625" bestFit="1" customWidth="1"/>
    <col min="4355" max="4355" width="23" customWidth="1"/>
    <col min="4356" max="4356" width="23.42578125" customWidth="1"/>
    <col min="4357" max="4357" width="15.42578125" customWidth="1"/>
    <col min="4358" max="4358" width="16.42578125" customWidth="1"/>
    <col min="4359" max="4359" width="12.5703125" customWidth="1"/>
    <col min="4360" max="4360" width="18.5703125" customWidth="1"/>
    <col min="4361" max="4361" width="17.5703125" customWidth="1"/>
    <col min="4362" max="4362" width="14.42578125" customWidth="1"/>
    <col min="4363" max="4363" width="14.5703125" customWidth="1"/>
    <col min="4364" max="4364" width="22.42578125" customWidth="1"/>
    <col min="4365" max="4365" width="13.42578125" customWidth="1"/>
    <col min="4366" max="4366" width="17" bestFit="1" customWidth="1"/>
    <col min="4367" max="4367" width="12.5703125" bestFit="1" customWidth="1"/>
    <col min="4368" max="4368" width="14.140625" customWidth="1"/>
    <col min="4369" max="4370" width="13.5703125" bestFit="1" customWidth="1"/>
    <col min="4371" max="4371" width="21.85546875" customWidth="1"/>
    <col min="4372" max="4372" width="13.85546875" customWidth="1"/>
    <col min="4373" max="4373" width="15.85546875" customWidth="1"/>
    <col min="4374" max="4374" width="12.28515625" customWidth="1"/>
    <col min="4382" max="4382" width="20.140625" bestFit="1" customWidth="1"/>
    <col min="4383" max="4383" width="21.85546875" bestFit="1" customWidth="1"/>
    <col min="4384" max="4384" width="13.85546875" bestFit="1" customWidth="1"/>
    <col min="4385" max="4385" width="14.5703125" bestFit="1" customWidth="1"/>
    <col min="4388" max="4388" width="13.28515625" bestFit="1" customWidth="1"/>
    <col min="4611" max="4611" width="23" customWidth="1"/>
    <col min="4612" max="4612" width="23.42578125" customWidth="1"/>
    <col min="4613" max="4613" width="15.42578125" customWidth="1"/>
    <col min="4614" max="4614" width="16.42578125" customWidth="1"/>
    <col min="4615" max="4615" width="12.5703125" customWidth="1"/>
    <col min="4616" max="4616" width="18.5703125" customWidth="1"/>
    <col min="4617" max="4617" width="17.5703125" customWidth="1"/>
    <col min="4618" max="4618" width="14.42578125" customWidth="1"/>
    <col min="4619" max="4619" width="14.5703125" customWidth="1"/>
    <col min="4620" max="4620" width="22.42578125" customWidth="1"/>
    <col min="4621" max="4621" width="13.42578125" customWidth="1"/>
    <col min="4622" max="4622" width="17" bestFit="1" customWidth="1"/>
    <col min="4623" max="4623" width="12.5703125" bestFit="1" customWidth="1"/>
    <col min="4624" max="4624" width="14.140625" customWidth="1"/>
    <col min="4625" max="4626" width="13.5703125" bestFit="1" customWidth="1"/>
    <col min="4627" max="4627" width="21.85546875" customWidth="1"/>
    <col min="4628" max="4628" width="13.85546875" customWidth="1"/>
    <col min="4629" max="4629" width="15.85546875" customWidth="1"/>
    <col min="4630" max="4630" width="12.28515625" customWidth="1"/>
    <col min="4638" max="4638" width="20.140625" bestFit="1" customWidth="1"/>
    <col min="4639" max="4639" width="21.85546875" bestFit="1" customWidth="1"/>
    <col min="4640" max="4640" width="13.85546875" bestFit="1" customWidth="1"/>
    <col min="4641" max="4641" width="14.5703125" bestFit="1" customWidth="1"/>
    <col min="4644" max="4644" width="13.28515625" bestFit="1" customWidth="1"/>
    <col min="4867" max="4867" width="23" customWidth="1"/>
    <col min="4868" max="4868" width="23.42578125" customWidth="1"/>
    <col min="4869" max="4869" width="15.42578125" customWidth="1"/>
    <col min="4870" max="4870" width="16.42578125" customWidth="1"/>
    <col min="4871" max="4871" width="12.5703125" customWidth="1"/>
    <col min="4872" max="4872" width="18.5703125" customWidth="1"/>
    <col min="4873" max="4873" width="17.5703125" customWidth="1"/>
    <col min="4874" max="4874" width="14.42578125" customWidth="1"/>
    <col min="4875" max="4875" width="14.5703125" customWidth="1"/>
    <col min="4876" max="4876" width="22.42578125" customWidth="1"/>
    <col min="4877" max="4877" width="13.42578125" customWidth="1"/>
    <col min="4878" max="4878" width="17" bestFit="1" customWidth="1"/>
    <col min="4879" max="4879" width="12.5703125" bestFit="1" customWidth="1"/>
    <col min="4880" max="4880" width="14.140625" customWidth="1"/>
    <col min="4881" max="4882" width="13.5703125" bestFit="1" customWidth="1"/>
    <col min="4883" max="4883" width="21.85546875" customWidth="1"/>
    <col min="4884" max="4884" width="13.85546875" customWidth="1"/>
    <col min="4885" max="4885" width="15.85546875" customWidth="1"/>
    <col min="4886" max="4886" width="12.28515625" customWidth="1"/>
    <col min="4894" max="4894" width="20.140625" bestFit="1" customWidth="1"/>
    <col min="4895" max="4895" width="21.85546875" bestFit="1" customWidth="1"/>
    <col min="4896" max="4896" width="13.85546875" bestFit="1" customWidth="1"/>
    <col min="4897" max="4897" width="14.5703125" bestFit="1" customWidth="1"/>
    <col min="4900" max="4900" width="13.28515625" bestFit="1" customWidth="1"/>
    <col min="5123" max="5123" width="23" customWidth="1"/>
    <col min="5124" max="5124" width="23.42578125" customWidth="1"/>
    <col min="5125" max="5125" width="15.42578125" customWidth="1"/>
    <col min="5126" max="5126" width="16.42578125" customWidth="1"/>
    <col min="5127" max="5127" width="12.5703125" customWidth="1"/>
    <col min="5128" max="5128" width="18.5703125" customWidth="1"/>
    <col min="5129" max="5129" width="17.5703125" customWidth="1"/>
    <col min="5130" max="5130" width="14.42578125" customWidth="1"/>
    <col min="5131" max="5131" width="14.5703125" customWidth="1"/>
    <col min="5132" max="5132" width="22.42578125" customWidth="1"/>
    <col min="5133" max="5133" width="13.42578125" customWidth="1"/>
    <col min="5134" max="5134" width="17" bestFit="1" customWidth="1"/>
    <col min="5135" max="5135" width="12.5703125" bestFit="1" customWidth="1"/>
    <col min="5136" max="5136" width="14.140625" customWidth="1"/>
    <col min="5137" max="5138" width="13.5703125" bestFit="1" customWidth="1"/>
    <col min="5139" max="5139" width="21.85546875" customWidth="1"/>
    <col min="5140" max="5140" width="13.85546875" customWidth="1"/>
    <col min="5141" max="5141" width="15.85546875" customWidth="1"/>
    <col min="5142" max="5142" width="12.28515625" customWidth="1"/>
    <col min="5150" max="5150" width="20.140625" bestFit="1" customWidth="1"/>
    <col min="5151" max="5151" width="21.85546875" bestFit="1" customWidth="1"/>
    <col min="5152" max="5152" width="13.85546875" bestFit="1" customWidth="1"/>
    <col min="5153" max="5153" width="14.5703125" bestFit="1" customWidth="1"/>
    <col min="5156" max="5156" width="13.28515625" bestFit="1" customWidth="1"/>
    <col min="5379" max="5379" width="23" customWidth="1"/>
    <col min="5380" max="5380" width="23.42578125" customWidth="1"/>
    <col min="5381" max="5381" width="15.42578125" customWidth="1"/>
    <col min="5382" max="5382" width="16.42578125" customWidth="1"/>
    <col min="5383" max="5383" width="12.5703125" customWidth="1"/>
    <col min="5384" max="5384" width="18.5703125" customWidth="1"/>
    <col min="5385" max="5385" width="17.5703125" customWidth="1"/>
    <col min="5386" max="5386" width="14.42578125" customWidth="1"/>
    <col min="5387" max="5387" width="14.5703125" customWidth="1"/>
    <col min="5388" max="5388" width="22.42578125" customWidth="1"/>
    <col min="5389" max="5389" width="13.42578125" customWidth="1"/>
    <col min="5390" max="5390" width="17" bestFit="1" customWidth="1"/>
    <col min="5391" max="5391" width="12.5703125" bestFit="1" customWidth="1"/>
    <col min="5392" max="5392" width="14.140625" customWidth="1"/>
    <col min="5393" max="5394" width="13.5703125" bestFit="1" customWidth="1"/>
    <col min="5395" max="5395" width="21.85546875" customWidth="1"/>
    <col min="5396" max="5396" width="13.85546875" customWidth="1"/>
    <col min="5397" max="5397" width="15.85546875" customWidth="1"/>
    <col min="5398" max="5398" width="12.28515625" customWidth="1"/>
    <col min="5406" max="5406" width="20.140625" bestFit="1" customWidth="1"/>
    <col min="5407" max="5407" width="21.85546875" bestFit="1" customWidth="1"/>
    <col min="5408" max="5408" width="13.85546875" bestFit="1" customWidth="1"/>
    <col min="5409" max="5409" width="14.5703125" bestFit="1" customWidth="1"/>
    <col min="5412" max="5412" width="13.28515625" bestFit="1" customWidth="1"/>
    <col min="5635" max="5635" width="23" customWidth="1"/>
    <col min="5636" max="5636" width="23.42578125" customWidth="1"/>
    <col min="5637" max="5637" width="15.42578125" customWidth="1"/>
    <col min="5638" max="5638" width="16.42578125" customWidth="1"/>
    <col min="5639" max="5639" width="12.5703125" customWidth="1"/>
    <col min="5640" max="5640" width="18.5703125" customWidth="1"/>
    <col min="5641" max="5641" width="17.5703125" customWidth="1"/>
    <col min="5642" max="5642" width="14.42578125" customWidth="1"/>
    <col min="5643" max="5643" width="14.5703125" customWidth="1"/>
    <col min="5644" max="5644" width="22.42578125" customWidth="1"/>
    <col min="5645" max="5645" width="13.42578125" customWidth="1"/>
    <col min="5646" max="5646" width="17" bestFit="1" customWidth="1"/>
    <col min="5647" max="5647" width="12.5703125" bestFit="1" customWidth="1"/>
    <col min="5648" max="5648" width="14.140625" customWidth="1"/>
    <col min="5649" max="5650" width="13.5703125" bestFit="1" customWidth="1"/>
    <col min="5651" max="5651" width="21.85546875" customWidth="1"/>
    <col min="5652" max="5652" width="13.85546875" customWidth="1"/>
    <col min="5653" max="5653" width="15.85546875" customWidth="1"/>
    <col min="5654" max="5654" width="12.28515625" customWidth="1"/>
    <col min="5662" max="5662" width="20.140625" bestFit="1" customWidth="1"/>
    <col min="5663" max="5663" width="21.85546875" bestFit="1" customWidth="1"/>
    <col min="5664" max="5664" width="13.85546875" bestFit="1" customWidth="1"/>
    <col min="5665" max="5665" width="14.5703125" bestFit="1" customWidth="1"/>
    <col min="5668" max="5668" width="13.28515625" bestFit="1" customWidth="1"/>
    <col min="5891" max="5891" width="23" customWidth="1"/>
    <col min="5892" max="5892" width="23.42578125" customWidth="1"/>
    <col min="5893" max="5893" width="15.42578125" customWidth="1"/>
    <col min="5894" max="5894" width="16.42578125" customWidth="1"/>
    <col min="5895" max="5895" width="12.5703125" customWidth="1"/>
    <col min="5896" max="5896" width="18.5703125" customWidth="1"/>
    <col min="5897" max="5897" width="17.5703125" customWidth="1"/>
    <col min="5898" max="5898" width="14.42578125" customWidth="1"/>
    <col min="5899" max="5899" width="14.5703125" customWidth="1"/>
    <col min="5900" max="5900" width="22.42578125" customWidth="1"/>
    <col min="5901" max="5901" width="13.42578125" customWidth="1"/>
    <col min="5902" max="5902" width="17" bestFit="1" customWidth="1"/>
    <col min="5903" max="5903" width="12.5703125" bestFit="1" customWidth="1"/>
    <col min="5904" max="5904" width="14.140625" customWidth="1"/>
    <col min="5905" max="5906" width="13.5703125" bestFit="1" customWidth="1"/>
    <col min="5907" max="5907" width="21.85546875" customWidth="1"/>
    <col min="5908" max="5908" width="13.85546875" customWidth="1"/>
    <col min="5909" max="5909" width="15.85546875" customWidth="1"/>
    <col min="5910" max="5910" width="12.28515625" customWidth="1"/>
    <col min="5918" max="5918" width="20.140625" bestFit="1" customWidth="1"/>
    <col min="5919" max="5919" width="21.85546875" bestFit="1" customWidth="1"/>
    <col min="5920" max="5920" width="13.85546875" bestFit="1" customWidth="1"/>
    <col min="5921" max="5921" width="14.5703125" bestFit="1" customWidth="1"/>
    <col min="5924" max="5924" width="13.28515625" bestFit="1" customWidth="1"/>
    <col min="6147" max="6147" width="23" customWidth="1"/>
    <col min="6148" max="6148" width="23.42578125" customWidth="1"/>
    <col min="6149" max="6149" width="15.42578125" customWidth="1"/>
    <col min="6150" max="6150" width="16.42578125" customWidth="1"/>
    <col min="6151" max="6151" width="12.5703125" customWidth="1"/>
    <col min="6152" max="6152" width="18.5703125" customWidth="1"/>
    <col min="6153" max="6153" width="17.5703125" customWidth="1"/>
    <col min="6154" max="6154" width="14.42578125" customWidth="1"/>
    <col min="6155" max="6155" width="14.5703125" customWidth="1"/>
    <col min="6156" max="6156" width="22.42578125" customWidth="1"/>
    <col min="6157" max="6157" width="13.42578125" customWidth="1"/>
    <col min="6158" max="6158" width="17" bestFit="1" customWidth="1"/>
    <col min="6159" max="6159" width="12.5703125" bestFit="1" customWidth="1"/>
    <col min="6160" max="6160" width="14.140625" customWidth="1"/>
    <col min="6161" max="6162" width="13.5703125" bestFit="1" customWidth="1"/>
    <col min="6163" max="6163" width="21.85546875" customWidth="1"/>
    <col min="6164" max="6164" width="13.85546875" customWidth="1"/>
    <col min="6165" max="6165" width="15.85546875" customWidth="1"/>
    <col min="6166" max="6166" width="12.28515625" customWidth="1"/>
    <col min="6174" max="6174" width="20.140625" bestFit="1" customWidth="1"/>
    <col min="6175" max="6175" width="21.85546875" bestFit="1" customWidth="1"/>
    <col min="6176" max="6176" width="13.85546875" bestFit="1" customWidth="1"/>
    <col min="6177" max="6177" width="14.5703125" bestFit="1" customWidth="1"/>
    <col min="6180" max="6180" width="13.28515625" bestFit="1" customWidth="1"/>
    <col min="6403" max="6403" width="23" customWidth="1"/>
    <col min="6404" max="6404" width="23.42578125" customWidth="1"/>
    <col min="6405" max="6405" width="15.42578125" customWidth="1"/>
    <col min="6406" max="6406" width="16.42578125" customWidth="1"/>
    <col min="6407" max="6407" width="12.5703125" customWidth="1"/>
    <col min="6408" max="6408" width="18.5703125" customWidth="1"/>
    <col min="6409" max="6409" width="17.5703125" customWidth="1"/>
    <col min="6410" max="6410" width="14.42578125" customWidth="1"/>
    <col min="6411" max="6411" width="14.5703125" customWidth="1"/>
    <col min="6412" max="6412" width="22.42578125" customWidth="1"/>
    <col min="6413" max="6413" width="13.42578125" customWidth="1"/>
    <col min="6414" max="6414" width="17" bestFit="1" customWidth="1"/>
    <col min="6415" max="6415" width="12.5703125" bestFit="1" customWidth="1"/>
    <col min="6416" max="6416" width="14.140625" customWidth="1"/>
    <col min="6417" max="6418" width="13.5703125" bestFit="1" customWidth="1"/>
    <col min="6419" max="6419" width="21.85546875" customWidth="1"/>
    <col min="6420" max="6420" width="13.85546875" customWidth="1"/>
    <col min="6421" max="6421" width="15.85546875" customWidth="1"/>
    <col min="6422" max="6422" width="12.28515625" customWidth="1"/>
    <col min="6430" max="6430" width="20.140625" bestFit="1" customWidth="1"/>
    <col min="6431" max="6431" width="21.85546875" bestFit="1" customWidth="1"/>
    <col min="6432" max="6432" width="13.85546875" bestFit="1" customWidth="1"/>
    <col min="6433" max="6433" width="14.5703125" bestFit="1" customWidth="1"/>
    <col min="6436" max="6436" width="13.28515625" bestFit="1" customWidth="1"/>
    <col min="6659" max="6659" width="23" customWidth="1"/>
    <col min="6660" max="6660" width="23.42578125" customWidth="1"/>
    <col min="6661" max="6661" width="15.42578125" customWidth="1"/>
    <col min="6662" max="6662" width="16.42578125" customWidth="1"/>
    <col min="6663" max="6663" width="12.5703125" customWidth="1"/>
    <col min="6664" max="6664" width="18.5703125" customWidth="1"/>
    <col min="6665" max="6665" width="17.5703125" customWidth="1"/>
    <col min="6666" max="6666" width="14.42578125" customWidth="1"/>
    <col min="6667" max="6667" width="14.5703125" customWidth="1"/>
    <col min="6668" max="6668" width="22.42578125" customWidth="1"/>
    <col min="6669" max="6669" width="13.42578125" customWidth="1"/>
    <col min="6670" max="6670" width="17" bestFit="1" customWidth="1"/>
    <col min="6671" max="6671" width="12.5703125" bestFit="1" customWidth="1"/>
    <col min="6672" max="6672" width="14.140625" customWidth="1"/>
    <col min="6673" max="6674" width="13.5703125" bestFit="1" customWidth="1"/>
    <col min="6675" max="6675" width="21.85546875" customWidth="1"/>
    <col min="6676" max="6676" width="13.85546875" customWidth="1"/>
    <col min="6677" max="6677" width="15.85546875" customWidth="1"/>
    <col min="6678" max="6678" width="12.28515625" customWidth="1"/>
    <col min="6686" max="6686" width="20.140625" bestFit="1" customWidth="1"/>
    <col min="6687" max="6687" width="21.85546875" bestFit="1" customWidth="1"/>
    <col min="6688" max="6688" width="13.85546875" bestFit="1" customWidth="1"/>
    <col min="6689" max="6689" width="14.5703125" bestFit="1" customWidth="1"/>
    <col min="6692" max="6692" width="13.28515625" bestFit="1" customWidth="1"/>
    <col min="6915" max="6915" width="23" customWidth="1"/>
    <col min="6916" max="6916" width="23.42578125" customWidth="1"/>
    <col min="6917" max="6917" width="15.42578125" customWidth="1"/>
    <col min="6918" max="6918" width="16.42578125" customWidth="1"/>
    <col min="6919" max="6919" width="12.5703125" customWidth="1"/>
    <col min="6920" max="6920" width="18.5703125" customWidth="1"/>
    <col min="6921" max="6921" width="17.5703125" customWidth="1"/>
    <col min="6922" max="6922" width="14.42578125" customWidth="1"/>
    <col min="6923" max="6923" width="14.5703125" customWidth="1"/>
    <col min="6924" max="6924" width="22.42578125" customWidth="1"/>
    <col min="6925" max="6925" width="13.42578125" customWidth="1"/>
    <col min="6926" max="6926" width="17" bestFit="1" customWidth="1"/>
    <col min="6927" max="6927" width="12.5703125" bestFit="1" customWidth="1"/>
    <col min="6928" max="6928" width="14.140625" customWidth="1"/>
    <col min="6929" max="6930" width="13.5703125" bestFit="1" customWidth="1"/>
    <col min="6931" max="6931" width="21.85546875" customWidth="1"/>
    <col min="6932" max="6932" width="13.85546875" customWidth="1"/>
    <col min="6933" max="6933" width="15.85546875" customWidth="1"/>
    <col min="6934" max="6934" width="12.28515625" customWidth="1"/>
    <col min="6942" max="6942" width="20.140625" bestFit="1" customWidth="1"/>
    <col min="6943" max="6943" width="21.85546875" bestFit="1" customWidth="1"/>
    <col min="6944" max="6944" width="13.85546875" bestFit="1" customWidth="1"/>
    <col min="6945" max="6945" width="14.5703125" bestFit="1" customWidth="1"/>
    <col min="6948" max="6948" width="13.28515625" bestFit="1" customWidth="1"/>
    <col min="7171" max="7171" width="23" customWidth="1"/>
    <col min="7172" max="7172" width="23.42578125" customWidth="1"/>
    <col min="7173" max="7173" width="15.42578125" customWidth="1"/>
    <col min="7174" max="7174" width="16.42578125" customWidth="1"/>
    <col min="7175" max="7175" width="12.5703125" customWidth="1"/>
    <col min="7176" max="7176" width="18.5703125" customWidth="1"/>
    <col min="7177" max="7177" width="17.5703125" customWidth="1"/>
    <col min="7178" max="7178" width="14.42578125" customWidth="1"/>
    <col min="7179" max="7179" width="14.5703125" customWidth="1"/>
    <col min="7180" max="7180" width="22.42578125" customWidth="1"/>
    <col min="7181" max="7181" width="13.42578125" customWidth="1"/>
    <col min="7182" max="7182" width="17" bestFit="1" customWidth="1"/>
    <col min="7183" max="7183" width="12.5703125" bestFit="1" customWidth="1"/>
    <col min="7184" max="7184" width="14.140625" customWidth="1"/>
    <col min="7185" max="7186" width="13.5703125" bestFit="1" customWidth="1"/>
    <col min="7187" max="7187" width="21.85546875" customWidth="1"/>
    <col min="7188" max="7188" width="13.85546875" customWidth="1"/>
    <col min="7189" max="7189" width="15.85546875" customWidth="1"/>
    <col min="7190" max="7190" width="12.28515625" customWidth="1"/>
    <col min="7198" max="7198" width="20.140625" bestFit="1" customWidth="1"/>
    <col min="7199" max="7199" width="21.85546875" bestFit="1" customWidth="1"/>
    <col min="7200" max="7200" width="13.85546875" bestFit="1" customWidth="1"/>
    <col min="7201" max="7201" width="14.5703125" bestFit="1" customWidth="1"/>
    <col min="7204" max="7204" width="13.28515625" bestFit="1" customWidth="1"/>
    <col min="7427" max="7427" width="23" customWidth="1"/>
    <col min="7428" max="7428" width="23.42578125" customWidth="1"/>
    <col min="7429" max="7429" width="15.42578125" customWidth="1"/>
    <col min="7430" max="7430" width="16.42578125" customWidth="1"/>
    <col min="7431" max="7431" width="12.5703125" customWidth="1"/>
    <col min="7432" max="7432" width="18.5703125" customWidth="1"/>
    <col min="7433" max="7433" width="17.5703125" customWidth="1"/>
    <col min="7434" max="7434" width="14.42578125" customWidth="1"/>
    <col min="7435" max="7435" width="14.5703125" customWidth="1"/>
    <col min="7436" max="7436" width="22.42578125" customWidth="1"/>
    <col min="7437" max="7437" width="13.42578125" customWidth="1"/>
    <col min="7438" max="7438" width="17" bestFit="1" customWidth="1"/>
    <col min="7439" max="7439" width="12.5703125" bestFit="1" customWidth="1"/>
    <col min="7440" max="7440" width="14.140625" customWidth="1"/>
    <col min="7441" max="7442" width="13.5703125" bestFit="1" customWidth="1"/>
    <col min="7443" max="7443" width="21.85546875" customWidth="1"/>
    <col min="7444" max="7444" width="13.85546875" customWidth="1"/>
    <col min="7445" max="7445" width="15.85546875" customWidth="1"/>
    <col min="7446" max="7446" width="12.28515625" customWidth="1"/>
    <col min="7454" max="7454" width="20.140625" bestFit="1" customWidth="1"/>
    <col min="7455" max="7455" width="21.85546875" bestFit="1" customWidth="1"/>
    <col min="7456" max="7456" width="13.85546875" bestFit="1" customWidth="1"/>
    <col min="7457" max="7457" width="14.5703125" bestFit="1" customWidth="1"/>
    <col min="7460" max="7460" width="13.28515625" bestFit="1" customWidth="1"/>
    <col min="7683" max="7683" width="23" customWidth="1"/>
    <col min="7684" max="7684" width="23.42578125" customWidth="1"/>
    <col min="7685" max="7685" width="15.42578125" customWidth="1"/>
    <col min="7686" max="7686" width="16.42578125" customWidth="1"/>
    <col min="7687" max="7687" width="12.5703125" customWidth="1"/>
    <col min="7688" max="7688" width="18.5703125" customWidth="1"/>
    <col min="7689" max="7689" width="17.5703125" customWidth="1"/>
    <col min="7690" max="7690" width="14.42578125" customWidth="1"/>
    <col min="7691" max="7691" width="14.5703125" customWidth="1"/>
    <col min="7692" max="7692" width="22.42578125" customWidth="1"/>
    <col min="7693" max="7693" width="13.42578125" customWidth="1"/>
    <col min="7694" max="7694" width="17" bestFit="1" customWidth="1"/>
    <col min="7695" max="7695" width="12.5703125" bestFit="1" customWidth="1"/>
    <col min="7696" max="7696" width="14.140625" customWidth="1"/>
    <col min="7697" max="7698" width="13.5703125" bestFit="1" customWidth="1"/>
    <col min="7699" max="7699" width="21.85546875" customWidth="1"/>
    <col min="7700" max="7700" width="13.85546875" customWidth="1"/>
    <col min="7701" max="7701" width="15.85546875" customWidth="1"/>
    <col min="7702" max="7702" width="12.28515625" customWidth="1"/>
    <col min="7710" max="7710" width="20.140625" bestFit="1" customWidth="1"/>
    <col min="7711" max="7711" width="21.85546875" bestFit="1" customWidth="1"/>
    <col min="7712" max="7712" width="13.85546875" bestFit="1" customWidth="1"/>
    <col min="7713" max="7713" width="14.5703125" bestFit="1" customWidth="1"/>
    <col min="7716" max="7716" width="13.28515625" bestFit="1" customWidth="1"/>
    <col min="7939" max="7939" width="23" customWidth="1"/>
    <col min="7940" max="7940" width="23.42578125" customWidth="1"/>
    <col min="7941" max="7941" width="15.42578125" customWidth="1"/>
    <col min="7942" max="7942" width="16.42578125" customWidth="1"/>
    <col min="7943" max="7943" width="12.5703125" customWidth="1"/>
    <col min="7944" max="7944" width="18.5703125" customWidth="1"/>
    <col min="7945" max="7945" width="17.5703125" customWidth="1"/>
    <col min="7946" max="7946" width="14.42578125" customWidth="1"/>
    <col min="7947" max="7947" width="14.5703125" customWidth="1"/>
    <col min="7948" max="7948" width="22.42578125" customWidth="1"/>
    <col min="7949" max="7949" width="13.42578125" customWidth="1"/>
    <col min="7950" max="7950" width="17" bestFit="1" customWidth="1"/>
    <col min="7951" max="7951" width="12.5703125" bestFit="1" customWidth="1"/>
    <col min="7952" max="7952" width="14.140625" customWidth="1"/>
    <col min="7953" max="7954" width="13.5703125" bestFit="1" customWidth="1"/>
    <col min="7955" max="7955" width="21.85546875" customWidth="1"/>
    <col min="7956" max="7956" width="13.85546875" customWidth="1"/>
    <col min="7957" max="7957" width="15.85546875" customWidth="1"/>
    <col min="7958" max="7958" width="12.28515625" customWidth="1"/>
    <col min="7966" max="7966" width="20.140625" bestFit="1" customWidth="1"/>
    <col min="7967" max="7967" width="21.85546875" bestFit="1" customWidth="1"/>
    <col min="7968" max="7968" width="13.85546875" bestFit="1" customWidth="1"/>
    <col min="7969" max="7969" width="14.5703125" bestFit="1" customWidth="1"/>
    <col min="7972" max="7972" width="13.28515625" bestFit="1" customWidth="1"/>
    <col min="8195" max="8195" width="23" customWidth="1"/>
    <col min="8196" max="8196" width="23.42578125" customWidth="1"/>
    <col min="8197" max="8197" width="15.42578125" customWidth="1"/>
    <col min="8198" max="8198" width="16.42578125" customWidth="1"/>
    <col min="8199" max="8199" width="12.5703125" customWidth="1"/>
    <col min="8200" max="8200" width="18.5703125" customWidth="1"/>
    <col min="8201" max="8201" width="17.5703125" customWidth="1"/>
    <col min="8202" max="8202" width="14.42578125" customWidth="1"/>
    <col min="8203" max="8203" width="14.5703125" customWidth="1"/>
    <col min="8204" max="8204" width="22.42578125" customWidth="1"/>
    <col min="8205" max="8205" width="13.42578125" customWidth="1"/>
    <col min="8206" max="8206" width="17" bestFit="1" customWidth="1"/>
    <col min="8207" max="8207" width="12.5703125" bestFit="1" customWidth="1"/>
    <col min="8208" max="8208" width="14.140625" customWidth="1"/>
    <col min="8209" max="8210" width="13.5703125" bestFit="1" customWidth="1"/>
    <col min="8211" max="8211" width="21.85546875" customWidth="1"/>
    <col min="8212" max="8212" width="13.85546875" customWidth="1"/>
    <col min="8213" max="8213" width="15.85546875" customWidth="1"/>
    <col min="8214" max="8214" width="12.28515625" customWidth="1"/>
    <col min="8222" max="8222" width="20.140625" bestFit="1" customWidth="1"/>
    <col min="8223" max="8223" width="21.85546875" bestFit="1" customWidth="1"/>
    <col min="8224" max="8224" width="13.85546875" bestFit="1" customWidth="1"/>
    <col min="8225" max="8225" width="14.5703125" bestFit="1" customWidth="1"/>
    <col min="8228" max="8228" width="13.28515625" bestFit="1" customWidth="1"/>
    <col min="8451" max="8451" width="23" customWidth="1"/>
    <col min="8452" max="8452" width="23.42578125" customWidth="1"/>
    <col min="8453" max="8453" width="15.42578125" customWidth="1"/>
    <col min="8454" max="8454" width="16.42578125" customWidth="1"/>
    <col min="8455" max="8455" width="12.5703125" customWidth="1"/>
    <col min="8456" max="8456" width="18.5703125" customWidth="1"/>
    <col min="8457" max="8457" width="17.5703125" customWidth="1"/>
    <col min="8458" max="8458" width="14.42578125" customWidth="1"/>
    <col min="8459" max="8459" width="14.5703125" customWidth="1"/>
    <col min="8460" max="8460" width="22.42578125" customWidth="1"/>
    <col min="8461" max="8461" width="13.42578125" customWidth="1"/>
    <col min="8462" max="8462" width="17" bestFit="1" customWidth="1"/>
    <col min="8463" max="8463" width="12.5703125" bestFit="1" customWidth="1"/>
    <col min="8464" max="8464" width="14.140625" customWidth="1"/>
    <col min="8465" max="8466" width="13.5703125" bestFit="1" customWidth="1"/>
    <col min="8467" max="8467" width="21.85546875" customWidth="1"/>
    <col min="8468" max="8468" width="13.85546875" customWidth="1"/>
    <col min="8469" max="8469" width="15.85546875" customWidth="1"/>
    <col min="8470" max="8470" width="12.28515625" customWidth="1"/>
    <col min="8478" max="8478" width="20.140625" bestFit="1" customWidth="1"/>
    <col min="8479" max="8479" width="21.85546875" bestFit="1" customWidth="1"/>
    <col min="8480" max="8480" width="13.85546875" bestFit="1" customWidth="1"/>
    <col min="8481" max="8481" width="14.5703125" bestFit="1" customWidth="1"/>
    <col min="8484" max="8484" width="13.28515625" bestFit="1" customWidth="1"/>
    <col min="8707" max="8707" width="23" customWidth="1"/>
    <col min="8708" max="8708" width="23.42578125" customWidth="1"/>
    <col min="8709" max="8709" width="15.42578125" customWidth="1"/>
    <col min="8710" max="8710" width="16.42578125" customWidth="1"/>
    <col min="8711" max="8711" width="12.5703125" customWidth="1"/>
    <col min="8712" max="8712" width="18.5703125" customWidth="1"/>
    <col min="8713" max="8713" width="17.5703125" customWidth="1"/>
    <col min="8714" max="8714" width="14.42578125" customWidth="1"/>
    <col min="8715" max="8715" width="14.5703125" customWidth="1"/>
    <col min="8716" max="8716" width="22.42578125" customWidth="1"/>
    <col min="8717" max="8717" width="13.42578125" customWidth="1"/>
    <col min="8718" max="8718" width="17" bestFit="1" customWidth="1"/>
    <col min="8719" max="8719" width="12.5703125" bestFit="1" customWidth="1"/>
    <col min="8720" max="8720" width="14.140625" customWidth="1"/>
    <col min="8721" max="8722" width="13.5703125" bestFit="1" customWidth="1"/>
    <col min="8723" max="8723" width="21.85546875" customWidth="1"/>
    <col min="8724" max="8724" width="13.85546875" customWidth="1"/>
    <col min="8725" max="8725" width="15.85546875" customWidth="1"/>
    <col min="8726" max="8726" width="12.28515625" customWidth="1"/>
    <col min="8734" max="8734" width="20.140625" bestFit="1" customWidth="1"/>
    <col min="8735" max="8735" width="21.85546875" bestFit="1" customWidth="1"/>
    <col min="8736" max="8736" width="13.85546875" bestFit="1" customWidth="1"/>
    <col min="8737" max="8737" width="14.5703125" bestFit="1" customWidth="1"/>
    <col min="8740" max="8740" width="13.28515625" bestFit="1" customWidth="1"/>
    <col min="8963" max="8963" width="23" customWidth="1"/>
    <col min="8964" max="8964" width="23.42578125" customWidth="1"/>
    <col min="8965" max="8965" width="15.42578125" customWidth="1"/>
    <col min="8966" max="8966" width="16.42578125" customWidth="1"/>
    <col min="8967" max="8967" width="12.5703125" customWidth="1"/>
    <col min="8968" max="8968" width="18.5703125" customWidth="1"/>
    <col min="8969" max="8969" width="17.5703125" customWidth="1"/>
    <col min="8970" max="8970" width="14.42578125" customWidth="1"/>
    <col min="8971" max="8971" width="14.5703125" customWidth="1"/>
    <col min="8972" max="8972" width="22.42578125" customWidth="1"/>
    <col min="8973" max="8973" width="13.42578125" customWidth="1"/>
    <col min="8974" max="8974" width="17" bestFit="1" customWidth="1"/>
    <col min="8975" max="8975" width="12.5703125" bestFit="1" customWidth="1"/>
    <col min="8976" max="8976" width="14.140625" customWidth="1"/>
    <col min="8977" max="8978" width="13.5703125" bestFit="1" customWidth="1"/>
    <col min="8979" max="8979" width="21.85546875" customWidth="1"/>
    <col min="8980" max="8980" width="13.85546875" customWidth="1"/>
    <col min="8981" max="8981" width="15.85546875" customWidth="1"/>
    <col min="8982" max="8982" width="12.28515625" customWidth="1"/>
    <col min="8990" max="8990" width="20.140625" bestFit="1" customWidth="1"/>
    <col min="8991" max="8991" width="21.85546875" bestFit="1" customWidth="1"/>
    <col min="8992" max="8992" width="13.85546875" bestFit="1" customWidth="1"/>
    <col min="8993" max="8993" width="14.5703125" bestFit="1" customWidth="1"/>
    <col min="8996" max="8996" width="13.28515625" bestFit="1" customWidth="1"/>
    <col min="9219" max="9219" width="23" customWidth="1"/>
    <col min="9220" max="9220" width="23.42578125" customWidth="1"/>
    <col min="9221" max="9221" width="15.42578125" customWidth="1"/>
    <col min="9222" max="9222" width="16.42578125" customWidth="1"/>
    <col min="9223" max="9223" width="12.5703125" customWidth="1"/>
    <col min="9224" max="9224" width="18.5703125" customWidth="1"/>
    <col min="9225" max="9225" width="17.5703125" customWidth="1"/>
    <col min="9226" max="9226" width="14.42578125" customWidth="1"/>
    <col min="9227" max="9227" width="14.5703125" customWidth="1"/>
    <col min="9228" max="9228" width="22.42578125" customWidth="1"/>
    <col min="9229" max="9229" width="13.42578125" customWidth="1"/>
    <col min="9230" max="9230" width="17" bestFit="1" customWidth="1"/>
    <col min="9231" max="9231" width="12.5703125" bestFit="1" customWidth="1"/>
    <col min="9232" max="9232" width="14.140625" customWidth="1"/>
    <col min="9233" max="9234" width="13.5703125" bestFit="1" customWidth="1"/>
    <col min="9235" max="9235" width="21.85546875" customWidth="1"/>
    <col min="9236" max="9236" width="13.85546875" customWidth="1"/>
    <col min="9237" max="9237" width="15.85546875" customWidth="1"/>
    <col min="9238" max="9238" width="12.28515625" customWidth="1"/>
    <col min="9246" max="9246" width="20.140625" bestFit="1" customWidth="1"/>
    <col min="9247" max="9247" width="21.85546875" bestFit="1" customWidth="1"/>
    <col min="9248" max="9248" width="13.85546875" bestFit="1" customWidth="1"/>
    <col min="9249" max="9249" width="14.5703125" bestFit="1" customWidth="1"/>
    <col min="9252" max="9252" width="13.28515625" bestFit="1" customWidth="1"/>
    <col min="9475" max="9475" width="23" customWidth="1"/>
    <col min="9476" max="9476" width="23.42578125" customWidth="1"/>
    <col min="9477" max="9477" width="15.42578125" customWidth="1"/>
    <col min="9478" max="9478" width="16.42578125" customWidth="1"/>
    <col min="9479" max="9479" width="12.5703125" customWidth="1"/>
    <col min="9480" max="9480" width="18.5703125" customWidth="1"/>
    <col min="9481" max="9481" width="17.5703125" customWidth="1"/>
    <col min="9482" max="9482" width="14.42578125" customWidth="1"/>
    <col min="9483" max="9483" width="14.5703125" customWidth="1"/>
    <col min="9484" max="9484" width="22.42578125" customWidth="1"/>
    <col min="9485" max="9485" width="13.42578125" customWidth="1"/>
    <col min="9486" max="9486" width="17" bestFit="1" customWidth="1"/>
    <col min="9487" max="9487" width="12.5703125" bestFit="1" customWidth="1"/>
    <col min="9488" max="9488" width="14.140625" customWidth="1"/>
    <col min="9489" max="9490" width="13.5703125" bestFit="1" customWidth="1"/>
    <col min="9491" max="9491" width="21.85546875" customWidth="1"/>
    <col min="9492" max="9492" width="13.85546875" customWidth="1"/>
    <col min="9493" max="9493" width="15.85546875" customWidth="1"/>
    <col min="9494" max="9494" width="12.28515625" customWidth="1"/>
    <col min="9502" max="9502" width="20.140625" bestFit="1" customWidth="1"/>
    <col min="9503" max="9503" width="21.85546875" bestFit="1" customWidth="1"/>
    <col min="9504" max="9504" width="13.85546875" bestFit="1" customWidth="1"/>
    <col min="9505" max="9505" width="14.5703125" bestFit="1" customWidth="1"/>
    <col min="9508" max="9508" width="13.28515625" bestFit="1" customWidth="1"/>
    <col min="9731" max="9731" width="23" customWidth="1"/>
    <col min="9732" max="9732" width="23.42578125" customWidth="1"/>
    <col min="9733" max="9733" width="15.42578125" customWidth="1"/>
    <col min="9734" max="9734" width="16.42578125" customWidth="1"/>
    <col min="9735" max="9735" width="12.5703125" customWidth="1"/>
    <col min="9736" max="9736" width="18.5703125" customWidth="1"/>
    <col min="9737" max="9737" width="17.5703125" customWidth="1"/>
    <col min="9738" max="9738" width="14.42578125" customWidth="1"/>
    <col min="9739" max="9739" width="14.5703125" customWidth="1"/>
    <col min="9740" max="9740" width="22.42578125" customWidth="1"/>
    <col min="9741" max="9741" width="13.42578125" customWidth="1"/>
    <col min="9742" max="9742" width="17" bestFit="1" customWidth="1"/>
    <col min="9743" max="9743" width="12.5703125" bestFit="1" customWidth="1"/>
    <col min="9744" max="9744" width="14.140625" customWidth="1"/>
    <col min="9745" max="9746" width="13.5703125" bestFit="1" customWidth="1"/>
    <col min="9747" max="9747" width="21.85546875" customWidth="1"/>
    <col min="9748" max="9748" width="13.85546875" customWidth="1"/>
    <col min="9749" max="9749" width="15.85546875" customWidth="1"/>
    <col min="9750" max="9750" width="12.28515625" customWidth="1"/>
    <col min="9758" max="9758" width="20.140625" bestFit="1" customWidth="1"/>
    <col min="9759" max="9759" width="21.85546875" bestFit="1" customWidth="1"/>
    <col min="9760" max="9760" width="13.85546875" bestFit="1" customWidth="1"/>
    <col min="9761" max="9761" width="14.5703125" bestFit="1" customWidth="1"/>
    <col min="9764" max="9764" width="13.28515625" bestFit="1" customWidth="1"/>
    <col min="9987" max="9987" width="23" customWidth="1"/>
    <col min="9988" max="9988" width="23.42578125" customWidth="1"/>
    <col min="9989" max="9989" width="15.42578125" customWidth="1"/>
    <col min="9990" max="9990" width="16.42578125" customWidth="1"/>
    <col min="9991" max="9991" width="12.5703125" customWidth="1"/>
    <col min="9992" max="9992" width="18.5703125" customWidth="1"/>
    <col min="9993" max="9993" width="17.5703125" customWidth="1"/>
    <col min="9994" max="9994" width="14.42578125" customWidth="1"/>
    <col min="9995" max="9995" width="14.5703125" customWidth="1"/>
    <col min="9996" max="9996" width="22.42578125" customWidth="1"/>
    <col min="9997" max="9997" width="13.42578125" customWidth="1"/>
    <col min="9998" max="9998" width="17" bestFit="1" customWidth="1"/>
    <col min="9999" max="9999" width="12.5703125" bestFit="1" customWidth="1"/>
    <col min="10000" max="10000" width="14.140625" customWidth="1"/>
    <col min="10001" max="10002" width="13.5703125" bestFit="1" customWidth="1"/>
    <col min="10003" max="10003" width="21.85546875" customWidth="1"/>
    <col min="10004" max="10004" width="13.85546875" customWidth="1"/>
    <col min="10005" max="10005" width="15.85546875" customWidth="1"/>
    <col min="10006" max="10006" width="12.28515625" customWidth="1"/>
    <col min="10014" max="10014" width="20.140625" bestFit="1" customWidth="1"/>
    <col min="10015" max="10015" width="21.85546875" bestFit="1" customWidth="1"/>
    <col min="10016" max="10016" width="13.85546875" bestFit="1" customWidth="1"/>
    <col min="10017" max="10017" width="14.5703125" bestFit="1" customWidth="1"/>
    <col min="10020" max="10020" width="13.28515625" bestFit="1" customWidth="1"/>
    <col min="10243" max="10243" width="23" customWidth="1"/>
    <col min="10244" max="10244" width="23.42578125" customWidth="1"/>
    <col min="10245" max="10245" width="15.42578125" customWidth="1"/>
    <col min="10246" max="10246" width="16.42578125" customWidth="1"/>
    <col min="10247" max="10247" width="12.5703125" customWidth="1"/>
    <col min="10248" max="10248" width="18.5703125" customWidth="1"/>
    <col min="10249" max="10249" width="17.5703125" customWidth="1"/>
    <col min="10250" max="10250" width="14.42578125" customWidth="1"/>
    <col min="10251" max="10251" width="14.5703125" customWidth="1"/>
    <col min="10252" max="10252" width="22.42578125" customWidth="1"/>
    <col min="10253" max="10253" width="13.42578125" customWidth="1"/>
    <col min="10254" max="10254" width="17" bestFit="1" customWidth="1"/>
    <col min="10255" max="10255" width="12.5703125" bestFit="1" customWidth="1"/>
    <col min="10256" max="10256" width="14.140625" customWidth="1"/>
    <col min="10257" max="10258" width="13.5703125" bestFit="1" customWidth="1"/>
    <col min="10259" max="10259" width="21.85546875" customWidth="1"/>
    <col min="10260" max="10260" width="13.85546875" customWidth="1"/>
    <col min="10261" max="10261" width="15.85546875" customWidth="1"/>
    <col min="10262" max="10262" width="12.28515625" customWidth="1"/>
    <col min="10270" max="10270" width="20.140625" bestFit="1" customWidth="1"/>
    <col min="10271" max="10271" width="21.85546875" bestFit="1" customWidth="1"/>
    <col min="10272" max="10272" width="13.85546875" bestFit="1" customWidth="1"/>
    <col min="10273" max="10273" width="14.5703125" bestFit="1" customWidth="1"/>
    <col min="10276" max="10276" width="13.28515625" bestFit="1" customWidth="1"/>
    <col min="10499" max="10499" width="23" customWidth="1"/>
    <col min="10500" max="10500" width="23.42578125" customWidth="1"/>
    <col min="10501" max="10501" width="15.42578125" customWidth="1"/>
    <col min="10502" max="10502" width="16.42578125" customWidth="1"/>
    <col min="10503" max="10503" width="12.5703125" customWidth="1"/>
    <col min="10504" max="10504" width="18.5703125" customWidth="1"/>
    <col min="10505" max="10505" width="17.5703125" customWidth="1"/>
    <col min="10506" max="10506" width="14.42578125" customWidth="1"/>
    <col min="10507" max="10507" width="14.5703125" customWidth="1"/>
    <col min="10508" max="10508" width="22.42578125" customWidth="1"/>
    <col min="10509" max="10509" width="13.42578125" customWidth="1"/>
    <col min="10510" max="10510" width="17" bestFit="1" customWidth="1"/>
    <col min="10511" max="10511" width="12.5703125" bestFit="1" customWidth="1"/>
    <col min="10512" max="10512" width="14.140625" customWidth="1"/>
    <col min="10513" max="10514" width="13.5703125" bestFit="1" customWidth="1"/>
    <col min="10515" max="10515" width="21.85546875" customWidth="1"/>
    <col min="10516" max="10516" width="13.85546875" customWidth="1"/>
    <col min="10517" max="10517" width="15.85546875" customWidth="1"/>
    <col min="10518" max="10518" width="12.28515625" customWidth="1"/>
    <col min="10526" max="10526" width="20.140625" bestFit="1" customWidth="1"/>
    <col min="10527" max="10527" width="21.85546875" bestFit="1" customWidth="1"/>
    <col min="10528" max="10528" width="13.85546875" bestFit="1" customWidth="1"/>
    <col min="10529" max="10529" width="14.5703125" bestFit="1" customWidth="1"/>
    <col min="10532" max="10532" width="13.28515625" bestFit="1" customWidth="1"/>
    <col min="10755" max="10755" width="23" customWidth="1"/>
    <col min="10756" max="10756" width="23.42578125" customWidth="1"/>
    <col min="10757" max="10757" width="15.42578125" customWidth="1"/>
    <col min="10758" max="10758" width="16.42578125" customWidth="1"/>
    <col min="10759" max="10759" width="12.5703125" customWidth="1"/>
    <col min="10760" max="10760" width="18.5703125" customWidth="1"/>
    <col min="10761" max="10761" width="17.5703125" customWidth="1"/>
    <col min="10762" max="10762" width="14.42578125" customWidth="1"/>
    <col min="10763" max="10763" width="14.5703125" customWidth="1"/>
    <col min="10764" max="10764" width="22.42578125" customWidth="1"/>
    <col min="10765" max="10765" width="13.42578125" customWidth="1"/>
    <col min="10766" max="10766" width="17" bestFit="1" customWidth="1"/>
    <col min="10767" max="10767" width="12.5703125" bestFit="1" customWidth="1"/>
    <col min="10768" max="10768" width="14.140625" customWidth="1"/>
    <col min="10769" max="10770" width="13.5703125" bestFit="1" customWidth="1"/>
    <col min="10771" max="10771" width="21.85546875" customWidth="1"/>
    <col min="10772" max="10772" width="13.85546875" customWidth="1"/>
    <col min="10773" max="10773" width="15.85546875" customWidth="1"/>
    <col min="10774" max="10774" width="12.28515625" customWidth="1"/>
    <col min="10782" max="10782" width="20.140625" bestFit="1" customWidth="1"/>
    <col min="10783" max="10783" width="21.85546875" bestFit="1" customWidth="1"/>
    <col min="10784" max="10784" width="13.85546875" bestFit="1" customWidth="1"/>
    <col min="10785" max="10785" width="14.5703125" bestFit="1" customWidth="1"/>
    <col min="10788" max="10788" width="13.28515625" bestFit="1" customWidth="1"/>
    <col min="11011" max="11011" width="23" customWidth="1"/>
    <col min="11012" max="11012" width="23.42578125" customWidth="1"/>
    <col min="11013" max="11013" width="15.42578125" customWidth="1"/>
    <col min="11014" max="11014" width="16.42578125" customWidth="1"/>
    <col min="11015" max="11015" width="12.5703125" customWidth="1"/>
    <col min="11016" max="11016" width="18.5703125" customWidth="1"/>
    <col min="11017" max="11017" width="17.5703125" customWidth="1"/>
    <col min="11018" max="11018" width="14.42578125" customWidth="1"/>
    <col min="11019" max="11019" width="14.5703125" customWidth="1"/>
    <col min="11020" max="11020" width="22.42578125" customWidth="1"/>
    <col min="11021" max="11021" width="13.42578125" customWidth="1"/>
    <col min="11022" max="11022" width="17" bestFit="1" customWidth="1"/>
    <col min="11023" max="11023" width="12.5703125" bestFit="1" customWidth="1"/>
    <col min="11024" max="11024" width="14.140625" customWidth="1"/>
    <col min="11025" max="11026" width="13.5703125" bestFit="1" customWidth="1"/>
    <col min="11027" max="11027" width="21.85546875" customWidth="1"/>
    <col min="11028" max="11028" width="13.85546875" customWidth="1"/>
    <col min="11029" max="11029" width="15.85546875" customWidth="1"/>
    <col min="11030" max="11030" width="12.28515625" customWidth="1"/>
    <col min="11038" max="11038" width="20.140625" bestFit="1" customWidth="1"/>
    <col min="11039" max="11039" width="21.85546875" bestFit="1" customWidth="1"/>
    <col min="11040" max="11040" width="13.85546875" bestFit="1" customWidth="1"/>
    <col min="11041" max="11041" width="14.5703125" bestFit="1" customWidth="1"/>
    <col min="11044" max="11044" width="13.28515625" bestFit="1" customWidth="1"/>
    <col min="11267" max="11267" width="23" customWidth="1"/>
    <col min="11268" max="11268" width="23.42578125" customWidth="1"/>
    <col min="11269" max="11269" width="15.42578125" customWidth="1"/>
    <col min="11270" max="11270" width="16.42578125" customWidth="1"/>
    <col min="11271" max="11271" width="12.5703125" customWidth="1"/>
    <col min="11272" max="11272" width="18.5703125" customWidth="1"/>
    <col min="11273" max="11273" width="17.5703125" customWidth="1"/>
    <col min="11274" max="11274" width="14.42578125" customWidth="1"/>
    <col min="11275" max="11275" width="14.5703125" customWidth="1"/>
    <col min="11276" max="11276" width="22.42578125" customWidth="1"/>
    <col min="11277" max="11277" width="13.42578125" customWidth="1"/>
    <col min="11278" max="11278" width="17" bestFit="1" customWidth="1"/>
    <col min="11279" max="11279" width="12.5703125" bestFit="1" customWidth="1"/>
    <col min="11280" max="11280" width="14.140625" customWidth="1"/>
    <col min="11281" max="11282" width="13.5703125" bestFit="1" customWidth="1"/>
    <col min="11283" max="11283" width="21.85546875" customWidth="1"/>
    <col min="11284" max="11284" width="13.85546875" customWidth="1"/>
    <col min="11285" max="11285" width="15.85546875" customWidth="1"/>
    <col min="11286" max="11286" width="12.28515625" customWidth="1"/>
    <col min="11294" max="11294" width="20.140625" bestFit="1" customWidth="1"/>
    <col min="11295" max="11295" width="21.85546875" bestFit="1" customWidth="1"/>
    <col min="11296" max="11296" width="13.85546875" bestFit="1" customWidth="1"/>
    <col min="11297" max="11297" width="14.5703125" bestFit="1" customWidth="1"/>
    <col min="11300" max="11300" width="13.28515625" bestFit="1" customWidth="1"/>
    <col min="11523" max="11523" width="23" customWidth="1"/>
    <col min="11524" max="11524" width="23.42578125" customWidth="1"/>
    <col min="11525" max="11525" width="15.42578125" customWidth="1"/>
    <col min="11526" max="11526" width="16.42578125" customWidth="1"/>
    <col min="11527" max="11527" width="12.5703125" customWidth="1"/>
    <col min="11528" max="11528" width="18.5703125" customWidth="1"/>
    <col min="11529" max="11529" width="17.5703125" customWidth="1"/>
    <col min="11530" max="11530" width="14.42578125" customWidth="1"/>
    <col min="11531" max="11531" width="14.5703125" customWidth="1"/>
    <col min="11532" max="11532" width="22.42578125" customWidth="1"/>
    <col min="11533" max="11533" width="13.42578125" customWidth="1"/>
    <col min="11534" max="11534" width="17" bestFit="1" customWidth="1"/>
    <col min="11535" max="11535" width="12.5703125" bestFit="1" customWidth="1"/>
    <col min="11536" max="11536" width="14.140625" customWidth="1"/>
    <col min="11537" max="11538" width="13.5703125" bestFit="1" customWidth="1"/>
    <col min="11539" max="11539" width="21.85546875" customWidth="1"/>
    <col min="11540" max="11540" width="13.85546875" customWidth="1"/>
    <col min="11541" max="11541" width="15.85546875" customWidth="1"/>
    <col min="11542" max="11542" width="12.28515625" customWidth="1"/>
    <col min="11550" max="11550" width="20.140625" bestFit="1" customWidth="1"/>
    <col min="11551" max="11551" width="21.85546875" bestFit="1" customWidth="1"/>
    <col min="11552" max="11552" width="13.85546875" bestFit="1" customWidth="1"/>
    <col min="11553" max="11553" width="14.5703125" bestFit="1" customWidth="1"/>
    <col min="11556" max="11556" width="13.28515625" bestFit="1" customWidth="1"/>
    <col min="11779" max="11779" width="23" customWidth="1"/>
    <col min="11780" max="11780" width="23.42578125" customWidth="1"/>
    <col min="11781" max="11781" width="15.42578125" customWidth="1"/>
    <col min="11782" max="11782" width="16.42578125" customWidth="1"/>
    <col min="11783" max="11783" width="12.5703125" customWidth="1"/>
    <col min="11784" max="11784" width="18.5703125" customWidth="1"/>
    <col min="11785" max="11785" width="17.5703125" customWidth="1"/>
    <col min="11786" max="11786" width="14.42578125" customWidth="1"/>
    <col min="11787" max="11787" width="14.5703125" customWidth="1"/>
    <col min="11788" max="11788" width="22.42578125" customWidth="1"/>
    <col min="11789" max="11789" width="13.42578125" customWidth="1"/>
    <col min="11790" max="11790" width="17" bestFit="1" customWidth="1"/>
    <col min="11791" max="11791" width="12.5703125" bestFit="1" customWidth="1"/>
    <col min="11792" max="11792" width="14.140625" customWidth="1"/>
    <col min="11793" max="11794" width="13.5703125" bestFit="1" customWidth="1"/>
    <col min="11795" max="11795" width="21.85546875" customWidth="1"/>
    <col min="11796" max="11796" width="13.85546875" customWidth="1"/>
    <col min="11797" max="11797" width="15.85546875" customWidth="1"/>
    <col min="11798" max="11798" width="12.28515625" customWidth="1"/>
    <col min="11806" max="11806" width="20.140625" bestFit="1" customWidth="1"/>
    <col min="11807" max="11807" width="21.85546875" bestFit="1" customWidth="1"/>
    <col min="11808" max="11808" width="13.85546875" bestFit="1" customWidth="1"/>
    <col min="11809" max="11809" width="14.5703125" bestFit="1" customWidth="1"/>
    <col min="11812" max="11812" width="13.28515625" bestFit="1" customWidth="1"/>
    <col min="12035" max="12035" width="23" customWidth="1"/>
    <col min="12036" max="12036" width="23.42578125" customWidth="1"/>
    <col min="12037" max="12037" width="15.42578125" customWidth="1"/>
    <col min="12038" max="12038" width="16.42578125" customWidth="1"/>
    <col min="12039" max="12039" width="12.5703125" customWidth="1"/>
    <col min="12040" max="12040" width="18.5703125" customWidth="1"/>
    <col min="12041" max="12041" width="17.5703125" customWidth="1"/>
    <col min="12042" max="12042" width="14.42578125" customWidth="1"/>
    <col min="12043" max="12043" width="14.5703125" customWidth="1"/>
    <col min="12044" max="12044" width="22.42578125" customWidth="1"/>
    <col min="12045" max="12045" width="13.42578125" customWidth="1"/>
    <col min="12046" max="12046" width="17" bestFit="1" customWidth="1"/>
    <col min="12047" max="12047" width="12.5703125" bestFit="1" customWidth="1"/>
    <col min="12048" max="12048" width="14.140625" customWidth="1"/>
    <col min="12049" max="12050" width="13.5703125" bestFit="1" customWidth="1"/>
    <col min="12051" max="12051" width="21.85546875" customWidth="1"/>
    <col min="12052" max="12052" width="13.85546875" customWidth="1"/>
    <col min="12053" max="12053" width="15.85546875" customWidth="1"/>
    <col min="12054" max="12054" width="12.28515625" customWidth="1"/>
    <col min="12062" max="12062" width="20.140625" bestFit="1" customWidth="1"/>
    <col min="12063" max="12063" width="21.85546875" bestFit="1" customWidth="1"/>
    <col min="12064" max="12064" width="13.85546875" bestFit="1" customWidth="1"/>
    <col min="12065" max="12065" width="14.5703125" bestFit="1" customWidth="1"/>
    <col min="12068" max="12068" width="13.28515625" bestFit="1" customWidth="1"/>
    <col min="12291" max="12291" width="23" customWidth="1"/>
    <col min="12292" max="12292" width="23.42578125" customWidth="1"/>
    <col min="12293" max="12293" width="15.42578125" customWidth="1"/>
    <col min="12294" max="12294" width="16.42578125" customWidth="1"/>
    <col min="12295" max="12295" width="12.5703125" customWidth="1"/>
    <col min="12296" max="12296" width="18.5703125" customWidth="1"/>
    <col min="12297" max="12297" width="17.5703125" customWidth="1"/>
    <col min="12298" max="12298" width="14.42578125" customWidth="1"/>
    <col min="12299" max="12299" width="14.5703125" customWidth="1"/>
    <col min="12300" max="12300" width="22.42578125" customWidth="1"/>
    <col min="12301" max="12301" width="13.42578125" customWidth="1"/>
    <col min="12302" max="12302" width="17" bestFit="1" customWidth="1"/>
    <col min="12303" max="12303" width="12.5703125" bestFit="1" customWidth="1"/>
    <col min="12304" max="12304" width="14.140625" customWidth="1"/>
    <col min="12305" max="12306" width="13.5703125" bestFit="1" customWidth="1"/>
    <col min="12307" max="12307" width="21.85546875" customWidth="1"/>
    <col min="12308" max="12308" width="13.85546875" customWidth="1"/>
    <col min="12309" max="12309" width="15.85546875" customWidth="1"/>
    <col min="12310" max="12310" width="12.28515625" customWidth="1"/>
    <col min="12318" max="12318" width="20.140625" bestFit="1" customWidth="1"/>
    <col min="12319" max="12319" width="21.85546875" bestFit="1" customWidth="1"/>
    <col min="12320" max="12320" width="13.85546875" bestFit="1" customWidth="1"/>
    <col min="12321" max="12321" width="14.5703125" bestFit="1" customWidth="1"/>
    <col min="12324" max="12324" width="13.28515625" bestFit="1" customWidth="1"/>
    <col min="12547" max="12547" width="23" customWidth="1"/>
    <col min="12548" max="12548" width="23.42578125" customWidth="1"/>
    <col min="12549" max="12549" width="15.42578125" customWidth="1"/>
    <col min="12550" max="12550" width="16.42578125" customWidth="1"/>
    <col min="12551" max="12551" width="12.5703125" customWidth="1"/>
    <col min="12552" max="12552" width="18.5703125" customWidth="1"/>
    <col min="12553" max="12553" width="17.5703125" customWidth="1"/>
    <col min="12554" max="12554" width="14.42578125" customWidth="1"/>
    <col min="12555" max="12555" width="14.5703125" customWidth="1"/>
    <col min="12556" max="12556" width="22.42578125" customWidth="1"/>
    <col min="12557" max="12557" width="13.42578125" customWidth="1"/>
    <col min="12558" max="12558" width="17" bestFit="1" customWidth="1"/>
    <col min="12559" max="12559" width="12.5703125" bestFit="1" customWidth="1"/>
    <col min="12560" max="12560" width="14.140625" customWidth="1"/>
    <col min="12561" max="12562" width="13.5703125" bestFit="1" customWidth="1"/>
    <col min="12563" max="12563" width="21.85546875" customWidth="1"/>
    <col min="12564" max="12564" width="13.85546875" customWidth="1"/>
    <col min="12565" max="12565" width="15.85546875" customWidth="1"/>
    <col min="12566" max="12566" width="12.28515625" customWidth="1"/>
    <col min="12574" max="12574" width="20.140625" bestFit="1" customWidth="1"/>
    <col min="12575" max="12575" width="21.85546875" bestFit="1" customWidth="1"/>
    <col min="12576" max="12576" width="13.85546875" bestFit="1" customWidth="1"/>
    <col min="12577" max="12577" width="14.5703125" bestFit="1" customWidth="1"/>
    <col min="12580" max="12580" width="13.28515625" bestFit="1" customWidth="1"/>
    <col min="12803" max="12803" width="23" customWidth="1"/>
    <col min="12804" max="12804" width="23.42578125" customWidth="1"/>
    <col min="12805" max="12805" width="15.42578125" customWidth="1"/>
    <col min="12806" max="12806" width="16.42578125" customWidth="1"/>
    <col min="12807" max="12807" width="12.5703125" customWidth="1"/>
    <col min="12808" max="12808" width="18.5703125" customWidth="1"/>
    <col min="12809" max="12809" width="17.5703125" customWidth="1"/>
    <col min="12810" max="12810" width="14.42578125" customWidth="1"/>
    <col min="12811" max="12811" width="14.5703125" customWidth="1"/>
    <col min="12812" max="12812" width="22.42578125" customWidth="1"/>
    <col min="12813" max="12813" width="13.42578125" customWidth="1"/>
    <col min="12814" max="12814" width="17" bestFit="1" customWidth="1"/>
    <col min="12815" max="12815" width="12.5703125" bestFit="1" customWidth="1"/>
    <col min="12816" max="12816" width="14.140625" customWidth="1"/>
    <col min="12817" max="12818" width="13.5703125" bestFit="1" customWidth="1"/>
    <col min="12819" max="12819" width="21.85546875" customWidth="1"/>
    <col min="12820" max="12820" width="13.85546875" customWidth="1"/>
    <col min="12821" max="12821" width="15.85546875" customWidth="1"/>
    <col min="12822" max="12822" width="12.28515625" customWidth="1"/>
    <col min="12830" max="12830" width="20.140625" bestFit="1" customWidth="1"/>
    <col min="12831" max="12831" width="21.85546875" bestFit="1" customWidth="1"/>
    <col min="12832" max="12832" width="13.85546875" bestFit="1" customWidth="1"/>
    <col min="12833" max="12833" width="14.5703125" bestFit="1" customWidth="1"/>
    <col min="12836" max="12836" width="13.28515625" bestFit="1" customWidth="1"/>
    <col min="13059" max="13059" width="23" customWidth="1"/>
    <col min="13060" max="13060" width="23.42578125" customWidth="1"/>
    <col min="13061" max="13061" width="15.42578125" customWidth="1"/>
    <col min="13062" max="13062" width="16.42578125" customWidth="1"/>
    <col min="13063" max="13063" width="12.5703125" customWidth="1"/>
    <col min="13064" max="13064" width="18.5703125" customWidth="1"/>
    <col min="13065" max="13065" width="17.5703125" customWidth="1"/>
    <col min="13066" max="13066" width="14.42578125" customWidth="1"/>
    <col min="13067" max="13067" width="14.5703125" customWidth="1"/>
    <col min="13068" max="13068" width="22.42578125" customWidth="1"/>
    <col min="13069" max="13069" width="13.42578125" customWidth="1"/>
    <col min="13070" max="13070" width="17" bestFit="1" customWidth="1"/>
    <col min="13071" max="13071" width="12.5703125" bestFit="1" customWidth="1"/>
    <col min="13072" max="13072" width="14.140625" customWidth="1"/>
    <col min="13073" max="13074" width="13.5703125" bestFit="1" customWidth="1"/>
    <col min="13075" max="13075" width="21.85546875" customWidth="1"/>
    <col min="13076" max="13076" width="13.85546875" customWidth="1"/>
    <col min="13077" max="13077" width="15.85546875" customWidth="1"/>
    <col min="13078" max="13078" width="12.28515625" customWidth="1"/>
    <col min="13086" max="13086" width="20.140625" bestFit="1" customWidth="1"/>
    <col min="13087" max="13087" width="21.85546875" bestFit="1" customWidth="1"/>
    <col min="13088" max="13088" width="13.85546875" bestFit="1" customWidth="1"/>
    <col min="13089" max="13089" width="14.5703125" bestFit="1" customWidth="1"/>
    <col min="13092" max="13092" width="13.28515625" bestFit="1" customWidth="1"/>
    <col min="13315" max="13315" width="23" customWidth="1"/>
    <col min="13316" max="13316" width="23.42578125" customWidth="1"/>
    <col min="13317" max="13317" width="15.42578125" customWidth="1"/>
    <col min="13318" max="13318" width="16.42578125" customWidth="1"/>
    <col min="13319" max="13319" width="12.5703125" customWidth="1"/>
    <col min="13320" max="13320" width="18.5703125" customWidth="1"/>
    <col min="13321" max="13321" width="17.5703125" customWidth="1"/>
    <col min="13322" max="13322" width="14.42578125" customWidth="1"/>
    <col min="13323" max="13323" width="14.5703125" customWidth="1"/>
    <col min="13324" max="13324" width="22.42578125" customWidth="1"/>
    <col min="13325" max="13325" width="13.42578125" customWidth="1"/>
    <col min="13326" max="13326" width="17" bestFit="1" customWidth="1"/>
    <col min="13327" max="13327" width="12.5703125" bestFit="1" customWidth="1"/>
    <col min="13328" max="13328" width="14.140625" customWidth="1"/>
    <col min="13329" max="13330" width="13.5703125" bestFit="1" customWidth="1"/>
    <col min="13331" max="13331" width="21.85546875" customWidth="1"/>
    <col min="13332" max="13332" width="13.85546875" customWidth="1"/>
    <col min="13333" max="13333" width="15.85546875" customWidth="1"/>
    <col min="13334" max="13334" width="12.28515625" customWidth="1"/>
    <col min="13342" max="13342" width="20.140625" bestFit="1" customWidth="1"/>
    <col min="13343" max="13343" width="21.85546875" bestFit="1" customWidth="1"/>
    <col min="13344" max="13344" width="13.85546875" bestFit="1" customWidth="1"/>
    <col min="13345" max="13345" width="14.5703125" bestFit="1" customWidth="1"/>
    <col min="13348" max="13348" width="13.28515625" bestFit="1" customWidth="1"/>
    <col min="13571" max="13571" width="23" customWidth="1"/>
    <col min="13572" max="13572" width="23.42578125" customWidth="1"/>
    <col min="13573" max="13573" width="15.42578125" customWidth="1"/>
    <col min="13574" max="13574" width="16.42578125" customWidth="1"/>
    <col min="13575" max="13575" width="12.5703125" customWidth="1"/>
    <col min="13576" max="13576" width="18.5703125" customWidth="1"/>
    <col min="13577" max="13577" width="17.5703125" customWidth="1"/>
    <col min="13578" max="13578" width="14.42578125" customWidth="1"/>
    <col min="13579" max="13579" width="14.5703125" customWidth="1"/>
    <col min="13580" max="13580" width="22.42578125" customWidth="1"/>
    <col min="13581" max="13581" width="13.42578125" customWidth="1"/>
    <col min="13582" max="13582" width="17" bestFit="1" customWidth="1"/>
    <col min="13583" max="13583" width="12.5703125" bestFit="1" customWidth="1"/>
    <col min="13584" max="13584" width="14.140625" customWidth="1"/>
    <col min="13585" max="13586" width="13.5703125" bestFit="1" customWidth="1"/>
    <col min="13587" max="13587" width="21.85546875" customWidth="1"/>
    <col min="13588" max="13588" width="13.85546875" customWidth="1"/>
    <col min="13589" max="13589" width="15.85546875" customWidth="1"/>
    <col min="13590" max="13590" width="12.28515625" customWidth="1"/>
    <col min="13598" max="13598" width="20.140625" bestFit="1" customWidth="1"/>
    <col min="13599" max="13599" width="21.85546875" bestFit="1" customWidth="1"/>
    <col min="13600" max="13600" width="13.85546875" bestFit="1" customWidth="1"/>
    <col min="13601" max="13601" width="14.5703125" bestFit="1" customWidth="1"/>
    <col min="13604" max="13604" width="13.28515625" bestFit="1" customWidth="1"/>
    <col min="13827" max="13827" width="23" customWidth="1"/>
    <col min="13828" max="13828" width="23.42578125" customWidth="1"/>
    <col min="13829" max="13829" width="15.42578125" customWidth="1"/>
    <col min="13830" max="13830" width="16.42578125" customWidth="1"/>
    <col min="13831" max="13831" width="12.5703125" customWidth="1"/>
    <col min="13832" max="13832" width="18.5703125" customWidth="1"/>
    <col min="13833" max="13833" width="17.5703125" customWidth="1"/>
    <col min="13834" max="13834" width="14.42578125" customWidth="1"/>
    <col min="13835" max="13835" width="14.5703125" customWidth="1"/>
    <col min="13836" max="13836" width="22.42578125" customWidth="1"/>
    <col min="13837" max="13837" width="13.42578125" customWidth="1"/>
    <col min="13838" max="13838" width="17" bestFit="1" customWidth="1"/>
    <col min="13839" max="13839" width="12.5703125" bestFit="1" customWidth="1"/>
    <col min="13840" max="13840" width="14.140625" customWidth="1"/>
    <col min="13841" max="13842" width="13.5703125" bestFit="1" customWidth="1"/>
    <col min="13843" max="13843" width="21.85546875" customWidth="1"/>
    <col min="13844" max="13844" width="13.85546875" customWidth="1"/>
    <col min="13845" max="13845" width="15.85546875" customWidth="1"/>
    <col min="13846" max="13846" width="12.28515625" customWidth="1"/>
    <col min="13854" max="13854" width="20.140625" bestFit="1" customWidth="1"/>
    <col min="13855" max="13855" width="21.85546875" bestFit="1" customWidth="1"/>
    <col min="13856" max="13856" width="13.85546875" bestFit="1" customWidth="1"/>
    <col min="13857" max="13857" width="14.5703125" bestFit="1" customWidth="1"/>
    <col min="13860" max="13860" width="13.28515625" bestFit="1" customWidth="1"/>
    <col min="14083" max="14083" width="23" customWidth="1"/>
    <col min="14084" max="14084" width="23.42578125" customWidth="1"/>
    <col min="14085" max="14085" width="15.42578125" customWidth="1"/>
    <col min="14086" max="14086" width="16.42578125" customWidth="1"/>
    <col min="14087" max="14087" width="12.5703125" customWidth="1"/>
    <col min="14088" max="14088" width="18.5703125" customWidth="1"/>
    <col min="14089" max="14089" width="17.5703125" customWidth="1"/>
    <col min="14090" max="14090" width="14.42578125" customWidth="1"/>
    <col min="14091" max="14091" width="14.5703125" customWidth="1"/>
    <col min="14092" max="14092" width="22.42578125" customWidth="1"/>
    <col min="14093" max="14093" width="13.42578125" customWidth="1"/>
    <col min="14094" max="14094" width="17" bestFit="1" customWidth="1"/>
    <col min="14095" max="14095" width="12.5703125" bestFit="1" customWidth="1"/>
    <col min="14096" max="14096" width="14.140625" customWidth="1"/>
    <col min="14097" max="14098" width="13.5703125" bestFit="1" customWidth="1"/>
    <col min="14099" max="14099" width="21.85546875" customWidth="1"/>
    <col min="14100" max="14100" width="13.85546875" customWidth="1"/>
    <col min="14101" max="14101" width="15.85546875" customWidth="1"/>
    <col min="14102" max="14102" width="12.28515625" customWidth="1"/>
    <col min="14110" max="14110" width="20.140625" bestFit="1" customWidth="1"/>
    <col min="14111" max="14111" width="21.85546875" bestFit="1" customWidth="1"/>
    <col min="14112" max="14112" width="13.85546875" bestFit="1" customWidth="1"/>
    <col min="14113" max="14113" width="14.5703125" bestFit="1" customWidth="1"/>
    <col min="14116" max="14116" width="13.28515625" bestFit="1" customWidth="1"/>
    <col min="14339" max="14339" width="23" customWidth="1"/>
    <col min="14340" max="14340" width="23.42578125" customWidth="1"/>
    <col min="14341" max="14341" width="15.42578125" customWidth="1"/>
    <col min="14342" max="14342" width="16.42578125" customWidth="1"/>
    <col min="14343" max="14343" width="12.5703125" customWidth="1"/>
    <col min="14344" max="14344" width="18.5703125" customWidth="1"/>
    <col min="14345" max="14345" width="17.5703125" customWidth="1"/>
    <col min="14346" max="14346" width="14.42578125" customWidth="1"/>
    <col min="14347" max="14347" width="14.5703125" customWidth="1"/>
    <col min="14348" max="14348" width="22.42578125" customWidth="1"/>
    <col min="14349" max="14349" width="13.42578125" customWidth="1"/>
    <col min="14350" max="14350" width="17" bestFit="1" customWidth="1"/>
    <col min="14351" max="14351" width="12.5703125" bestFit="1" customWidth="1"/>
    <col min="14352" max="14352" width="14.140625" customWidth="1"/>
    <col min="14353" max="14354" width="13.5703125" bestFit="1" customWidth="1"/>
    <col min="14355" max="14355" width="21.85546875" customWidth="1"/>
    <col min="14356" max="14356" width="13.85546875" customWidth="1"/>
    <col min="14357" max="14357" width="15.85546875" customWidth="1"/>
    <col min="14358" max="14358" width="12.28515625" customWidth="1"/>
    <col min="14366" max="14366" width="20.140625" bestFit="1" customWidth="1"/>
    <col min="14367" max="14367" width="21.85546875" bestFit="1" customWidth="1"/>
    <col min="14368" max="14368" width="13.85546875" bestFit="1" customWidth="1"/>
    <col min="14369" max="14369" width="14.5703125" bestFit="1" customWidth="1"/>
    <col min="14372" max="14372" width="13.28515625" bestFit="1" customWidth="1"/>
    <col min="14595" max="14595" width="23" customWidth="1"/>
    <col min="14596" max="14596" width="23.42578125" customWidth="1"/>
    <col min="14597" max="14597" width="15.42578125" customWidth="1"/>
    <col min="14598" max="14598" width="16.42578125" customWidth="1"/>
    <col min="14599" max="14599" width="12.5703125" customWidth="1"/>
    <col min="14600" max="14600" width="18.5703125" customWidth="1"/>
    <col min="14601" max="14601" width="17.5703125" customWidth="1"/>
    <col min="14602" max="14602" width="14.42578125" customWidth="1"/>
    <col min="14603" max="14603" width="14.5703125" customWidth="1"/>
    <col min="14604" max="14604" width="22.42578125" customWidth="1"/>
    <col min="14605" max="14605" width="13.42578125" customWidth="1"/>
    <col min="14606" max="14606" width="17" bestFit="1" customWidth="1"/>
    <col min="14607" max="14607" width="12.5703125" bestFit="1" customWidth="1"/>
    <col min="14608" max="14608" width="14.140625" customWidth="1"/>
    <col min="14609" max="14610" width="13.5703125" bestFit="1" customWidth="1"/>
    <col min="14611" max="14611" width="21.85546875" customWidth="1"/>
    <col min="14612" max="14612" width="13.85546875" customWidth="1"/>
    <col min="14613" max="14613" width="15.85546875" customWidth="1"/>
    <col min="14614" max="14614" width="12.28515625" customWidth="1"/>
    <col min="14622" max="14622" width="20.140625" bestFit="1" customWidth="1"/>
    <col min="14623" max="14623" width="21.85546875" bestFit="1" customWidth="1"/>
    <col min="14624" max="14624" width="13.85546875" bestFit="1" customWidth="1"/>
    <col min="14625" max="14625" width="14.5703125" bestFit="1" customWidth="1"/>
    <col min="14628" max="14628" width="13.28515625" bestFit="1" customWidth="1"/>
    <col min="14851" max="14851" width="23" customWidth="1"/>
    <col min="14852" max="14852" width="23.42578125" customWidth="1"/>
    <col min="14853" max="14853" width="15.42578125" customWidth="1"/>
    <col min="14854" max="14854" width="16.42578125" customWidth="1"/>
    <col min="14855" max="14855" width="12.5703125" customWidth="1"/>
    <col min="14856" max="14856" width="18.5703125" customWidth="1"/>
    <col min="14857" max="14857" width="17.5703125" customWidth="1"/>
    <col min="14858" max="14858" width="14.42578125" customWidth="1"/>
    <col min="14859" max="14859" width="14.5703125" customWidth="1"/>
    <col min="14860" max="14860" width="22.42578125" customWidth="1"/>
    <col min="14861" max="14861" width="13.42578125" customWidth="1"/>
    <col min="14862" max="14862" width="17" bestFit="1" customWidth="1"/>
    <col min="14863" max="14863" width="12.5703125" bestFit="1" customWidth="1"/>
    <col min="14864" max="14864" width="14.140625" customWidth="1"/>
    <col min="14865" max="14866" width="13.5703125" bestFit="1" customWidth="1"/>
    <col min="14867" max="14867" width="21.85546875" customWidth="1"/>
    <col min="14868" max="14868" width="13.85546875" customWidth="1"/>
    <col min="14869" max="14869" width="15.85546875" customWidth="1"/>
    <col min="14870" max="14870" width="12.28515625" customWidth="1"/>
    <col min="14878" max="14878" width="20.140625" bestFit="1" customWidth="1"/>
    <col min="14879" max="14879" width="21.85546875" bestFit="1" customWidth="1"/>
    <col min="14880" max="14880" width="13.85546875" bestFit="1" customWidth="1"/>
    <col min="14881" max="14881" width="14.5703125" bestFit="1" customWidth="1"/>
    <col min="14884" max="14884" width="13.28515625" bestFit="1" customWidth="1"/>
    <col min="15107" max="15107" width="23" customWidth="1"/>
    <col min="15108" max="15108" width="23.42578125" customWidth="1"/>
    <col min="15109" max="15109" width="15.42578125" customWidth="1"/>
    <col min="15110" max="15110" width="16.42578125" customWidth="1"/>
    <col min="15111" max="15111" width="12.5703125" customWidth="1"/>
    <col min="15112" max="15112" width="18.5703125" customWidth="1"/>
    <col min="15113" max="15113" width="17.5703125" customWidth="1"/>
    <col min="15114" max="15114" width="14.42578125" customWidth="1"/>
    <col min="15115" max="15115" width="14.5703125" customWidth="1"/>
    <col min="15116" max="15116" width="22.42578125" customWidth="1"/>
    <col min="15117" max="15117" width="13.42578125" customWidth="1"/>
    <col min="15118" max="15118" width="17" bestFit="1" customWidth="1"/>
    <col min="15119" max="15119" width="12.5703125" bestFit="1" customWidth="1"/>
    <col min="15120" max="15120" width="14.140625" customWidth="1"/>
    <col min="15121" max="15122" width="13.5703125" bestFit="1" customWidth="1"/>
    <col min="15123" max="15123" width="21.85546875" customWidth="1"/>
    <col min="15124" max="15124" width="13.85546875" customWidth="1"/>
    <col min="15125" max="15125" width="15.85546875" customWidth="1"/>
    <col min="15126" max="15126" width="12.28515625" customWidth="1"/>
    <col min="15134" max="15134" width="20.140625" bestFit="1" customWidth="1"/>
    <col min="15135" max="15135" width="21.85546875" bestFit="1" customWidth="1"/>
    <col min="15136" max="15136" width="13.85546875" bestFit="1" customWidth="1"/>
    <col min="15137" max="15137" width="14.5703125" bestFit="1" customWidth="1"/>
    <col min="15140" max="15140" width="13.28515625" bestFit="1" customWidth="1"/>
    <col min="15363" max="15363" width="23" customWidth="1"/>
    <col min="15364" max="15364" width="23.42578125" customWidth="1"/>
    <col min="15365" max="15365" width="15.42578125" customWidth="1"/>
    <col min="15366" max="15366" width="16.42578125" customWidth="1"/>
    <col min="15367" max="15367" width="12.5703125" customWidth="1"/>
    <col min="15368" max="15368" width="18.5703125" customWidth="1"/>
    <col min="15369" max="15369" width="17.5703125" customWidth="1"/>
    <col min="15370" max="15370" width="14.42578125" customWidth="1"/>
    <col min="15371" max="15371" width="14.5703125" customWidth="1"/>
    <col min="15372" max="15372" width="22.42578125" customWidth="1"/>
    <col min="15373" max="15373" width="13.42578125" customWidth="1"/>
    <col min="15374" max="15374" width="17" bestFit="1" customWidth="1"/>
    <col min="15375" max="15375" width="12.5703125" bestFit="1" customWidth="1"/>
    <col min="15376" max="15376" width="14.140625" customWidth="1"/>
    <col min="15377" max="15378" width="13.5703125" bestFit="1" customWidth="1"/>
    <col min="15379" max="15379" width="21.85546875" customWidth="1"/>
    <col min="15380" max="15380" width="13.85546875" customWidth="1"/>
    <col min="15381" max="15381" width="15.85546875" customWidth="1"/>
    <col min="15382" max="15382" width="12.28515625" customWidth="1"/>
    <col min="15390" max="15390" width="20.140625" bestFit="1" customWidth="1"/>
    <col min="15391" max="15391" width="21.85546875" bestFit="1" customWidth="1"/>
    <col min="15392" max="15392" width="13.85546875" bestFit="1" customWidth="1"/>
    <col min="15393" max="15393" width="14.5703125" bestFit="1" customWidth="1"/>
    <col min="15396" max="15396" width="13.28515625" bestFit="1" customWidth="1"/>
    <col min="15619" max="15619" width="23" customWidth="1"/>
    <col min="15620" max="15620" width="23.42578125" customWidth="1"/>
    <col min="15621" max="15621" width="15.42578125" customWidth="1"/>
    <col min="15622" max="15622" width="16.42578125" customWidth="1"/>
    <col min="15623" max="15623" width="12.5703125" customWidth="1"/>
    <col min="15624" max="15624" width="18.5703125" customWidth="1"/>
    <col min="15625" max="15625" width="17.5703125" customWidth="1"/>
    <col min="15626" max="15626" width="14.42578125" customWidth="1"/>
    <col min="15627" max="15627" width="14.5703125" customWidth="1"/>
    <col min="15628" max="15628" width="22.42578125" customWidth="1"/>
    <col min="15629" max="15629" width="13.42578125" customWidth="1"/>
    <col min="15630" max="15630" width="17" bestFit="1" customWidth="1"/>
    <col min="15631" max="15631" width="12.5703125" bestFit="1" customWidth="1"/>
    <col min="15632" max="15632" width="14.140625" customWidth="1"/>
    <col min="15633" max="15634" width="13.5703125" bestFit="1" customWidth="1"/>
    <col min="15635" max="15635" width="21.85546875" customWidth="1"/>
    <col min="15636" max="15636" width="13.85546875" customWidth="1"/>
    <col min="15637" max="15637" width="15.85546875" customWidth="1"/>
    <col min="15638" max="15638" width="12.28515625" customWidth="1"/>
    <col min="15646" max="15646" width="20.140625" bestFit="1" customWidth="1"/>
    <col min="15647" max="15647" width="21.85546875" bestFit="1" customWidth="1"/>
    <col min="15648" max="15648" width="13.85546875" bestFit="1" customWidth="1"/>
    <col min="15649" max="15649" width="14.5703125" bestFit="1" customWidth="1"/>
    <col min="15652" max="15652" width="13.28515625" bestFit="1" customWidth="1"/>
    <col min="15875" max="15875" width="23" customWidth="1"/>
    <col min="15876" max="15876" width="23.42578125" customWidth="1"/>
    <col min="15877" max="15877" width="15.42578125" customWidth="1"/>
    <col min="15878" max="15878" width="16.42578125" customWidth="1"/>
    <col min="15879" max="15879" width="12.5703125" customWidth="1"/>
    <col min="15880" max="15880" width="18.5703125" customWidth="1"/>
    <col min="15881" max="15881" width="17.5703125" customWidth="1"/>
    <col min="15882" max="15882" width="14.42578125" customWidth="1"/>
    <col min="15883" max="15883" width="14.5703125" customWidth="1"/>
    <col min="15884" max="15884" width="22.42578125" customWidth="1"/>
    <col min="15885" max="15885" width="13.42578125" customWidth="1"/>
    <col min="15886" max="15886" width="17" bestFit="1" customWidth="1"/>
    <col min="15887" max="15887" width="12.5703125" bestFit="1" customWidth="1"/>
    <col min="15888" max="15888" width="14.140625" customWidth="1"/>
    <col min="15889" max="15890" width="13.5703125" bestFit="1" customWidth="1"/>
    <col min="15891" max="15891" width="21.85546875" customWidth="1"/>
    <col min="15892" max="15892" width="13.85546875" customWidth="1"/>
    <col min="15893" max="15893" width="15.85546875" customWidth="1"/>
    <col min="15894" max="15894" width="12.28515625" customWidth="1"/>
    <col min="15902" max="15902" width="20.140625" bestFit="1" customWidth="1"/>
    <col min="15903" max="15903" width="21.85546875" bestFit="1" customWidth="1"/>
    <col min="15904" max="15904" width="13.85546875" bestFit="1" customWidth="1"/>
    <col min="15905" max="15905" width="14.5703125" bestFit="1" customWidth="1"/>
    <col min="15908" max="15908" width="13.28515625" bestFit="1" customWidth="1"/>
    <col min="16131" max="16131" width="23" customWidth="1"/>
    <col min="16132" max="16132" width="23.42578125" customWidth="1"/>
    <col min="16133" max="16133" width="15.42578125" customWidth="1"/>
    <col min="16134" max="16134" width="16.42578125" customWidth="1"/>
    <col min="16135" max="16135" width="12.5703125" customWidth="1"/>
    <col min="16136" max="16136" width="18.5703125" customWidth="1"/>
    <col min="16137" max="16137" width="17.5703125" customWidth="1"/>
    <col min="16138" max="16138" width="14.42578125" customWidth="1"/>
    <col min="16139" max="16139" width="14.5703125" customWidth="1"/>
    <col min="16140" max="16140" width="22.42578125" customWidth="1"/>
    <col min="16141" max="16141" width="13.42578125" customWidth="1"/>
    <col min="16142" max="16142" width="17" bestFit="1" customWidth="1"/>
    <col min="16143" max="16143" width="12.5703125" bestFit="1" customWidth="1"/>
    <col min="16144" max="16144" width="14.140625" customWidth="1"/>
    <col min="16145" max="16146" width="13.5703125" bestFit="1" customWidth="1"/>
    <col min="16147" max="16147" width="21.85546875" customWidth="1"/>
    <col min="16148" max="16148" width="13.85546875" customWidth="1"/>
    <col min="16149" max="16149" width="15.85546875" customWidth="1"/>
    <col min="16150" max="16150" width="12.28515625" customWidth="1"/>
    <col min="16158" max="16158" width="20.140625" bestFit="1" customWidth="1"/>
    <col min="16159" max="16159" width="21.85546875" bestFit="1" customWidth="1"/>
    <col min="16160" max="16160" width="13.85546875" bestFit="1" customWidth="1"/>
    <col min="16161" max="16161" width="14.5703125" bestFit="1" customWidth="1"/>
    <col min="16164" max="16164" width="13.28515625" bestFit="1" customWidth="1"/>
  </cols>
  <sheetData>
    <row r="1" spans="1:19">
      <c r="A1" t="s">
        <v>35</v>
      </c>
    </row>
    <row r="2" spans="1:19" ht="15.75" thickBot="1">
      <c r="O2" s="13"/>
    </row>
    <row r="3" spans="1:19" ht="15.75" thickBot="1">
      <c r="B3" s="382" t="s">
        <v>36</v>
      </c>
      <c r="C3" s="370" t="s">
        <v>104</v>
      </c>
      <c r="D3" s="370"/>
      <c r="E3" s="370"/>
      <c r="F3" s="371"/>
      <c r="G3" s="369" t="s">
        <v>105</v>
      </c>
      <c r="H3" s="370"/>
      <c r="I3" s="370"/>
      <c r="J3" s="371"/>
      <c r="K3" s="369" t="s">
        <v>37</v>
      </c>
      <c r="L3" s="370"/>
      <c r="M3" s="370"/>
      <c r="N3" s="371"/>
      <c r="O3" s="16"/>
      <c r="P3" s="17"/>
      <c r="Q3" s="17"/>
      <c r="R3" s="17"/>
      <c r="S3" s="17"/>
    </row>
    <row r="4" spans="1:19" ht="26.25" customHeight="1" thickBot="1">
      <c r="B4" s="383"/>
      <c r="C4" s="372" t="s">
        <v>38</v>
      </c>
      <c r="D4" s="361" t="s">
        <v>39</v>
      </c>
      <c r="E4" s="359" t="s">
        <v>40</v>
      </c>
      <c r="F4" s="360"/>
      <c r="G4" s="361" t="s">
        <v>38</v>
      </c>
      <c r="H4" s="361" t="s">
        <v>39</v>
      </c>
      <c r="I4" s="359" t="s">
        <v>40</v>
      </c>
      <c r="J4" s="360"/>
      <c r="K4" s="361" t="s">
        <v>38</v>
      </c>
      <c r="L4" s="361" t="s">
        <v>39</v>
      </c>
      <c r="M4" s="359" t="s">
        <v>40</v>
      </c>
      <c r="N4" s="360"/>
      <c r="O4" s="18"/>
      <c r="P4" s="17"/>
      <c r="Q4" s="17"/>
      <c r="R4" s="17"/>
      <c r="S4" s="17"/>
    </row>
    <row r="5" spans="1:19" ht="34.5" thickBot="1">
      <c r="B5" s="384"/>
      <c r="C5" s="373"/>
      <c r="D5" s="362"/>
      <c r="E5" s="57" t="s">
        <v>41</v>
      </c>
      <c r="F5" s="57" t="s">
        <v>42</v>
      </c>
      <c r="G5" s="362"/>
      <c r="H5" s="362"/>
      <c r="I5" s="57" t="s">
        <v>41</v>
      </c>
      <c r="J5" s="57" t="s">
        <v>42</v>
      </c>
      <c r="K5" s="362"/>
      <c r="L5" s="362"/>
      <c r="M5" s="57" t="s">
        <v>41</v>
      </c>
      <c r="N5" s="57" t="s">
        <v>42</v>
      </c>
      <c r="O5" s="19"/>
      <c r="P5" s="17"/>
      <c r="Q5" s="17"/>
      <c r="R5" s="17"/>
      <c r="S5" s="17"/>
    </row>
    <row r="6" spans="1:19">
      <c r="B6" s="366">
        <v>1</v>
      </c>
      <c r="C6" s="374">
        <v>2</v>
      </c>
      <c r="D6" s="366">
        <v>3</v>
      </c>
      <c r="E6" s="366">
        <v>4</v>
      </c>
      <c r="F6" s="58" t="s">
        <v>43</v>
      </c>
      <c r="G6" s="366">
        <v>6</v>
      </c>
      <c r="H6" s="366">
        <v>7</v>
      </c>
      <c r="I6" s="366">
        <v>8</v>
      </c>
      <c r="J6" s="366" t="s">
        <v>44</v>
      </c>
      <c r="K6" s="58" t="s">
        <v>45</v>
      </c>
      <c r="L6" s="58" t="s">
        <v>46</v>
      </c>
      <c r="M6" s="58" t="s">
        <v>47</v>
      </c>
      <c r="N6" s="58" t="s">
        <v>48</v>
      </c>
      <c r="O6" s="16"/>
      <c r="P6" s="17"/>
      <c r="Q6" s="17"/>
      <c r="R6" s="17"/>
      <c r="S6" s="17"/>
    </row>
    <row r="7" spans="1:19">
      <c r="B7" s="367"/>
      <c r="C7" s="375"/>
      <c r="D7" s="367"/>
      <c r="E7" s="367"/>
      <c r="F7" s="58" t="s">
        <v>49</v>
      </c>
      <c r="G7" s="367"/>
      <c r="H7" s="367"/>
      <c r="I7" s="367"/>
      <c r="J7" s="367"/>
      <c r="K7" s="58" t="s">
        <v>50</v>
      </c>
      <c r="L7" s="58" t="s">
        <v>51</v>
      </c>
      <c r="M7" s="58" t="s">
        <v>52</v>
      </c>
      <c r="N7" s="59" t="s">
        <v>53</v>
      </c>
      <c r="O7" s="20"/>
      <c r="P7" s="17"/>
      <c r="Q7" s="17"/>
      <c r="R7" s="17"/>
      <c r="S7" s="17"/>
    </row>
    <row r="8" spans="1:19" ht="15.75" thickBot="1">
      <c r="B8" s="368"/>
      <c r="C8" s="376"/>
      <c r="D8" s="368"/>
      <c r="E8" s="368"/>
      <c r="F8" s="60"/>
      <c r="G8" s="368"/>
      <c r="H8" s="368"/>
      <c r="I8" s="368"/>
      <c r="J8" s="368"/>
      <c r="K8" s="61" t="s">
        <v>49</v>
      </c>
      <c r="L8" s="61" t="s">
        <v>49</v>
      </c>
      <c r="M8" s="61" t="s">
        <v>49</v>
      </c>
      <c r="N8" s="60"/>
      <c r="O8" s="21"/>
      <c r="P8" s="17"/>
      <c r="Q8" s="17"/>
      <c r="R8" s="17"/>
      <c r="S8" s="17"/>
    </row>
    <row r="9" spans="1:19" ht="15.75" thickBot="1">
      <c r="B9" s="62" t="s">
        <v>54</v>
      </c>
      <c r="C9" s="64">
        <f>'декабрь '!D70</f>
        <v>7588525.1229999987</v>
      </c>
      <c r="D9" s="64">
        <f>'декабрь '!L70</f>
        <v>7068867.7068667188</v>
      </c>
      <c r="E9" s="64">
        <f t="shared" ref="E9:E19" si="0">C9-D9</f>
        <v>519657.41613327991</v>
      </c>
      <c r="F9" s="67">
        <f t="shared" ref="F9:F19" si="1">E9/C9*100</f>
        <v>6.847936953628242</v>
      </c>
      <c r="G9" s="64">
        <f>'декабрь '!F70</f>
        <v>7339445.5529999994</v>
      </c>
      <c r="H9" s="64">
        <f>'декабрь '!N70</f>
        <v>6861139.2640000004</v>
      </c>
      <c r="I9" s="64">
        <f t="shared" ref="I9:I19" si="2">G9-H9</f>
        <v>478306.28899999894</v>
      </c>
      <c r="J9" s="67">
        <f t="shared" ref="J9:J19" si="3">I9/G9*100</f>
        <v>6.5169267289474089</v>
      </c>
      <c r="K9" s="67">
        <f t="shared" ref="K9:M19" si="4">(G9-C9)/C9*100</f>
        <v>-3.2823185792067306</v>
      </c>
      <c r="L9" s="67">
        <f t="shared" si="4"/>
        <v>-2.9386381451859735</v>
      </c>
      <c r="M9" s="67">
        <f>(I9-E9)/E9*100</f>
        <v>-7.9573822771491773</v>
      </c>
      <c r="N9" s="67">
        <f t="shared" ref="N9:N19" si="5">J9-F9</f>
        <v>-0.33101022468083308</v>
      </c>
      <c r="O9" s="22"/>
      <c r="P9" s="17"/>
      <c r="Q9" s="17"/>
      <c r="R9" s="17"/>
      <c r="S9" s="17"/>
    </row>
    <row r="10" spans="1:19" ht="15.75" thickBot="1">
      <c r="B10" s="62" t="s">
        <v>10</v>
      </c>
      <c r="C10" s="65">
        <f>'декабрь '!D72</f>
        <v>4559384.9889493901</v>
      </c>
      <c r="D10" s="65">
        <f>'декабрь '!L72</f>
        <v>4028291.9620210663</v>
      </c>
      <c r="E10" s="65">
        <f t="shared" si="0"/>
        <v>531093.02692832379</v>
      </c>
      <c r="F10" s="68">
        <f t="shared" si="1"/>
        <v>11.648347928844291</v>
      </c>
      <c r="G10" s="65">
        <f>'декабрь '!F72</f>
        <v>4562237.8090000004</v>
      </c>
      <c r="H10" s="65">
        <f>'декабрь '!N72</f>
        <v>4043640.8904840006</v>
      </c>
      <c r="I10" s="65">
        <f t="shared" si="2"/>
        <v>518596.9185159998</v>
      </c>
      <c r="J10" s="68">
        <f t="shared" si="3"/>
        <v>11.367161034283555</v>
      </c>
      <c r="K10" s="68">
        <f t="shared" si="4"/>
        <v>6.2570282121922741E-2</v>
      </c>
      <c r="L10" s="68">
        <f t="shared" si="4"/>
        <v>0.38102820271332521</v>
      </c>
      <c r="M10" s="68">
        <f t="shared" si="4"/>
        <v>-2.3529038753526055</v>
      </c>
      <c r="N10" s="68">
        <f t="shared" si="5"/>
        <v>-0.28118689456073653</v>
      </c>
      <c r="O10" s="22"/>
      <c r="P10" s="17"/>
      <c r="Q10" s="17"/>
      <c r="R10" s="17"/>
      <c r="S10" s="17"/>
    </row>
    <row r="11" spans="1:19" ht="15.75" thickBot="1">
      <c r="B11" s="62" t="s">
        <v>55</v>
      </c>
      <c r="C11" s="65">
        <f>'декабрь '!D74</f>
        <v>543398.19999999995</v>
      </c>
      <c r="D11" s="65">
        <f>'декабрь '!L74</f>
        <v>462540.55618385365</v>
      </c>
      <c r="E11" s="65">
        <f t="shared" si="0"/>
        <v>80857.643816146301</v>
      </c>
      <c r="F11" s="68">
        <f t="shared" si="1"/>
        <v>14.879998464504723</v>
      </c>
      <c r="G11" s="65">
        <f>'декабрь '!F74</f>
        <v>536981.84</v>
      </c>
      <c r="H11" s="65">
        <f>'декабрь '!N74</f>
        <v>459450.25600000005</v>
      </c>
      <c r="I11" s="65">
        <f t="shared" si="2"/>
        <v>77531.583999999915</v>
      </c>
      <c r="J11" s="68">
        <f t="shared" si="3"/>
        <v>14.438399630050789</v>
      </c>
      <c r="K11" s="68">
        <f t="shared" si="4"/>
        <v>-1.1807841836796638</v>
      </c>
      <c r="L11" s="68">
        <f t="shared" si="4"/>
        <v>-0.66811442640831853</v>
      </c>
      <c r="M11" s="68">
        <f t="shared" si="4"/>
        <v>-4.1134760539265329</v>
      </c>
      <c r="N11" s="68">
        <f t="shared" si="5"/>
        <v>-0.44159883445393433</v>
      </c>
      <c r="O11" s="22"/>
      <c r="P11" s="17"/>
      <c r="Q11" s="17"/>
      <c r="R11" s="17"/>
      <c r="S11" s="17"/>
    </row>
    <row r="12" spans="1:19" ht="15.75" thickBot="1">
      <c r="B12" s="62" t="s">
        <v>56</v>
      </c>
      <c r="C12" s="65">
        <f>'декабрь '!D76</f>
        <v>14302260.442999998</v>
      </c>
      <c r="D12" s="65">
        <f>'декабрь '!L76</f>
        <v>12795489.357999999</v>
      </c>
      <c r="E12" s="65">
        <f t="shared" si="0"/>
        <v>1506771.084999999</v>
      </c>
      <c r="F12" s="68">
        <f t="shared" si="1"/>
        <v>10.535195404985531</v>
      </c>
      <c r="G12" s="65">
        <f>'декабрь '!F76</f>
        <v>13441713.456</v>
      </c>
      <c r="H12" s="65">
        <f>'декабрь '!N76</f>
        <v>12109846.759000003</v>
      </c>
      <c r="I12" s="65">
        <f t="shared" si="2"/>
        <v>1331866.6969999969</v>
      </c>
      <c r="J12" s="68">
        <f t="shared" si="3"/>
        <v>9.9084592255274515</v>
      </c>
      <c r="K12" s="68">
        <f t="shared" si="4"/>
        <v>-6.0168599951707504</v>
      </c>
      <c r="L12" s="68">
        <f t="shared" si="4"/>
        <v>-5.3584710972489544</v>
      </c>
      <c r="M12" s="68">
        <f t="shared" si="4"/>
        <v>-11.607893842746673</v>
      </c>
      <c r="N12" s="68">
        <f t="shared" si="5"/>
        <v>-0.62673617945807969</v>
      </c>
      <c r="O12" s="22"/>
      <c r="P12" s="17"/>
      <c r="Q12" s="17"/>
      <c r="R12" s="17"/>
      <c r="S12" s="17"/>
    </row>
    <row r="13" spans="1:19" ht="15.75" thickBot="1">
      <c r="B13" s="62" t="s">
        <v>57</v>
      </c>
      <c r="C13" s="65">
        <f>'декабрь '!D78</f>
        <v>15858527.761999998</v>
      </c>
      <c r="D13" s="65">
        <f>'декабрь '!L78</f>
        <v>15289680.931999996</v>
      </c>
      <c r="E13" s="65">
        <f t="shared" si="0"/>
        <v>568846.83000000194</v>
      </c>
      <c r="F13" s="68">
        <f t="shared" si="1"/>
        <v>3.5870090750987957</v>
      </c>
      <c r="G13" s="65">
        <f>'декабрь '!F78</f>
        <v>15255771.815195998</v>
      </c>
      <c r="H13" s="65">
        <f>'декабрь '!N78</f>
        <v>14717914.165362002</v>
      </c>
      <c r="I13" s="65">
        <f t="shared" si="2"/>
        <v>537857.64983399585</v>
      </c>
      <c r="J13" s="68">
        <f t="shared" si="3"/>
        <v>3.5256010403763751</v>
      </c>
      <c r="K13" s="68">
        <f t="shared" si="4"/>
        <v>-3.8008316777571003</v>
      </c>
      <c r="L13" s="68">
        <f t="shared" si="4"/>
        <v>-3.7395598324183141</v>
      </c>
      <c r="M13" s="68">
        <f t="shared" si="4"/>
        <v>-5.4477195849023152</v>
      </c>
      <c r="N13" s="68">
        <f t="shared" si="5"/>
        <v>-6.1408034722420624E-2</v>
      </c>
      <c r="O13" s="22"/>
      <c r="P13" s="17"/>
      <c r="Q13" s="17"/>
      <c r="R13" s="17"/>
      <c r="S13" s="17"/>
    </row>
    <row r="14" spans="1:19" ht="15.75" thickBot="1">
      <c r="B14" s="62" t="s">
        <v>14</v>
      </c>
      <c r="C14" s="65">
        <f>'декабрь '!D80</f>
        <v>8725831.0266571417</v>
      </c>
      <c r="D14" s="65">
        <f>'декабрь '!L80</f>
        <v>8123698.311805143</v>
      </c>
      <c r="E14" s="65">
        <f t="shared" si="0"/>
        <v>602132.71485199872</v>
      </c>
      <c r="F14" s="68">
        <f t="shared" si="1"/>
        <v>6.9005772975949453</v>
      </c>
      <c r="G14" s="65">
        <f>'декабрь '!F80</f>
        <v>8315481.6569999997</v>
      </c>
      <c r="H14" s="65">
        <f>'декабрь '!N80</f>
        <v>7763331.2540000007</v>
      </c>
      <c r="I14" s="65">
        <f t="shared" si="2"/>
        <v>552150.402999999</v>
      </c>
      <c r="J14" s="68">
        <f t="shared" si="3"/>
        <v>6.6400291140705834</v>
      </c>
      <c r="K14" s="68">
        <f t="shared" si="4"/>
        <v>-4.7026967219917228</v>
      </c>
      <c r="L14" s="68">
        <f t="shared" si="4"/>
        <v>-4.4359975466034545</v>
      </c>
      <c r="M14" s="68">
        <f t="shared" si="4"/>
        <v>-8.3008796265595919</v>
      </c>
      <c r="N14" s="68">
        <f t="shared" si="5"/>
        <v>-0.26054818352436193</v>
      </c>
      <c r="O14" s="22"/>
      <c r="P14" s="17"/>
      <c r="Q14" s="17"/>
      <c r="R14" s="17"/>
      <c r="S14" s="17"/>
    </row>
    <row r="15" spans="1:19" ht="15.75" thickBot="1">
      <c r="B15" s="62" t="s">
        <v>58</v>
      </c>
      <c r="C15" s="65">
        <f>'декабрь '!D82</f>
        <v>2912975.2976301443</v>
      </c>
      <c r="D15" s="65">
        <f>'декабрь '!L82</f>
        <v>2702537.4283208796</v>
      </c>
      <c r="E15" s="65">
        <f t="shared" si="0"/>
        <v>210437.8693092647</v>
      </c>
      <c r="F15" s="68">
        <f t="shared" si="1"/>
        <v>7.2241556418438142</v>
      </c>
      <c r="G15" s="65">
        <f>'декабрь '!F82</f>
        <v>2835991.7889999999</v>
      </c>
      <c r="H15" s="65">
        <f>'декабрь '!N82</f>
        <v>2632216.2779801367</v>
      </c>
      <c r="I15" s="65">
        <f t="shared" si="2"/>
        <v>203775.51101986319</v>
      </c>
      <c r="J15" s="68">
        <f t="shared" si="3"/>
        <v>7.1853350143766299</v>
      </c>
      <c r="K15" s="68">
        <f t="shared" si="4"/>
        <v>-2.6427793154571022</v>
      </c>
      <c r="L15" s="68">
        <f t="shared" si="4"/>
        <v>-2.6020416814147254</v>
      </c>
      <c r="M15" s="68">
        <f t="shared" si="4"/>
        <v>-3.1659502689652999</v>
      </c>
      <c r="N15" s="68">
        <f t="shared" si="5"/>
        <v>-3.8820627467184288E-2</v>
      </c>
      <c r="O15" s="22"/>
      <c r="P15" s="17"/>
      <c r="Q15" s="17"/>
      <c r="R15" s="17"/>
      <c r="S15" s="17"/>
    </row>
    <row r="16" spans="1:19" ht="15.75" thickBot="1">
      <c r="B16" s="62" t="s">
        <v>16</v>
      </c>
      <c r="C16" s="65">
        <f>'декабрь '!D84</f>
        <v>6250514.125</v>
      </c>
      <c r="D16" s="65">
        <f>'декабрь '!L84</f>
        <v>5698950.9049999993</v>
      </c>
      <c r="E16" s="65">
        <f t="shared" si="0"/>
        <v>551563.22000000067</v>
      </c>
      <c r="F16" s="68">
        <f t="shared" si="1"/>
        <v>8.8242856342637364</v>
      </c>
      <c r="G16" s="65">
        <f>'декабрь '!F84</f>
        <v>6282105.6274000006</v>
      </c>
      <c r="H16" s="65">
        <f>'декабрь '!N84</f>
        <v>5730358.5426000003</v>
      </c>
      <c r="I16" s="65">
        <f t="shared" si="2"/>
        <v>551747.0848000003</v>
      </c>
      <c r="J16" s="68">
        <f t="shared" si="3"/>
        <v>8.7828367990742304</v>
      </c>
      <c r="K16" s="68">
        <f t="shared" si="4"/>
        <v>0.5054224623482565</v>
      </c>
      <c r="L16" s="68">
        <f t="shared" si="4"/>
        <v>0.55111261920935861</v>
      </c>
      <c r="M16" s="68">
        <f t="shared" si="4"/>
        <v>3.3335217674527268E-2</v>
      </c>
      <c r="N16" s="68">
        <f t="shared" si="5"/>
        <v>-4.1448835189505928E-2</v>
      </c>
      <c r="O16" s="22"/>
      <c r="P16" s="17"/>
      <c r="Q16" s="17"/>
      <c r="R16" s="17"/>
      <c r="S16" s="17"/>
    </row>
    <row r="17" spans="2:25" ht="15.75" thickBot="1">
      <c r="B17" s="63" t="s">
        <v>59</v>
      </c>
      <c r="C17" s="66">
        <f>SUM(C9:C16)</f>
        <v>60741416.966236673</v>
      </c>
      <c r="D17" s="66">
        <f>SUM(D9:D16)</f>
        <v>56170057.160197653</v>
      </c>
      <c r="E17" s="66">
        <f t="shared" si="0"/>
        <v>4571359.8060390204</v>
      </c>
      <c r="F17" s="69">
        <f t="shared" si="1"/>
        <v>7.525935406775293</v>
      </c>
      <c r="G17" s="66">
        <f>SUM(G9:G16)</f>
        <v>58569729.546595998</v>
      </c>
      <c r="H17" s="66">
        <f>SUM(H9:H16)</f>
        <v>54317897.409426138</v>
      </c>
      <c r="I17" s="66">
        <f t="shared" si="2"/>
        <v>4251832.1371698603</v>
      </c>
      <c r="J17" s="69">
        <f t="shared" si="3"/>
        <v>7.2594361798909341</v>
      </c>
      <c r="K17" s="69">
        <f t="shared" si="4"/>
        <v>-3.5752992407928432</v>
      </c>
      <c r="L17" s="69">
        <f t="shared" si="4"/>
        <v>-3.2974147515804271</v>
      </c>
      <c r="M17" s="69">
        <f t="shared" si="4"/>
        <v>-6.9897728996751978</v>
      </c>
      <c r="N17" s="69">
        <f t="shared" si="5"/>
        <v>-0.2664992268843589</v>
      </c>
      <c r="O17" s="22"/>
      <c r="P17" s="17"/>
      <c r="Q17" s="17"/>
      <c r="R17" s="17"/>
      <c r="S17" s="17"/>
    </row>
    <row r="18" spans="2:25" ht="15.75" thickBot="1">
      <c r="B18" s="62" t="s">
        <v>17</v>
      </c>
      <c r="C18" s="65">
        <f>'декабрь '!D86</f>
        <v>719491.64672195306</v>
      </c>
      <c r="D18" s="65">
        <f>'декабрь '!L86</f>
        <v>521959.24053210468</v>
      </c>
      <c r="E18" s="65">
        <f t="shared" si="0"/>
        <v>197532.40618984838</v>
      </c>
      <c r="F18" s="68">
        <f t="shared" si="1"/>
        <v>27.454440519194051</v>
      </c>
      <c r="G18" s="65">
        <f>'декабрь '!F86</f>
        <v>716812.82600000012</v>
      </c>
      <c r="H18" s="65">
        <f>'декабрь '!N86</f>
        <v>520015.875</v>
      </c>
      <c r="I18" s="65">
        <f t="shared" si="2"/>
        <v>196796.95100000012</v>
      </c>
      <c r="J18" s="68">
        <f t="shared" si="3"/>
        <v>27.454440526431107</v>
      </c>
      <c r="K18" s="68">
        <f t="shared" si="4"/>
        <v>-0.37232130965770216</v>
      </c>
      <c r="L18" s="68">
        <f t="shared" si="4"/>
        <v>-0.37232131959643888</v>
      </c>
      <c r="M18" s="68">
        <f t="shared" si="4"/>
        <v>-0.37232128339560377</v>
      </c>
      <c r="N18" s="68">
        <f t="shared" si="5"/>
        <v>7.2370553994005604E-9</v>
      </c>
      <c r="O18" s="22"/>
      <c r="P18" s="17"/>
      <c r="Q18" s="17"/>
      <c r="R18" s="17"/>
      <c r="S18" s="17"/>
    </row>
    <row r="19" spans="2:25" ht="15.75" thickBot="1">
      <c r="B19" s="63" t="s">
        <v>60</v>
      </c>
      <c r="C19" s="66">
        <f>C17+C18</f>
        <v>61460908.612958625</v>
      </c>
      <c r="D19" s="66">
        <f>D17+D18</f>
        <v>56692016.400729761</v>
      </c>
      <c r="E19" s="66">
        <f t="shared" si="0"/>
        <v>4768892.2122288644</v>
      </c>
      <c r="F19" s="69">
        <f t="shared" si="1"/>
        <v>7.7592282962497165</v>
      </c>
      <c r="G19" s="66">
        <f>G17+G18</f>
        <v>59286542.372595996</v>
      </c>
      <c r="H19" s="66">
        <f>H17+H18</f>
        <v>54837913.284426138</v>
      </c>
      <c r="I19" s="66">
        <f t="shared" si="2"/>
        <v>4448629.0881698579</v>
      </c>
      <c r="J19" s="69">
        <f t="shared" si="3"/>
        <v>7.5036069066259907</v>
      </c>
      <c r="K19" s="69">
        <f t="shared" si="4"/>
        <v>-3.5378036046544525</v>
      </c>
      <c r="L19" s="69">
        <f t="shared" si="4"/>
        <v>-3.2704836307070497</v>
      </c>
      <c r="M19" s="69">
        <f t="shared" si="4"/>
        <v>-6.7156712671709435</v>
      </c>
      <c r="N19" s="69">
        <f t="shared" si="5"/>
        <v>-0.25562138962372583</v>
      </c>
      <c r="O19" s="22"/>
      <c r="P19" s="17"/>
      <c r="Q19" s="17"/>
      <c r="R19" s="17"/>
      <c r="S19" s="17"/>
    </row>
    <row r="20" spans="2:25">
      <c r="B20" s="17"/>
      <c r="C20" s="17"/>
      <c r="D20" s="17"/>
      <c r="E20" s="17"/>
      <c r="F20" s="23"/>
      <c r="G20" s="17"/>
      <c r="H20" s="17"/>
      <c r="I20" s="17"/>
      <c r="J20" s="17"/>
      <c r="K20" s="17"/>
      <c r="L20" s="17"/>
      <c r="M20" s="17"/>
      <c r="N20" s="17"/>
      <c r="O20" s="24"/>
      <c r="P20" s="17"/>
      <c r="Q20" s="17"/>
      <c r="R20" s="17"/>
      <c r="S20" s="17"/>
    </row>
    <row r="21" spans="2:25">
      <c r="B21" s="17"/>
      <c r="C21" s="17"/>
      <c r="D21" s="17"/>
      <c r="E21" s="17"/>
      <c r="F21" s="23"/>
      <c r="G21" s="17"/>
      <c r="H21" s="17"/>
      <c r="I21" s="17"/>
      <c r="J21" s="17"/>
      <c r="K21" s="17"/>
      <c r="L21" s="25"/>
      <c r="M21" s="25"/>
      <c r="N21" s="23"/>
      <c r="O21" s="26"/>
      <c r="P21" s="17"/>
      <c r="Q21" s="17"/>
      <c r="R21" s="17"/>
      <c r="S21" s="17"/>
    </row>
    <row r="22" spans="2:25">
      <c r="B22" s="17"/>
      <c r="C22" s="17"/>
      <c r="D22" s="17"/>
      <c r="E22" s="17"/>
      <c r="F22" s="17"/>
      <c r="G22" s="17"/>
      <c r="H22" s="17"/>
      <c r="I22" s="27"/>
      <c r="J22" s="28"/>
      <c r="K22" s="29"/>
      <c r="L22" s="25"/>
      <c r="M22" s="25"/>
      <c r="N22" s="25"/>
      <c r="O22" s="30"/>
      <c r="P22" s="17"/>
      <c r="Q22" s="17"/>
      <c r="R22" s="17"/>
      <c r="S22" s="17"/>
    </row>
    <row r="23" spans="2:25" ht="15.75" thickBot="1">
      <c r="B23" s="17"/>
      <c r="C23" s="17"/>
      <c r="D23" s="17"/>
      <c r="E23" s="17"/>
      <c r="F23" s="17"/>
      <c r="G23" s="17"/>
      <c r="H23" s="17"/>
      <c r="I23" s="17"/>
      <c r="J23" s="17"/>
      <c r="K23" s="17"/>
      <c r="L23" s="17"/>
      <c r="M23" s="17"/>
      <c r="N23" s="17"/>
      <c r="O23" s="24"/>
      <c r="P23" s="17"/>
      <c r="Q23" s="17"/>
      <c r="R23" s="17"/>
      <c r="S23" s="17"/>
    </row>
    <row r="24" spans="2:25">
      <c r="B24" s="393" t="s">
        <v>36</v>
      </c>
      <c r="C24" s="377" t="s">
        <v>61</v>
      </c>
      <c r="D24" s="388" t="s">
        <v>62</v>
      </c>
      <c r="E24" s="388"/>
      <c r="F24" s="388"/>
      <c r="G24" s="388"/>
      <c r="H24" s="388"/>
      <c r="I24" s="388"/>
      <c r="J24" s="17"/>
      <c r="K24" s="17"/>
      <c r="L24" s="17"/>
      <c r="M24" s="17"/>
      <c r="N24" s="17"/>
      <c r="O24" s="24"/>
      <c r="P24" s="17"/>
      <c r="Q24" s="17"/>
      <c r="R24" s="17"/>
      <c r="S24" s="17"/>
    </row>
    <row r="25" spans="2:25" ht="15.75" thickBot="1">
      <c r="B25" s="378"/>
      <c r="C25" s="378"/>
      <c r="D25" s="70">
        <v>2008</v>
      </c>
      <c r="E25" s="70">
        <v>2009</v>
      </c>
      <c r="F25" s="70">
        <v>2010</v>
      </c>
      <c r="G25" s="70">
        <v>2011</v>
      </c>
      <c r="H25" s="71">
        <v>2012</v>
      </c>
      <c r="I25" s="71">
        <v>2013</v>
      </c>
      <c r="J25" s="17"/>
      <c r="K25" s="82" t="s">
        <v>63</v>
      </c>
      <c r="L25" s="82"/>
      <c r="M25" s="82"/>
      <c r="N25" s="82"/>
      <c r="O25" s="82"/>
      <c r="P25" s="82"/>
      <c r="Q25" s="82"/>
      <c r="R25" s="17"/>
      <c r="S25" s="82" t="s">
        <v>64</v>
      </c>
      <c r="T25" s="82"/>
      <c r="U25" s="82"/>
      <c r="V25" s="82"/>
      <c r="W25" s="82"/>
      <c r="X25" s="82"/>
    </row>
    <row r="26" spans="2:25" ht="26.25" thickBot="1">
      <c r="B26" s="76" t="s">
        <v>65</v>
      </c>
      <c r="C26" s="70" t="s">
        <v>66</v>
      </c>
      <c r="D26" s="72" t="s">
        <v>67</v>
      </c>
      <c r="E26" s="73" t="s">
        <v>67</v>
      </c>
      <c r="F26" s="74"/>
      <c r="G26" s="61">
        <v>521.06100000000004</v>
      </c>
      <c r="H26" s="75">
        <f>33188.507/1000</f>
        <v>33.188507000000001</v>
      </c>
      <c r="I26" s="75"/>
      <c r="J26" s="17"/>
      <c r="K26" s="83"/>
      <c r="L26" s="83">
        <v>2008</v>
      </c>
      <c r="M26" s="83">
        <v>2009</v>
      </c>
      <c r="N26" s="83">
        <v>2010</v>
      </c>
      <c r="O26" s="83">
        <v>2011</v>
      </c>
      <c r="P26" s="83">
        <v>2012</v>
      </c>
      <c r="Q26" s="83">
        <v>2013</v>
      </c>
      <c r="R26" s="17"/>
      <c r="S26" s="83"/>
      <c r="T26" s="83">
        <v>2008</v>
      </c>
      <c r="U26" s="83">
        <v>2009</v>
      </c>
      <c r="V26" s="83">
        <v>2010</v>
      </c>
      <c r="W26" s="83">
        <v>2011</v>
      </c>
      <c r="X26" s="83">
        <v>2012</v>
      </c>
      <c r="Y26" s="83">
        <v>2013</v>
      </c>
    </row>
    <row r="27" spans="2:25" ht="15.75" thickBot="1">
      <c r="B27" s="76" t="s">
        <v>68</v>
      </c>
      <c r="C27" s="70" t="s">
        <v>69</v>
      </c>
      <c r="D27" s="72" t="s">
        <v>67</v>
      </c>
      <c r="E27" s="73" t="s">
        <v>67</v>
      </c>
      <c r="F27" s="61">
        <v>852.01599999999996</v>
      </c>
      <c r="G27" s="61"/>
      <c r="H27" s="61"/>
      <c r="I27" s="61"/>
      <c r="J27" s="17"/>
      <c r="K27" s="84" t="s">
        <v>54</v>
      </c>
      <c r="L27" s="83"/>
      <c r="M27" s="83"/>
      <c r="N27" s="83"/>
      <c r="O27" s="83">
        <f>G26</f>
        <v>521.06100000000004</v>
      </c>
      <c r="P27" s="85">
        <f>H26</f>
        <v>33.188507000000001</v>
      </c>
      <c r="Q27" s="85"/>
      <c r="R27" s="17"/>
      <c r="S27" s="84" t="s">
        <v>54</v>
      </c>
      <c r="T27" s="85">
        <f>M27+N27+O27+P27</f>
        <v>554.24950699999999</v>
      </c>
      <c r="U27" s="85">
        <f>N27+O27+P27</f>
        <v>554.24950699999999</v>
      </c>
      <c r="V27" s="85">
        <f>O27+P27</f>
        <v>554.24950699999999</v>
      </c>
      <c r="W27" s="85">
        <f>P27</f>
        <v>33.188507000000001</v>
      </c>
      <c r="X27" s="85">
        <f>Q27</f>
        <v>0</v>
      </c>
      <c r="Y27" s="85"/>
    </row>
    <row r="28" spans="2:25" ht="15.75" thickBot="1">
      <c r="B28" s="366" t="s">
        <v>70</v>
      </c>
      <c r="C28" s="72" t="s">
        <v>71</v>
      </c>
      <c r="D28" s="72" t="s">
        <v>67</v>
      </c>
      <c r="E28" s="73" t="s">
        <v>67</v>
      </c>
      <c r="F28" s="77">
        <v>1278.5329999999999</v>
      </c>
      <c r="G28" s="61"/>
      <c r="H28" s="77"/>
      <c r="I28" s="77"/>
      <c r="J28" s="17"/>
      <c r="K28" s="84" t="s">
        <v>10</v>
      </c>
      <c r="L28" s="83"/>
      <c r="M28" s="83"/>
      <c r="N28" s="83"/>
      <c r="O28" s="83"/>
      <c r="P28" s="83"/>
      <c r="Q28" s="83"/>
      <c r="R28" s="17"/>
      <c r="S28" s="84" t="s">
        <v>10</v>
      </c>
      <c r="T28" s="85">
        <f>M28+N28+O28+P28</f>
        <v>0</v>
      </c>
      <c r="U28" s="85">
        <f>N28+O28+P28</f>
        <v>0</v>
      </c>
      <c r="V28" s="85">
        <f>O28+P28</f>
        <v>0</v>
      </c>
      <c r="W28" s="85">
        <f>P28</f>
        <v>0</v>
      </c>
      <c r="X28" s="83">
        <f>P28</f>
        <v>0</v>
      </c>
      <c r="Y28" s="83"/>
    </row>
    <row r="29" spans="2:25" ht="15.75" thickBot="1">
      <c r="B29" s="367"/>
      <c r="C29" s="72" t="s">
        <v>72</v>
      </c>
      <c r="D29" s="72" t="s">
        <v>67</v>
      </c>
      <c r="E29" s="73" t="s">
        <v>67</v>
      </c>
      <c r="F29" s="61"/>
      <c r="G29" s="61">
        <v>94.914000000000001</v>
      </c>
      <c r="H29" s="61"/>
      <c r="I29" s="61"/>
      <c r="J29" s="17"/>
      <c r="K29" s="84" t="s">
        <v>55</v>
      </c>
      <c r="L29" s="83"/>
      <c r="M29" s="83"/>
      <c r="N29" s="83">
        <f>F27</f>
        <v>852.01599999999996</v>
      </c>
      <c r="O29" s="83"/>
      <c r="P29" s="83"/>
      <c r="Q29" s="83"/>
      <c r="R29" s="17"/>
      <c r="S29" s="84" t="s">
        <v>55</v>
      </c>
      <c r="T29" s="85">
        <f>M29+N29+O29+P29</f>
        <v>852.01599999999996</v>
      </c>
      <c r="U29" s="85">
        <f>N29+O29+P29</f>
        <v>852.01599999999996</v>
      </c>
      <c r="V29" s="85">
        <f>O29+P29</f>
        <v>0</v>
      </c>
      <c r="W29" s="85">
        <f>P29</f>
        <v>0</v>
      </c>
      <c r="X29" s="83">
        <f>P29</f>
        <v>0</v>
      </c>
      <c r="Y29" s="83"/>
    </row>
    <row r="30" spans="2:25" ht="117" customHeight="1" thickBot="1">
      <c r="B30" s="367"/>
      <c r="C30" s="70" t="s">
        <v>73</v>
      </c>
      <c r="D30" s="72"/>
      <c r="E30" s="73"/>
      <c r="F30" s="61"/>
      <c r="G30" s="61"/>
      <c r="H30" s="78">
        <f>8830.777/1000</f>
        <v>8.8307769999999994</v>
      </c>
      <c r="I30" s="78"/>
      <c r="J30" s="17"/>
      <c r="K30" s="84" t="s">
        <v>56</v>
      </c>
      <c r="L30" s="83"/>
      <c r="M30" s="83"/>
      <c r="N30" s="83">
        <f>F35</f>
        <v>17468.645</v>
      </c>
      <c r="O30" s="83"/>
      <c r="P30" s="85">
        <f>H36+H37</f>
        <v>633.690030000001</v>
      </c>
      <c r="Q30" s="85">
        <v>280</v>
      </c>
      <c r="R30" s="17"/>
      <c r="S30" s="84" t="s">
        <v>56</v>
      </c>
      <c r="T30" s="85">
        <f>M30+N30+O30+P30</f>
        <v>18102.335030000002</v>
      </c>
      <c r="U30" s="85">
        <f>N30+O30+P30</f>
        <v>18102.335030000002</v>
      </c>
      <c r="V30" s="85">
        <f>O30+P30</f>
        <v>633.690030000001</v>
      </c>
      <c r="W30" s="85">
        <f>P30</f>
        <v>633.690030000001</v>
      </c>
      <c r="X30" s="85">
        <f>P30</f>
        <v>633.690030000001</v>
      </c>
      <c r="Y30" s="85"/>
    </row>
    <row r="31" spans="2:25" ht="55.5" customHeight="1" thickBot="1">
      <c r="B31" s="367"/>
      <c r="C31" s="70" t="s">
        <v>106</v>
      </c>
      <c r="D31" s="72"/>
      <c r="E31" s="73"/>
      <c r="F31" s="61"/>
      <c r="G31" s="61"/>
      <c r="H31" s="78"/>
      <c r="I31" s="78">
        <v>88.733999999999995</v>
      </c>
      <c r="J31" s="17"/>
      <c r="K31" s="84" t="s">
        <v>57</v>
      </c>
      <c r="L31" s="83"/>
      <c r="M31" s="83"/>
      <c r="N31" s="86">
        <f>F28</f>
        <v>1278.5329999999999</v>
      </c>
      <c r="O31" s="83">
        <f>G29</f>
        <v>94.914000000000001</v>
      </c>
      <c r="P31" s="85">
        <f>H30</f>
        <v>8.8307769999999994</v>
      </c>
      <c r="Q31" s="85">
        <v>3299.3719999999998</v>
      </c>
      <c r="R31" s="17"/>
      <c r="S31" s="84"/>
      <c r="T31" s="85"/>
      <c r="U31" s="85"/>
      <c r="V31" s="85"/>
      <c r="W31" s="85"/>
      <c r="X31" s="85"/>
      <c r="Y31" s="85"/>
    </row>
    <row r="32" spans="2:25" ht="117" customHeight="1" thickBot="1">
      <c r="B32" s="367"/>
      <c r="C32" s="70" t="s">
        <v>107</v>
      </c>
      <c r="D32" s="72"/>
      <c r="E32" s="73"/>
      <c r="F32" s="61"/>
      <c r="G32" s="61"/>
      <c r="H32" s="78"/>
      <c r="I32" s="78">
        <v>194.49600000000001</v>
      </c>
      <c r="J32" s="17"/>
      <c r="K32" s="84" t="s">
        <v>14</v>
      </c>
      <c r="L32" s="83"/>
      <c r="M32" s="83"/>
      <c r="N32" s="83">
        <f>F39</f>
        <v>88.06</v>
      </c>
      <c r="O32" s="83">
        <f>G39</f>
        <v>387.72</v>
      </c>
      <c r="P32" s="83"/>
      <c r="Q32" s="83">
        <v>270.73399999999998</v>
      </c>
      <c r="R32" s="17"/>
      <c r="S32" s="84"/>
      <c r="T32" s="85"/>
      <c r="U32" s="85"/>
      <c r="V32" s="85"/>
      <c r="W32" s="85"/>
      <c r="X32" s="85"/>
      <c r="Y32" s="85"/>
    </row>
    <row r="33" spans="2:26" ht="90.75" customHeight="1" thickBot="1">
      <c r="B33" s="367"/>
      <c r="C33" s="70" t="s">
        <v>108</v>
      </c>
      <c r="D33" s="72"/>
      <c r="E33" s="73"/>
      <c r="F33" s="61"/>
      <c r="G33" s="61"/>
      <c r="H33" s="78"/>
      <c r="I33" s="78">
        <v>190.59100000000001</v>
      </c>
      <c r="J33" s="17"/>
      <c r="K33" s="84" t="s">
        <v>58</v>
      </c>
      <c r="L33" s="83"/>
      <c r="M33" s="83"/>
      <c r="N33" s="83"/>
      <c r="O33" s="83">
        <f>G41</f>
        <v>218.40799999999999</v>
      </c>
      <c r="P33" s="83"/>
      <c r="Q33" s="83"/>
      <c r="R33" s="17"/>
      <c r="S33" s="84"/>
      <c r="T33" s="85"/>
      <c r="U33" s="85"/>
      <c r="V33" s="85"/>
      <c r="W33" s="85"/>
      <c r="X33" s="85"/>
      <c r="Y33" s="85"/>
    </row>
    <row r="34" spans="2:26" ht="158.25" customHeight="1" thickBot="1">
      <c r="B34" s="368"/>
      <c r="C34" s="70" t="s">
        <v>109</v>
      </c>
      <c r="D34" s="72"/>
      <c r="E34" s="73"/>
      <c r="F34" s="61"/>
      <c r="G34" s="61"/>
      <c r="H34" s="78"/>
      <c r="I34" s="78">
        <v>2825.5509999999999</v>
      </c>
      <c r="J34" s="17"/>
      <c r="K34" s="84" t="s">
        <v>16</v>
      </c>
      <c r="L34" s="83"/>
      <c r="M34" s="83"/>
      <c r="N34" s="83">
        <f>F42</f>
        <v>2075.502</v>
      </c>
      <c r="O34" s="83"/>
      <c r="P34" s="83"/>
      <c r="Q34" s="83"/>
      <c r="R34" s="17"/>
      <c r="S34" s="84"/>
      <c r="T34" s="85"/>
      <c r="U34" s="85"/>
      <c r="V34" s="85"/>
      <c r="W34" s="85"/>
      <c r="X34" s="85"/>
      <c r="Y34" s="85"/>
    </row>
    <row r="35" spans="2:26" ht="15.75" thickBot="1">
      <c r="B35" s="366" t="s">
        <v>74</v>
      </c>
      <c r="C35" s="70" t="s">
        <v>75</v>
      </c>
      <c r="D35" s="72" t="s">
        <v>67</v>
      </c>
      <c r="E35" s="73" t="s">
        <v>67</v>
      </c>
      <c r="F35" s="61">
        <v>17468.645</v>
      </c>
      <c r="G35" s="61"/>
      <c r="H35" s="61"/>
      <c r="I35" s="61"/>
      <c r="J35" s="17"/>
      <c r="K35" s="84" t="s">
        <v>17</v>
      </c>
      <c r="L35" s="83"/>
      <c r="M35" s="83"/>
      <c r="N35" s="83"/>
      <c r="O35" s="83"/>
      <c r="P35" s="83"/>
      <c r="Q35" s="83"/>
      <c r="R35" s="17"/>
      <c r="S35" s="84" t="s">
        <v>57</v>
      </c>
      <c r="T35" s="85">
        <f>M31+N31+O31+P31</f>
        <v>1382.2777769999998</v>
      </c>
      <c r="U35" s="85">
        <f>N31+O31+P31</f>
        <v>1382.2777769999998</v>
      </c>
      <c r="V35" s="85">
        <f>O31+P31</f>
        <v>103.744777</v>
      </c>
      <c r="W35" s="85">
        <f>P31</f>
        <v>8.8307769999999994</v>
      </c>
      <c r="X35" s="85">
        <f>P31</f>
        <v>8.8307769999999994</v>
      </c>
      <c r="Y35" s="85"/>
    </row>
    <row r="36" spans="2:26" ht="15.75" thickBot="1">
      <c r="B36" s="367"/>
      <c r="C36" s="70" t="s">
        <v>76</v>
      </c>
      <c r="D36" s="72"/>
      <c r="E36" s="73"/>
      <c r="F36" s="61"/>
      <c r="G36" s="61"/>
      <c r="H36" s="78">
        <f>353690.030000001/1000</f>
        <v>353.690030000001</v>
      </c>
      <c r="I36" s="78"/>
      <c r="J36" s="17"/>
      <c r="K36" s="87" t="s">
        <v>60</v>
      </c>
      <c r="L36" s="83"/>
      <c r="M36" s="83"/>
      <c r="N36" s="85">
        <f>SUM(N27:N35)</f>
        <v>21762.756000000001</v>
      </c>
      <c r="O36" s="85">
        <f>SUM(O27:O35)</f>
        <v>1222.1030000000001</v>
      </c>
      <c r="P36" s="85">
        <f>SUM(P27:P35)</f>
        <v>675.70931400000097</v>
      </c>
      <c r="Q36" s="85">
        <f>SUM(Q27:Q35)</f>
        <v>3850.1059999999998</v>
      </c>
      <c r="R36" s="17"/>
      <c r="S36" s="84" t="s">
        <v>14</v>
      </c>
      <c r="T36" s="85">
        <f>M32+N32+O32+P32</f>
        <v>475.78000000000003</v>
      </c>
      <c r="U36" s="85">
        <f>N32+O32+P32</f>
        <v>475.78000000000003</v>
      </c>
      <c r="V36" s="85">
        <f>O32+P32</f>
        <v>387.72</v>
      </c>
      <c r="W36" s="85">
        <f>P32</f>
        <v>0</v>
      </c>
      <c r="X36" s="83">
        <f>P32</f>
        <v>0</v>
      </c>
      <c r="Y36" s="83"/>
    </row>
    <row r="37" spans="2:26" ht="102.75" thickBot="1">
      <c r="B37" s="367"/>
      <c r="C37" s="70" t="s">
        <v>73</v>
      </c>
      <c r="D37" s="72"/>
      <c r="E37" s="73"/>
      <c r="F37" s="61"/>
      <c r="G37" s="61"/>
      <c r="H37" s="68">
        <v>280</v>
      </c>
      <c r="I37" s="68"/>
      <c r="J37" s="17"/>
      <c r="K37" s="17"/>
      <c r="L37" s="17"/>
      <c r="M37" s="17"/>
      <c r="N37" s="17"/>
      <c r="O37" s="17"/>
      <c r="P37" s="17"/>
      <c r="Q37" s="17"/>
      <c r="R37" s="17"/>
      <c r="S37" s="84" t="s">
        <v>58</v>
      </c>
      <c r="T37" s="85">
        <f>M33+N33+O33+P33</f>
        <v>218.40799999999999</v>
      </c>
      <c r="U37" s="85">
        <f>N33+O33+P33</f>
        <v>218.40799999999999</v>
      </c>
      <c r="V37" s="85">
        <f>O33+P33</f>
        <v>218.40799999999999</v>
      </c>
      <c r="W37" s="85">
        <f>P33</f>
        <v>0</v>
      </c>
      <c r="X37" s="83">
        <f>P33</f>
        <v>0</v>
      </c>
      <c r="Y37" s="83"/>
    </row>
    <row r="38" spans="2:26" ht="115.5" thickBot="1">
      <c r="B38" s="368"/>
      <c r="C38" s="70" t="s">
        <v>110</v>
      </c>
      <c r="D38" s="72"/>
      <c r="E38" s="73"/>
      <c r="F38" s="61"/>
      <c r="G38" s="61"/>
      <c r="H38" s="68"/>
      <c r="I38" s="68">
        <v>280</v>
      </c>
      <c r="J38" s="17"/>
      <c r="K38" s="17"/>
      <c r="L38" s="17"/>
      <c r="M38" s="17"/>
      <c r="N38" s="17"/>
      <c r="O38" s="17"/>
      <c r="P38" s="17"/>
      <c r="Q38" s="17"/>
      <c r="R38" s="17"/>
      <c r="S38" s="84"/>
      <c r="T38" s="85"/>
      <c r="U38" s="85"/>
      <c r="V38" s="85"/>
      <c r="W38" s="85"/>
      <c r="X38" s="83"/>
      <c r="Y38" s="83"/>
    </row>
    <row r="39" spans="2:26" ht="26.25" thickBot="1">
      <c r="B39" s="366" t="s">
        <v>77</v>
      </c>
      <c r="C39" s="70" t="s">
        <v>78</v>
      </c>
      <c r="D39" s="72" t="s">
        <v>67</v>
      </c>
      <c r="E39" s="73" t="s">
        <v>67</v>
      </c>
      <c r="F39" s="61">
        <v>88.06</v>
      </c>
      <c r="G39" s="61">
        <v>387.72</v>
      </c>
      <c r="H39" s="61"/>
      <c r="I39" s="61"/>
      <c r="J39" s="17"/>
      <c r="K39" s="17"/>
      <c r="L39" s="17"/>
      <c r="M39" s="17"/>
      <c r="N39" s="17"/>
      <c r="O39" s="17"/>
      <c r="P39" s="17"/>
      <c r="Q39" s="17"/>
      <c r="R39" s="17"/>
      <c r="S39" s="84" t="s">
        <v>16</v>
      </c>
      <c r="T39" s="85">
        <f>M34+N34+O34+P34</f>
        <v>2075.502</v>
      </c>
      <c r="U39" s="85">
        <f>N34+O34+P34</f>
        <v>2075.502</v>
      </c>
      <c r="V39" s="85">
        <f>O34+P34</f>
        <v>0</v>
      </c>
      <c r="W39" s="85">
        <f>P34</f>
        <v>0</v>
      </c>
      <c r="X39" s="83">
        <f>P34</f>
        <v>0</v>
      </c>
      <c r="Y39" s="83"/>
    </row>
    <row r="40" spans="2:26" ht="102.75" thickBot="1">
      <c r="B40" s="368"/>
      <c r="C40" s="70" t="s">
        <v>111</v>
      </c>
      <c r="D40" s="72"/>
      <c r="E40" s="73"/>
      <c r="F40" s="61"/>
      <c r="G40" s="61"/>
      <c r="H40" s="61"/>
      <c r="I40" s="61">
        <v>270.73399999999998</v>
      </c>
      <c r="J40" s="17"/>
      <c r="K40" s="17"/>
      <c r="L40" s="17"/>
      <c r="M40" s="17"/>
      <c r="N40" s="17"/>
      <c r="O40" s="17"/>
      <c r="P40" s="17"/>
      <c r="Q40" s="17"/>
      <c r="R40" s="17"/>
      <c r="S40" s="84"/>
      <c r="T40" s="85"/>
      <c r="U40" s="85"/>
      <c r="V40" s="85"/>
      <c r="W40" s="85"/>
      <c r="X40" s="83"/>
      <c r="Y40" s="83"/>
    </row>
    <row r="41" spans="2:26" ht="15.75" thickBot="1">
      <c r="B41" s="76" t="s">
        <v>79</v>
      </c>
      <c r="C41" s="70" t="s">
        <v>76</v>
      </c>
      <c r="D41" s="72" t="s">
        <v>67</v>
      </c>
      <c r="E41" s="73" t="s">
        <v>67</v>
      </c>
      <c r="F41" s="61"/>
      <c r="G41" s="61">
        <v>218.40799999999999</v>
      </c>
      <c r="H41" s="61"/>
      <c r="I41" s="61"/>
      <c r="J41" s="17"/>
      <c r="R41" s="17"/>
      <c r="S41" s="84" t="s">
        <v>17</v>
      </c>
      <c r="T41" s="85">
        <f>M35+N35+O35+P35</f>
        <v>0</v>
      </c>
      <c r="U41" s="85">
        <f>N35+O35+P35</f>
        <v>0</v>
      </c>
      <c r="V41" s="85">
        <f>O35+P35</f>
        <v>0</v>
      </c>
      <c r="W41" s="85">
        <f>P35</f>
        <v>0</v>
      </c>
      <c r="X41" s="83">
        <f>P35</f>
        <v>0</v>
      </c>
      <c r="Y41" s="83"/>
    </row>
    <row r="42" spans="2:26" ht="15.75" thickBot="1">
      <c r="B42" s="76" t="s">
        <v>80</v>
      </c>
      <c r="C42" s="70" t="s">
        <v>81</v>
      </c>
      <c r="D42" s="72" t="s">
        <v>67</v>
      </c>
      <c r="E42" s="73" t="s">
        <v>67</v>
      </c>
      <c r="F42" s="61">
        <v>2075.502</v>
      </c>
      <c r="G42" s="61"/>
      <c r="H42" s="61"/>
      <c r="I42" s="61"/>
      <c r="J42" s="17"/>
      <c r="R42" s="17"/>
      <c r="S42" s="87" t="s">
        <v>60</v>
      </c>
      <c r="T42" s="85">
        <f>M36+N36+O36+P36</f>
        <v>23660.568314</v>
      </c>
      <c r="U42" s="85">
        <f>N36+O36+P36</f>
        <v>23660.568314</v>
      </c>
      <c r="V42" s="85">
        <f>O36+P36</f>
        <v>1897.8123140000012</v>
      </c>
      <c r="W42" s="85">
        <f>P36</f>
        <v>675.70931400000097</v>
      </c>
      <c r="X42" s="85">
        <f>P36</f>
        <v>675.70931400000097</v>
      </c>
      <c r="Y42" s="85"/>
    </row>
    <row r="43" spans="2:26">
      <c r="B43" s="391" t="s">
        <v>82</v>
      </c>
      <c r="C43" s="393"/>
      <c r="D43" s="80" t="s">
        <v>67</v>
      </c>
      <c r="E43" s="79" t="s">
        <v>67</v>
      </c>
      <c r="F43" s="366">
        <v>21762.754000000001</v>
      </c>
      <c r="G43" s="366">
        <v>1222.106</v>
      </c>
      <c r="H43" s="389">
        <f>SUM(H26:H42)</f>
        <v>675.70931400000097</v>
      </c>
      <c r="I43" s="389">
        <f>SUM(I26:I42)</f>
        <v>3850.1059999999998</v>
      </c>
      <c r="J43" s="17"/>
      <c r="R43" s="17"/>
      <c r="S43" s="17"/>
    </row>
    <row r="44" spans="2:26" ht="15.75" thickBot="1">
      <c r="B44" s="392"/>
      <c r="C44" s="378"/>
      <c r="D44" s="81"/>
      <c r="E44" s="76"/>
      <c r="F44" s="368"/>
      <c r="G44" s="368"/>
      <c r="H44" s="368"/>
      <c r="I44" s="368"/>
      <c r="J44" s="17"/>
      <c r="R44" s="17"/>
      <c r="S44" s="17"/>
    </row>
    <row r="45" spans="2:26">
      <c r="B45" s="17"/>
      <c r="C45" s="17"/>
      <c r="D45" s="17"/>
      <c r="E45" s="17"/>
      <c r="F45" s="17"/>
      <c r="G45" s="17"/>
      <c r="H45" s="17"/>
      <c r="I45" s="17"/>
      <c r="J45" s="17"/>
      <c r="R45" s="17"/>
      <c r="S45" s="17"/>
    </row>
    <row r="46" spans="2:26">
      <c r="B46" s="88" t="s">
        <v>83</v>
      </c>
      <c r="C46" s="17"/>
      <c r="D46" s="17"/>
      <c r="E46" s="17"/>
      <c r="F46" s="17"/>
      <c r="G46" s="17"/>
      <c r="H46" s="17"/>
      <c r="I46" s="17"/>
      <c r="J46" s="17"/>
      <c r="R46" s="17"/>
      <c r="S46" s="17"/>
    </row>
    <row r="47" spans="2:26">
      <c r="B47" s="31"/>
      <c r="C47" s="390">
        <v>2008</v>
      </c>
      <c r="D47" s="390"/>
      <c r="E47" s="390"/>
      <c r="F47" s="390"/>
      <c r="G47" s="398">
        <v>2009</v>
      </c>
      <c r="H47" s="398"/>
      <c r="I47" s="398"/>
      <c r="J47" s="398"/>
      <c r="K47" s="390">
        <v>2010</v>
      </c>
      <c r="L47" s="390"/>
      <c r="M47" s="390"/>
      <c r="N47" s="390"/>
      <c r="O47" s="363">
        <v>2011</v>
      </c>
      <c r="P47" s="364"/>
      <c r="Q47" s="364"/>
      <c r="R47" s="365"/>
      <c r="S47" s="356">
        <v>2012</v>
      </c>
      <c r="T47" s="357"/>
      <c r="U47" s="357"/>
      <c r="V47" s="358"/>
      <c r="W47" s="356">
        <v>2013</v>
      </c>
      <c r="X47" s="357"/>
      <c r="Y47" s="357"/>
      <c r="Z47" s="358"/>
    </row>
    <row r="48" spans="2:26">
      <c r="B48" s="31"/>
      <c r="C48" s="83" t="s">
        <v>19</v>
      </c>
      <c r="D48" s="83" t="s">
        <v>84</v>
      </c>
      <c r="E48" s="83" t="s">
        <v>20</v>
      </c>
      <c r="F48" s="83"/>
      <c r="G48" s="89" t="s">
        <v>19</v>
      </c>
      <c r="H48" s="89" t="s">
        <v>84</v>
      </c>
      <c r="I48" s="89" t="s">
        <v>20</v>
      </c>
      <c r="J48" s="83"/>
      <c r="K48" s="83" t="s">
        <v>19</v>
      </c>
      <c r="L48" s="83" t="s">
        <v>84</v>
      </c>
      <c r="M48" s="83" t="s">
        <v>20</v>
      </c>
      <c r="N48" s="90" t="s">
        <v>8</v>
      </c>
      <c r="O48" s="83" t="s">
        <v>19</v>
      </c>
      <c r="P48" s="83" t="s">
        <v>84</v>
      </c>
      <c r="Q48" s="83" t="s">
        <v>20</v>
      </c>
      <c r="R48" s="90" t="s">
        <v>8</v>
      </c>
      <c r="S48" s="94" t="s">
        <v>19</v>
      </c>
      <c r="T48" s="94" t="s">
        <v>84</v>
      </c>
      <c r="U48" s="94" t="s">
        <v>20</v>
      </c>
      <c r="V48" s="95" t="s">
        <v>8</v>
      </c>
      <c r="W48" s="94" t="s">
        <v>19</v>
      </c>
      <c r="X48" s="94" t="s">
        <v>84</v>
      </c>
      <c r="Y48" s="94" t="s">
        <v>20</v>
      </c>
      <c r="Z48" s="95" t="s">
        <v>8</v>
      </c>
    </row>
    <row r="49" spans="2:27">
      <c r="B49" s="31" t="s">
        <v>54</v>
      </c>
      <c r="C49" s="85">
        <v>8504.6547279999995</v>
      </c>
      <c r="D49" s="85">
        <v>7686.1729399999995</v>
      </c>
      <c r="E49" s="91">
        <f t="shared" ref="E49:E57" si="6">C49-D49</f>
        <v>818.48178800000005</v>
      </c>
      <c r="F49" s="92">
        <f t="shared" ref="F49:F58" si="7">E49/C49</f>
        <v>9.6239272983687452E-2</v>
      </c>
      <c r="G49" s="85">
        <v>8156.4003900000007</v>
      </c>
      <c r="H49" s="85">
        <v>7346.0286990000022</v>
      </c>
      <c r="I49" s="91">
        <f t="shared" ref="I49:I57" si="8">G49-H49</f>
        <v>810.37169099999846</v>
      </c>
      <c r="J49" s="92">
        <f t="shared" ref="J49:J58" si="9">I49/G49</f>
        <v>9.9354084185658567E-2</v>
      </c>
      <c r="K49" s="85">
        <v>8540.2313610980473</v>
      </c>
      <c r="L49" s="85">
        <v>7693.6717363999996</v>
      </c>
      <c r="M49" s="91">
        <f t="shared" ref="M49:M57" si="10">K49-L49</f>
        <v>846.55962469804763</v>
      </c>
      <c r="N49" s="92">
        <f t="shared" ref="N49:N58" si="11">M49/K49</f>
        <v>9.9126076203771896E-2</v>
      </c>
      <c r="O49" s="85">
        <v>7964.3230546999994</v>
      </c>
      <c r="P49" s="85">
        <v>7199.0557542650004</v>
      </c>
      <c r="Q49" s="85">
        <f t="shared" ref="Q49:Q57" si="12">O49-P49</f>
        <v>765.26730043499902</v>
      </c>
      <c r="R49" s="92">
        <f t="shared" ref="R49:R58" si="13">Q49/O49</f>
        <v>9.6086923543789518E-2</v>
      </c>
      <c r="S49" s="96">
        <v>8154.1852817450017</v>
      </c>
      <c r="T49" s="96">
        <v>7391.170227744974</v>
      </c>
      <c r="U49" s="96">
        <v>763.01505400002748</v>
      </c>
      <c r="V49" s="92">
        <f t="shared" ref="V49:V58" si="14">U49/S49</f>
        <v>9.3573426116304981E-2</v>
      </c>
      <c r="W49" s="56">
        <v>8154.1852817450017</v>
      </c>
      <c r="X49" s="56">
        <v>7391.170227744974</v>
      </c>
      <c r="Y49" s="56">
        <v>763.01505400002748</v>
      </c>
      <c r="Z49" s="34">
        <f t="shared" ref="Z49:Z58" si="15">Y49/W49</f>
        <v>9.3573426116304981E-2</v>
      </c>
    </row>
    <row r="50" spans="2:27">
      <c r="B50" s="31" t="s">
        <v>10</v>
      </c>
      <c r="C50" s="85">
        <v>493.00146900000004</v>
      </c>
      <c r="D50" s="85">
        <v>381.11571399999997</v>
      </c>
      <c r="E50" s="91">
        <f t="shared" si="6"/>
        <v>111.88575500000007</v>
      </c>
      <c r="F50" s="92">
        <f t="shared" si="7"/>
        <v>0.2269481168625079</v>
      </c>
      <c r="G50" s="85">
        <v>509.7684349999999</v>
      </c>
      <c r="H50" s="85">
        <v>403.54558799999995</v>
      </c>
      <c r="I50" s="91">
        <f t="shared" si="8"/>
        <v>106.22284699999994</v>
      </c>
      <c r="J50" s="92">
        <f t="shared" si="9"/>
        <v>0.20837470448714615</v>
      </c>
      <c r="K50" s="85">
        <v>536.79301300000009</v>
      </c>
      <c r="L50" s="85">
        <v>430.39527099999987</v>
      </c>
      <c r="M50" s="91">
        <f t="shared" si="10"/>
        <v>106.39774200000022</v>
      </c>
      <c r="N50" s="92">
        <f t="shared" si="11"/>
        <v>0.19820999793825597</v>
      </c>
      <c r="O50" s="85">
        <v>541.68583129999956</v>
      </c>
      <c r="P50" s="85">
        <v>438.13067536</v>
      </c>
      <c r="Q50" s="85">
        <f t="shared" si="12"/>
        <v>103.55515593999957</v>
      </c>
      <c r="R50" s="92">
        <f t="shared" si="13"/>
        <v>0.19117198559813917</v>
      </c>
      <c r="S50" s="96">
        <v>561.40716199999997</v>
      </c>
      <c r="T50" s="96">
        <v>460.30462200000005</v>
      </c>
      <c r="U50" s="96">
        <v>101.10253999999998</v>
      </c>
      <c r="V50" s="92">
        <f t="shared" si="14"/>
        <v>0.1800877274878798</v>
      </c>
      <c r="W50" s="56">
        <v>561.40716199999997</v>
      </c>
      <c r="X50" s="56">
        <v>460.30462200000005</v>
      </c>
      <c r="Y50" s="56">
        <v>101.10253999999998</v>
      </c>
      <c r="Z50" s="34">
        <f t="shared" si="15"/>
        <v>0.1800877274878798</v>
      </c>
    </row>
    <row r="51" spans="2:27">
      <c r="B51" s="31" t="s">
        <v>55</v>
      </c>
      <c r="C51" s="85">
        <v>4299.5370779999994</v>
      </c>
      <c r="D51" s="85">
        <v>3696.4684092899997</v>
      </c>
      <c r="E51" s="91">
        <f t="shared" si="6"/>
        <v>603.06866870999966</v>
      </c>
      <c r="F51" s="92">
        <f t="shared" si="7"/>
        <v>0.1402636278672417</v>
      </c>
      <c r="G51" s="85">
        <v>4363.7004900000002</v>
      </c>
      <c r="H51" s="85">
        <v>3712.5322058660004</v>
      </c>
      <c r="I51" s="91">
        <f t="shared" si="8"/>
        <v>651.1682841339998</v>
      </c>
      <c r="J51" s="92">
        <f t="shared" si="9"/>
        <v>0.14922387217597508</v>
      </c>
      <c r="K51" s="85">
        <v>3706.4491470000003</v>
      </c>
      <c r="L51" s="85">
        <v>2998.8845916</v>
      </c>
      <c r="M51" s="91">
        <f t="shared" si="10"/>
        <v>707.56455540000024</v>
      </c>
      <c r="N51" s="92">
        <f t="shared" si="11"/>
        <v>0.19090092089155006</v>
      </c>
      <c r="O51" s="85">
        <v>3594.6117549999999</v>
      </c>
      <c r="P51" s="85">
        <v>2978.2154396193996</v>
      </c>
      <c r="Q51" s="85">
        <f t="shared" si="12"/>
        <v>616.3963153806003</v>
      </c>
      <c r="R51" s="92">
        <f t="shared" si="13"/>
        <v>0.17147785557736828</v>
      </c>
      <c r="S51" s="96">
        <v>3663.9184120000004</v>
      </c>
      <c r="T51" s="96">
        <v>3113.9035706</v>
      </c>
      <c r="U51" s="96">
        <v>550.01484140000071</v>
      </c>
      <c r="V51" s="92">
        <f t="shared" si="14"/>
        <v>0.15011656362177767</v>
      </c>
      <c r="W51" s="56">
        <v>3663.9184120000004</v>
      </c>
      <c r="X51" s="56">
        <v>3113.9035706</v>
      </c>
      <c r="Y51" s="56">
        <v>550.01484140000071</v>
      </c>
      <c r="Z51" s="34">
        <f t="shared" si="15"/>
        <v>0.15011656362177767</v>
      </c>
    </row>
    <row r="52" spans="2:27">
      <c r="B52" s="31" t="s">
        <v>56</v>
      </c>
      <c r="C52" s="85">
        <v>36280.957967000002</v>
      </c>
      <c r="D52" s="85">
        <v>33643.700713000006</v>
      </c>
      <c r="E52" s="91">
        <f t="shared" si="6"/>
        <v>2637.2572539999965</v>
      </c>
      <c r="F52" s="92">
        <f t="shared" si="7"/>
        <v>7.2689846183189577E-2</v>
      </c>
      <c r="G52" s="85">
        <v>35429.821613056498</v>
      </c>
      <c r="H52" s="85">
        <v>32834.371820400003</v>
      </c>
      <c r="I52" s="91">
        <f t="shared" si="8"/>
        <v>2595.4497926564945</v>
      </c>
      <c r="J52" s="92">
        <f t="shared" si="9"/>
        <v>7.3256078481073322E-2</v>
      </c>
      <c r="K52" s="85">
        <v>19202.434117000001</v>
      </c>
      <c r="L52" s="85">
        <v>16601.703953414191</v>
      </c>
      <c r="M52" s="91">
        <f t="shared" si="10"/>
        <v>2600.7301635858094</v>
      </c>
      <c r="N52" s="92">
        <f t="shared" si="11"/>
        <v>0.13543752566677844</v>
      </c>
      <c r="O52" s="85">
        <v>18628.725058</v>
      </c>
      <c r="P52" s="85">
        <v>16225.747934637502</v>
      </c>
      <c r="Q52" s="85">
        <f t="shared" si="12"/>
        <v>2402.9771233624979</v>
      </c>
      <c r="R52" s="92">
        <f t="shared" si="13"/>
        <v>0.12899310692926638</v>
      </c>
      <c r="S52" s="96">
        <v>18819.964177999998</v>
      </c>
      <c r="T52" s="96">
        <v>16496.087620025999</v>
      </c>
      <c r="U52" s="96">
        <v>2323.8765579739998</v>
      </c>
      <c r="V52" s="92">
        <f t="shared" si="14"/>
        <v>0.12347932950321687</v>
      </c>
      <c r="W52" s="56">
        <v>18819.964177999998</v>
      </c>
      <c r="X52" s="56">
        <v>16496.087620025999</v>
      </c>
      <c r="Y52" s="56">
        <v>2323.8765579739998</v>
      </c>
      <c r="Z52" s="34">
        <f t="shared" si="15"/>
        <v>0.12347932950321687</v>
      </c>
    </row>
    <row r="53" spans="2:27">
      <c r="B53" s="31" t="s">
        <v>57</v>
      </c>
      <c r="C53" s="85">
        <v>27167.719328999996</v>
      </c>
      <c r="D53" s="85">
        <v>26011.797775000003</v>
      </c>
      <c r="E53" s="91">
        <f t="shared" si="6"/>
        <v>1155.9215539999932</v>
      </c>
      <c r="F53" s="92">
        <f t="shared" si="7"/>
        <v>4.2547611008558701E-2</v>
      </c>
      <c r="G53" s="85">
        <v>24043.731054999997</v>
      </c>
      <c r="H53" s="85">
        <v>22930.505986</v>
      </c>
      <c r="I53" s="91">
        <f t="shared" si="8"/>
        <v>1113.2250689999964</v>
      </c>
      <c r="J53" s="92">
        <f t="shared" si="9"/>
        <v>4.6300013357057433E-2</v>
      </c>
      <c r="K53" s="85">
        <v>24128.093122999999</v>
      </c>
      <c r="L53" s="85">
        <v>22962.164634000004</v>
      </c>
      <c r="M53" s="91">
        <f t="shared" si="10"/>
        <v>1165.9284889999944</v>
      </c>
      <c r="N53" s="92">
        <f t="shared" si="11"/>
        <v>4.8322446496552117E-2</v>
      </c>
      <c r="O53" s="85">
        <v>24252.902472000002</v>
      </c>
      <c r="P53" s="85">
        <v>23183.057821999999</v>
      </c>
      <c r="Q53" s="85">
        <f t="shared" si="12"/>
        <v>1069.8446500000027</v>
      </c>
      <c r="R53" s="92">
        <f t="shared" si="13"/>
        <v>4.4112025405418566E-2</v>
      </c>
      <c r="S53" s="96">
        <v>24282.576337999999</v>
      </c>
      <c r="T53" s="96">
        <v>23312.269192999996</v>
      </c>
      <c r="U53" s="96">
        <v>970.30714500000329</v>
      </c>
      <c r="V53" s="92">
        <f t="shared" si="14"/>
        <v>3.995898670280558E-2</v>
      </c>
      <c r="W53" s="56">
        <v>24282.576337999999</v>
      </c>
      <c r="X53" s="56">
        <v>23312.269192999996</v>
      </c>
      <c r="Y53" s="56">
        <v>970.30714500000329</v>
      </c>
      <c r="Z53" s="34">
        <f t="shared" si="15"/>
        <v>3.995898670280558E-2</v>
      </c>
    </row>
    <row r="54" spans="2:27">
      <c r="B54" s="31" t="s">
        <v>14</v>
      </c>
      <c r="C54" s="85">
        <v>9164.3881210000018</v>
      </c>
      <c r="D54" s="85">
        <v>8368.8408959999997</v>
      </c>
      <c r="E54" s="91">
        <f t="shared" si="6"/>
        <v>795.54722500000207</v>
      </c>
      <c r="F54" s="92">
        <f t="shared" si="7"/>
        <v>8.6808547880793313E-2</v>
      </c>
      <c r="G54" s="85">
        <v>8909.0103280000003</v>
      </c>
      <c r="H54" s="85">
        <v>8141.2040120000001</v>
      </c>
      <c r="I54" s="91">
        <f t="shared" si="8"/>
        <v>767.80631600000015</v>
      </c>
      <c r="J54" s="92">
        <f t="shared" si="9"/>
        <v>8.618312110233757E-2</v>
      </c>
      <c r="K54" s="85">
        <v>9026.3480660000005</v>
      </c>
      <c r="L54" s="85">
        <v>8242.7191449999991</v>
      </c>
      <c r="M54" s="91">
        <f t="shared" si="10"/>
        <v>783.62892100000136</v>
      </c>
      <c r="N54" s="92">
        <f t="shared" si="11"/>
        <v>8.6815721626305978E-2</v>
      </c>
      <c r="O54" s="85">
        <v>8745.0534250000001</v>
      </c>
      <c r="P54" s="85">
        <v>7981.3943339999996</v>
      </c>
      <c r="Q54" s="85">
        <f t="shared" si="12"/>
        <v>763.65909100000044</v>
      </c>
      <c r="R54" s="92">
        <f t="shared" si="13"/>
        <v>8.7324691329715973E-2</v>
      </c>
      <c r="S54" s="96">
        <v>9026.8706459999994</v>
      </c>
      <c r="T54" s="96">
        <v>8278.789536000002</v>
      </c>
      <c r="U54" s="96">
        <v>748.08110999999849</v>
      </c>
      <c r="V54" s="92">
        <f t="shared" si="14"/>
        <v>8.2872696345935706E-2</v>
      </c>
      <c r="W54" s="56">
        <v>9026.8706459999994</v>
      </c>
      <c r="X54" s="56">
        <v>8278.789536000002</v>
      </c>
      <c r="Y54" s="56">
        <v>748.08110999999849</v>
      </c>
      <c r="Z54" s="34">
        <f t="shared" si="15"/>
        <v>8.2872696345935706E-2</v>
      </c>
    </row>
    <row r="55" spans="2:27">
      <c r="B55" s="31" t="s">
        <v>58</v>
      </c>
      <c r="C55" s="85">
        <v>12554.32388828</v>
      </c>
      <c r="D55" s="85">
        <v>12090.795867000001</v>
      </c>
      <c r="E55" s="91">
        <f t="shared" si="6"/>
        <v>463.52802127999894</v>
      </c>
      <c r="F55" s="92">
        <f t="shared" si="7"/>
        <v>3.6921782917574898E-2</v>
      </c>
      <c r="G55" s="85">
        <v>12143.838488900001</v>
      </c>
      <c r="H55" s="85">
        <v>11661.838661999998</v>
      </c>
      <c r="I55" s="91">
        <f t="shared" si="8"/>
        <v>481.99982690000252</v>
      </c>
      <c r="J55" s="92">
        <f t="shared" si="9"/>
        <v>3.9690895703246666E-2</v>
      </c>
      <c r="K55" s="85">
        <v>12574.904379999998</v>
      </c>
      <c r="L55" s="85">
        <v>12093.176358999999</v>
      </c>
      <c r="M55" s="91">
        <f t="shared" si="10"/>
        <v>481.72802099999899</v>
      </c>
      <c r="N55" s="92">
        <f t="shared" si="11"/>
        <v>3.8308682630316671E-2</v>
      </c>
      <c r="O55" s="85">
        <v>11611.662514689033</v>
      </c>
      <c r="P55" s="85">
        <v>11204.132631999999</v>
      </c>
      <c r="Q55" s="85">
        <f t="shared" si="12"/>
        <v>407.52988268903391</v>
      </c>
      <c r="R55" s="92">
        <f t="shared" si="13"/>
        <v>3.5096600695507539E-2</v>
      </c>
      <c r="S55" s="96">
        <v>12270.970039999998</v>
      </c>
      <c r="T55" s="96">
        <v>11898.252586999997</v>
      </c>
      <c r="U55" s="96">
        <v>372.71745300000163</v>
      </c>
      <c r="V55" s="92">
        <f t="shared" si="14"/>
        <v>3.0373919240699383E-2</v>
      </c>
      <c r="W55" s="56">
        <v>12270.970039999998</v>
      </c>
      <c r="X55" s="56">
        <v>11898.252586999997</v>
      </c>
      <c r="Y55" s="56">
        <v>372.71745300000163</v>
      </c>
      <c r="Z55" s="34">
        <f t="shared" si="15"/>
        <v>3.0373919240699383E-2</v>
      </c>
    </row>
    <row r="56" spans="2:27">
      <c r="B56" s="31" t="s">
        <v>16</v>
      </c>
      <c r="C56" s="85">
        <v>5364.312347000001</v>
      </c>
      <c r="D56" s="85">
        <v>4611.5580099999997</v>
      </c>
      <c r="E56" s="91">
        <f t="shared" si="6"/>
        <v>752.75433700000121</v>
      </c>
      <c r="F56" s="92">
        <f t="shared" si="7"/>
        <v>0.14032634349134798</v>
      </c>
      <c r="G56" s="85">
        <v>5524.9213579999996</v>
      </c>
      <c r="H56" s="85">
        <v>4764.6970281075446</v>
      </c>
      <c r="I56" s="91">
        <f t="shared" si="8"/>
        <v>760.22432989245499</v>
      </c>
      <c r="J56" s="92">
        <f t="shared" si="9"/>
        <v>0.13759912234617822</v>
      </c>
      <c r="K56" s="85">
        <v>3615.8986470000004</v>
      </c>
      <c r="L56" s="85">
        <v>2790.5886140000002</v>
      </c>
      <c r="M56" s="91">
        <f t="shared" si="10"/>
        <v>825.3100330000002</v>
      </c>
      <c r="N56" s="92">
        <f t="shared" si="11"/>
        <v>0.22824479156370561</v>
      </c>
      <c r="O56" s="85">
        <v>3616.1251251859999</v>
      </c>
      <c r="P56" s="85">
        <v>2869.4983349999993</v>
      </c>
      <c r="Q56" s="85">
        <f t="shared" si="12"/>
        <v>746.62679018600056</v>
      </c>
      <c r="R56" s="92">
        <f t="shared" si="13"/>
        <v>0.20647150315286639</v>
      </c>
      <c r="S56" s="96">
        <v>3788.1634110000005</v>
      </c>
      <c r="T56" s="96">
        <v>3054.0266239999996</v>
      </c>
      <c r="U56" s="96">
        <v>734.13678700000048</v>
      </c>
      <c r="V56" s="92">
        <f t="shared" si="14"/>
        <v>0.19379754972243998</v>
      </c>
      <c r="W56" s="56">
        <v>3788.1634110000005</v>
      </c>
      <c r="X56" s="56">
        <v>3054.0266239999996</v>
      </c>
      <c r="Y56" s="56">
        <v>734.13678700000048</v>
      </c>
      <c r="Z56" s="34">
        <f t="shared" si="15"/>
        <v>0.19379754972243998</v>
      </c>
    </row>
    <row r="57" spans="2:27">
      <c r="B57" s="31" t="s">
        <v>17</v>
      </c>
      <c r="C57" s="85">
        <v>601.89356700000008</v>
      </c>
      <c r="D57" s="85">
        <v>374.18258299999997</v>
      </c>
      <c r="E57" s="91">
        <f t="shared" si="6"/>
        <v>227.71098400000011</v>
      </c>
      <c r="F57" s="92">
        <f t="shared" si="7"/>
        <v>0.37832433587049796</v>
      </c>
      <c r="G57" s="85">
        <v>602.67346799999996</v>
      </c>
      <c r="H57" s="85">
        <v>387.60110900000006</v>
      </c>
      <c r="I57" s="91">
        <f t="shared" si="8"/>
        <v>215.07235899999989</v>
      </c>
      <c r="J57" s="92">
        <f t="shared" si="9"/>
        <v>0.35686382497262997</v>
      </c>
      <c r="K57" s="85">
        <v>646.31815300000005</v>
      </c>
      <c r="L57" s="85">
        <v>444.31547899999993</v>
      </c>
      <c r="M57" s="91">
        <f t="shared" si="10"/>
        <v>202.00267400000013</v>
      </c>
      <c r="N57" s="92">
        <f t="shared" si="11"/>
        <v>0.31254371096087735</v>
      </c>
      <c r="O57" s="85">
        <v>644.49566000000004</v>
      </c>
      <c r="P57" s="85">
        <v>368.89940800000005</v>
      </c>
      <c r="Q57" s="85">
        <f t="shared" si="12"/>
        <v>275.59625199999999</v>
      </c>
      <c r="R57" s="92">
        <f t="shared" si="13"/>
        <v>0.42761537292586266</v>
      </c>
      <c r="S57" s="85">
        <f>658889.842/1000</f>
        <v>658.88984199999993</v>
      </c>
      <c r="T57" s="85">
        <f>376151.905/1000</f>
        <v>376.15190500000006</v>
      </c>
      <c r="U57" s="85">
        <f>282737.937/1000</f>
        <v>282.73793699999999</v>
      </c>
      <c r="V57" s="92">
        <f t="shared" si="14"/>
        <v>0.42911260574571131</v>
      </c>
      <c r="W57" s="32">
        <f>658889.842/1000</f>
        <v>658.88984199999993</v>
      </c>
      <c r="X57" s="32">
        <f>376151.905/1000</f>
        <v>376.15190500000006</v>
      </c>
      <c r="Y57" s="32">
        <f>282737.937/1000</f>
        <v>282.73793699999999</v>
      </c>
      <c r="Z57" s="34">
        <f t="shared" si="15"/>
        <v>0.42911260574571131</v>
      </c>
    </row>
    <row r="58" spans="2:27">
      <c r="B58" s="35" t="s">
        <v>60</v>
      </c>
      <c r="C58" s="93">
        <f>SUM(C49:C57)</f>
        <v>104430.78849428</v>
      </c>
      <c r="D58" s="93">
        <f>SUM(D49:D57)</f>
        <v>96864.632907289983</v>
      </c>
      <c r="E58" s="91">
        <f>SUM(E49:E57)</f>
        <v>7566.1555869899921</v>
      </c>
      <c r="F58" s="92">
        <f t="shared" si="7"/>
        <v>7.2451388101933314E-2</v>
      </c>
      <c r="G58" s="93">
        <f>SUM(G49:G57)</f>
        <v>99683.865625956503</v>
      </c>
      <c r="H58" s="93">
        <f>SUM(H49:H57)</f>
        <v>92182.325110373553</v>
      </c>
      <c r="I58" s="91">
        <f>SUM(I49:I57)</f>
        <v>7501.5405155829467</v>
      </c>
      <c r="J58" s="92">
        <f t="shared" si="9"/>
        <v>7.5253306725994729E-2</v>
      </c>
      <c r="K58" s="93">
        <f>SUM(K49:K57)</f>
        <v>81977.470007098033</v>
      </c>
      <c r="L58" s="93">
        <f>SUM(L49:L57)</f>
        <v>74257.619783414193</v>
      </c>
      <c r="M58" s="91">
        <f>SUM(M49:M57)</f>
        <v>7719.8502236838531</v>
      </c>
      <c r="N58" s="92">
        <f t="shared" si="11"/>
        <v>9.4170388803355709E-2</v>
      </c>
      <c r="O58" s="93">
        <f>SUM(O49:O57)</f>
        <v>79599.584895875028</v>
      </c>
      <c r="P58" s="93">
        <f>SUM(P49:P57)</f>
        <v>72448.132334881884</v>
      </c>
      <c r="Q58" s="93">
        <f>SUM(Q49:Q57)</f>
        <v>7151.4525609931343</v>
      </c>
      <c r="R58" s="92">
        <f t="shared" si="13"/>
        <v>8.984283737594885E-2</v>
      </c>
      <c r="S58" s="93">
        <f>SUM(S49:S57)</f>
        <v>81226.94531074501</v>
      </c>
      <c r="T58" s="93">
        <f>SUM(T49:T57)</f>
        <v>74380.95588537099</v>
      </c>
      <c r="U58" s="93">
        <f>SUM(U49:U57)</f>
        <v>6845.9894253740313</v>
      </c>
      <c r="V58" s="92">
        <f t="shared" si="14"/>
        <v>8.4282246478477596E-2</v>
      </c>
      <c r="W58" s="36">
        <f>SUM(W49:W57)</f>
        <v>81226.94531074501</v>
      </c>
      <c r="X58" s="36">
        <f>SUM(X49:X57)</f>
        <v>74380.95588537099</v>
      </c>
      <c r="Y58" s="36">
        <f>SUM(Y49:Y57)</f>
        <v>6845.9894253740313</v>
      </c>
      <c r="Z58" s="34">
        <f t="shared" si="15"/>
        <v>8.4282246478477596E-2</v>
      </c>
    </row>
    <row r="59" spans="2:27">
      <c r="B59" s="17"/>
      <c r="C59" s="17"/>
      <c r="D59" s="17"/>
      <c r="E59" s="17"/>
      <c r="F59" s="17"/>
      <c r="G59" s="17"/>
      <c r="H59" s="17"/>
      <c r="I59" s="17"/>
      <c r="J59" s="17"/>
      <c r="N59" s="17"/>
      <c r="O59" s="17"/>
      <c r="P59" s="17"/>
      <c r="Q59" s="17"/>
      <c r="R59" s="17"/>
      <c r="S59" s="17"/>
      <c r="T59" s="17"/>
      <c r="U59" s="17"/>
      <c r="V59" s="17"/>
      <c r="W59" s="17"/>
    </row>
    <row r="60" spans="2:27">
      <c r="B60" s="17"/>
      <c r="C60" s="17"/>
      <c r="D60" s="17"/>
      <c r="E60" s="17"/>
      <c r="F60" s="17"/>
      <c r="G60" s="17"/>
      <c r="H60" s="17"/>
      <c r="I60" s="17"/>
      <c r="J60" s="17"/>
      <c r="N60" s="17"/>
      <c r="O60" s="17"/>
      <c r="P60" s="17"/>
      <c r="Q60" s="17"/>
      <c r="R60" s="17"/>
      <c r="S60" s="17"/>
    </row>
    <row r="61" spans="2:27">
      <c r="B61" s="37"/>
      <c r="C61" s="37"/>
      <c r="D61" s="37"/>
      <c r="E61" s="37"/>
      <c r="F61" s="37"/>
      <c r="G61" s="37"/>
      <c r="H61" s="17"/>
      <c r="I61" s="17"/>
      <c r="J61" s="17"/>
      <c r="N61" s="17"/>
      <c r="O61" s="17"/>
      <c r="P61" s="17"/>
      <c r="Q61" s="17"/>
      <c r="R61" s="17"/>
      <c r="S61" s="17"/>
    </row>
    <row r="62" spans="2:27" ht="15.75" thickBot="1">
      <c r="B62" s="38"/>
      <c r="C62" s="38"/>
      <c r="D62" s="38" t="s">
        <v>54</v>
      </c>
      <c r="E62" s="38" t="s">
        <v>10</v>
      </c>
      <c r="F62" s="38" t="s">
        <v>55</v>
      </c>
      <c r="G62" s="38" t="s">
        <v>56</v>
      </c>
      <c r="H62" s="38" t="s">
        <v>57</v>
      </c>
      <c r="I62" s="38" t="s">
        <v>14</v>
      </c>
      <c r="J62" s="38" t="s">
        <v>58</v>
      </c>
      <c r="K62" s="38" t="s">
        <v>16</v>
      </c>
      <c r="L62" s="38" t="s">
        <v>17</v>
      </c>
      <c r="M62" s="39" t="s">
        <v>60</v>
      </c>
      <c r="N62" s="17"/>
      <c r="O62" s="17"/>
      <c r="P62" s="17"/>
      <c r="Q62" s="17"/>
      <c r="R62" s="40" t="s">
        <v>85</v>
      </c>
      <c r="S62" s="17"/>
      <c r="AA62" s="14" t="s">
        <v>86</v>
      </c>
    </row>
    <row r="63" spans="2:27">
      <c r="B63" s="394">
        <v>2008</v>
      </c>
      <c r="C63" s="41" t="s">
        <v>19</v>
      </c>
      <c r="D63" s="42">
        <v>8504.6547279999995</v>
      </c>
      <c r="E63" s="42">
        <v>493.00146900000004</v>
      </c>
      <c r="F63" s="42">
        <v>4299.5370779999994</v>
      </c>
      <c r="G63" s="42">
        <v>36280.957967000002</v>
      </c>
      <c r="H63" s="42">
        <v>27167.719328999996</v>
      </c>
      <c r="I63" s="42">
        <v>9164.3881210000018</v>
      </c>
      <c r="J63" s="42">
        <v>12554.32388828</v>
      </c>
      <c r="K63" s="42">
        <v>5364.312347000001</v>
      </c>
      <c r="L63" s="42">
        <v>601.89356700000008</v>
      </c>
      <c r="M63" s="43">
        <f>SUM(D63:L63)</f>
        <v>104430.78849428</v>
      </c>
      <c r="N63" s="17"/>
      <c r="O63" s="17"/>
      <c r="P63" s="17"/>
      <c r="Q63" s="17"/>
      <c r="R63" s="17"/>
      <c r="S63" s="17"/>
    </row>
    <row r="64" spans="2:27">
      <c r="B64" s="395"/>
      <c r="C64" s="31" t="s">
        <v>84</v>
      </c>
      <c r="D64" s="32">
        <v>7686.1729399999995</v>
      </c>
      <c r="E64" s="32">
        <v>381.11571399999997</v>
      </c>
      <c r="F64" s="32">
        <v>3696.4684092899997</v>
      </c>
      <c r="G64" s="32">
        <v>33643.700713000006</v>
      </c>
      <c r="H64" s="32">
        <v>26011.797775000003</v>
      </c>
      <c r="I64" s="32">
        <v>8368.8408959999997</v>
      </c>
      <c r="J64" s="32">
        <v>12090.795867000001</v>
      </c>
      <c r="K64" s="32">
        <v>4611.5580099999997</v>
      </c>
      <c r="L64" s="32">
        <v>374.18258299999997</v>
      </c>
      <c r="M64" s="44">
        <f>SUM(D64:L64)</f>
        <v>96864.632907289983</v>
      </c>
      <c r="N64" s="17"/>
      <c r="O64" s="17"/>
      <c r="P64" s="17"/>
      <c r="Q64" s="17"/>
      <c r="R64" s="17"/>
      <c r="S64" s="17"/>
    </row>
    <row r="65" spans="2:19">
      <c r="B65" s="395"/>
      <c r="C65" s="31" t="s">
        <v>20</v>
      </c>
      <c r="D65" s="33">
        <f t="shared" ref="D65:J65" si="16">D63-D64</f>
        <v>818.48178800000005</v>
      </c>
      <c r="E65" s="33">
        <f t="shared" si="16"/>
        <v>111.88575500000007</v>
      </c>
      <c r="F65" s="33">
        <f t="shared" si="16"/>
        <v>603.06866870999966</v>
      </c>
      <c r="G65" s="33">
        <f t="shared" si="16"/>
        <v>2637.2572539999965</v>
      </c>
      <c r="H65" s="33">
        <f t="shared" si="16"/>
        <v>1155.9215539999932</v>
      </c>
      <c r="I65" s="33">
        <f t="shared" si="16"/>
        <v>795.54722500000207</v>
      </c>
      <c r="J65" s="33">
        <f t="shared" si="16"/>
        <v>463.52802127999894</v>
      </c>
      <c r="K65" s="33">
        <f>K63-K64</f>
        <v>752.75433700000121</v>
      </c>
      <c r="L65" s="33">
        <f>L63-L64</f>
        <v>227.71098400000011</v>
      </c>
      <c r="M65" s="45">
        <f>SUM(D65:L65)</f>
        <v>7566.1555869899921</v>
      </c>
      <c r="N65" s="17"/>
      <c r="O65" s="17"/>
      <c r="P65" s="17"/>
      <c r="Q65" s="17"/>
      <c r="R65" s="17"/>
      <c r="S65" s="17"/>
    </row>
    <row r="66" spans="2:19" ht="15.75" thickBot="1">
      <c r="B66" s="387"/>
      <c r="C66" s="46" t="s">
        <v>8</v>
      </c>
      <c r="D66" s="47">
        <f t="shared" ref="D66:J66" si="17">D65/D63</f>
        <v>9.6239272983687452E-2</v>
      </c>
      <c r="E66" s="47">
        <f t="shared" si="17"/>
        <v>0.2269481168625079</v>
      </c>
      <c r="F66" s="47">
        <f t="shared" si="17"/>
        <v>0.1402636278672417</v>
      </c>
      <c r="G66" s="47">
        <f t="shared" si="17"/>
        <v>7.2689846183189577E-2</v>
      </c>
      <c r="H66" s="47">
        <f t="shared" si="17"/>
        <v>4.2547611008558701E-2</v>
      </c>
      <c r="I66" s="47">
        <f t="shared" si="17"/>
        <v>8.6808547880793313E-2</v>
      </c>
      <c r="J66" s="47">
        <f t="shared" si="17"/>
        <v>3.6921782917574898E-2</v>
      </c>
      <c r="K66" s="47">
        <f>K65/K63</f>
        <v>0.14032634349134798</v>
      </c>
      <c r="L66" s="47">
        <f>L65/L63</f>
        <v>0.37832433587049796</v>
      </c>
      <c r="M66" s="48">
        <f>M65/M63</f>
        <v>7.2451388101933314E-2</v>
      </c>
      <c r="N66" s="17"/>
      <c r="O66" s="17"/>
      <c r="P66" s="17"/>
      <c r="Q66" s="17"/>
      <c r="R66" s="17"/>
      <c r="S66" s="17"/>
    </row>
    <row r="67" spans="2:19">
      <c r="B67" s="396">
        <v>2009</v>
      </c>
      <c r="C67" s="41" t="s">
        <v>19</v>
      </c>
      <c r="D67" s="42">
        <v>8156.4003900000007</v>
      </c>
      <c r="E67" s="42">
        <v>509.7684349999999</v>
      </c>
      <c r="F67" s="42">
        <v>4363.7004900000002</v>
      </c>
      <c r="G67" s="42">
        <v>35429.821613056498</v>
      </c>
      <c r="H67" s="42">
        <v>24043.731054999997</v>
      </c>
      <c r="I67" s="42">
        <v>8909.0103280000003</v>
      </c>
      <c r="J67" s="42">
        <v>12143.838488900001</v>
      </c>
      <c r="K67" s="42">
        <v>5524.9213579999996</v>
      </c>
      <c r="L67" s="42">
        <v>602.67346799999996</v>
      </c>
      <c r="M67" s="43">
        <f>SUM(D67:L67)</f>
        <v>99683.865625956503</v>
      </c>
      <c r="N67" s="17"/>
      <c r="O67" s="17"/>
      <c r="P67" s="17"/>
      <c r="Q67" s="17"/>
      <c r="R67" s="17"/>
      <c r="S67" s="17"/>
    </row>
    <row r="68" spans="2:19">
      <c r="B68" s="397"/>
      <c r="C68" s="31" t="s">
        <v>84</v>
      </c>
      <c r="D68" s="32">
        <v>7346.0286990000022</v>
      </c>
      <c r="E68" s="32">
        <v>403.54558799999995</v>
      </c>
      <c r="F68" s="32">
        <v>3712.5322058660004</v>
      </c>
      <c r="G68" s="32">
        <v>32834.371820400003</v>
      </c>
      <c r="H68" s="32">
        <v>22930.505986</v>
      </c>
      <c r="I68" s="32">
        <v>8141.2040120000001</v>
      </c>
      <c r="J68" s="32">
        <v>11661.838661999998</v>
      </c>
      <c r="K68" s="32">
        <v>4764.6970281075446</v>
      </c>
      <c r="L68" s="32">
        <v>387.60110900000006</v>
      </c>
      <c r="M68" s="44">
        <f>SUM(D68:L68)</f>
        <v>92182.325110373553</v>
      </c>
      <c r="N68" s="17"/>
      <c r="O68" s="17"/>
      <c r="P68" s="17"/>
      <c r="Q68" s="17"/>
      <c r="R68" s="17"/>
      <c r="S68" s="17"/>
    </row>
    <row r="69" spans="2:19">
      <c r="B69" s="397"/>
      <c r="C69" s="31" t="s">
        <v>20</v>
      </c>
      <c r="D69" s="33">
        <f t="shared" ref="D69:J69" si="18">D67-D68</f>
        <v>810.37169099999846</v>
      </c>
      <c r="E69" s="33">
        <f t="shared" si="18"/>
        <v>106.22284699999994</v>
      </c>
      <c r="F69" s="33">
        <f t="shared" si="18"/>
        <v>651.1682841339998</v>
      </c>
      <c r="G69" s="33">
        <f t="shared" si="18"/>
        <v>2595.4497926564945</v>
      </c>
      <c r="H69" s="33">
        <f t="shared" si="18"/>
        <v>1113.2250689999964</v>
      </c>
      <c r="I69" s="33">
        <f t="shared" si="18"/>
        <v>767.80631600000015</v>
      </c>
      <c r="J69" s="33">
        <f t="shared" si="18"/>
        <v>481.99982690000252</v>
      </c>
      <c r="K69" s="33">
        <f>K67-K68</f>
        <v>760.22432989245499</v>
      </c>
      <c r="L69" s="33">
        <f>L67-L68</f>
        <v>215.07235899999989</v>
      </c>
      <c r="M69" s="45">
        <f>SUM(D69:L69)</f>
        <v>7501.5405155829467</v>
      </c>
      <c r="N69" s="17"/>
      <c r="O69" s="17"/>
      <c r="P69" s="17"/>
      <c r="Q69" s="17"/>
      <c r="R69" s="17"/>
      <c r="S69" s="17"/>
    </row>
    <row r="70" spans="2:19" ht="15.75" thickBot="1">
      <c r="B70" s="381"/>
      <c r="C70" s="46"/>
      <c r="D70" s="47">
        <f t="shared" ref="D70:J70" si="19">D69/D67</f>
        <v>9.9354084185658567E-2</v>
      </c>
      <c r="E70" s="47">
        <f t="shared" si="19"/>
        <v>0.20837470448714615</v>
      </c>
      <c r="F70" s="47">
        <f t="shared" si="19"/>
        <v>0.14922387217597508</v>
      </c>
      <c r="G70" s="47">
        <f t="shared" si="19"/>
        <v>7.3256078481073322E-2</v>
      </c>
      <c r="H70" s="47">
        <f t="shared" si="19"/>
        <v>4.6300013357057433E-2</v>
      </c>
      <c r="I70" s="47">
        <f t="shared" si="19"/>
        <v>8.618312110233757E-2</v>
      </c>
      <c r="J70" s="47">
        <f t="shared" si="19"/>
        <v>3.9690895703246666E-2</v>
      </c>
      <c r="K70" s="47">
        <f>K69/K67</f>
        <v>0.13759912234617822</v>
      </c>
      <c r="L70" s="47">
        <f>L69/L67</f>
        <v>0.35686382497262997</v>
      </c>
      <c r="M70" s="48">
        <f>M69/M67</f>
        <v>7.5253306725994729E-2</v>
      </c>
      <c r="N70" s="17"/>
      <c r="O70" s="17"/>
      <c r="P70" s="17"/>
      <c r="Q70" s="17"/>
      <c r="R70" s="17"/>
      <c r="S70" s="17"/>
    </row>
    <row r="71" spans="2:19">
      <c r="B71" s="394">
        <v>2010</v>
      </c>
      <c r="C71" s="41" t="s">
        <v>19</v>
      </c>
      <c r="D71" s="42">
        <v>8540.2313610980473</v>
      </c>
      <c r="E71" s="42">
        <v>536.79301300000009</v>
      </c>
      <c r="F71" s="42">
        <v>3706.4491470000003</v>
      </c>
      <c r="G71" s="42">
        <v>19202.434117000001</v>
      </c>
      <c r="H71" s="42">
        <v>24128.093122999999</v>
      </c>
      <c r="I71" s="42">
        <v>9026.3480660000005</v>
      </c>
      <c r="J71" s="42">
        <v>12574.904379999998</v>
      </c>
      <c r="K71" s="42">
        <v>3615.8986470000004</v>
      </c>
      <c r="L71" s="42">
        <v>646.31815300000005</v>
      </c>
      <c r="M71" s="43">
        <f>SUM(D71:L71)</f>
        <v>81977.470007098033</v>
      </c>
      <c r="N71" s="17"/>
      <c r="O71" s="17"/>
      <c r="P71" s="17"/>
      <c r="Q71" s="17"/>
      <c r="R71" s="17"/>
      <c r="S71" s="17"/>
    </row>
    <row r="72" spans="2:19">
      <c r="B72" s="395"/>
      <c r="C72" s="31" t="s">
        <v>84</v>
      </c>
      <c r="D72" s="32">
        <v>7693.6717363999996</v>
      </c>
      <c r="E72" s="32">
        <v>430.39527099999987</v>
      </c>
      <c r="F72" s="32">
        <v>2998.8845916</v>
      </c>
      <c r="G72" s="32">
        <v>16601.703953414191</v>
      </c>
      <c r="H72" s="32">
        <v>22962.164634000004</v>
      </c>
      <c r="I72" s="32">
        <v>8242.7191449999991</v>
      </c>
      <c r="J72" s="32">
        <v>12093.176358999999</v>
      </c>
      <c r="K72" s="32">
        <v>2790.5886140000002</v>
      </c>
      <c r="L72" s="32">
        <v>444.31547899999993</v>
      </c>
      <c r="M72" s="44">
        <f>SUM(D72:L72)</f>
        <v>74257.619783414193</v>
      </c>
      <c r="N72" s="17"/>
      <c r="O72" s="17"/>
      <c r="P72" s="17"/>
      <c r="Q72" s="17"/>
      <c r="R72" s="17"/>
      <c r="S72" s="17"/>
    </row>
    <row r="73" spans="2:19">
      <c r="B73" s="395"/>
      <c r="C73" s="31" t="s">
        <v>20</v>
      </c>
      <c r="D73" s="33">
        <f t="shared" ref="D73:J73" si="20">D71-D72</f>
        <v>846.55962469804763</v>
      </c>
      <c r="E73" s="33">
        <f t="shared" si="20"/>
        <v>106.39774200000022</v>
      </c>
      <c r="F73" s="33">
        <f t="shared" si="20"/>
        <v>707.56455540000024</v>
      </c>
      <c r="G73" s="33">
        <f t="shared" si="20"/>
        <v>2600.7301635858094</v>
      </c>
      <c r="H73" s="33">
        <f t="shared" si="20"/>
        <v>1165.9284889999944</v>
      </c>
      <c r="I73" s="33">
        <f t="shared" si="20"/>
        <v>783.62892100000136</v>
      </c>
      <c r="J73" s="33">
        <f t="shared" si="20"/>
        <v>481.72802099999899</v>
      </c>
      <c r="K73" s="33">
        <f>K71-K72</f>
        <v>825.3100330000002</v>
      </c>
      <c r="L73" s="33">
        <f>L71-L72</f>
        <v>202.00267400000013</v>
      </c>
      <c r="M73" s="45">
        <f>SUM(D73:L73)</f>
        <v>7719.8502236838531</v>
      </c>
      <c r="N73" s="17"/>
      <c r="O73" s="17"/>
      <c r="P73" s="17"/>
      <c r="Q73" s="17"/>
      <c r="R73" s="17"/>
      <c r="S73" s="17"/>
    </row>
    <row r="74" spans="2:19" ht="15.75" thickBot="1">
      <c r="B74" s="387"/>
      <c r="C74" s="46" t="s">
        <v>8</v>
      </c>
      <c r="D74" s="47">
        <f t="shared" ref="D74:J74" si="21">D73/D71</f>
        <v>9.9126076203771896E-2</v>
      </c>
      <c r="E74" s="47">
        <f t="shared" si="21"/>
        <v>0.19820999793825597</v>
      </c>
      <c r="F74" s="47">
        <f t="shared" si="21"/>
        <v>0.19090092089155006</v>
      </c>
      <c r="G74" s="47">
        <f t="shared" si="21"/>
        <v>0.13543752566677844</v>
      </c>
      <c r="H74" s="47">
        <f t="shared" si="21"/>
        <v>4.8322446496552117E-2</v>
      </c>
      <c r="I74" s="47">
        <f t="shared" si="21"/>
        <v>8.6815721626305978E-2</v>
      </c>
      <c r="J74" s="47">
        <f t="shared" si="21"/>
        <v>3.8308682630316671E-2</v>
      </c>
      <c r="K74" s="47">
        <f>K73/K71</f>
        <v>0.22824479156370561</v>
      </c>
      <c r="L74" s="47">
        <f>L73/L71</f>
        <v>0.31254371096087735</v>
      </c>
      <c r="M74" s="48">
        <f>M73/M71</f>
        <v>9.4170388803355709E-2</v>
      </c>
      <c r="N74" s="17"/>
      <c r="O74" s="17"/>
      <c r="P74" s="17"/>
      <c r="Q74" s="17"/>
      <c r="R74" s="17"/>
      <c r="S74" s="17"/>
    </row>
    <row r="75" spans="2:19">
      <c r="B75" s="379">
        <v>2011</v>
      </c>
      <c r="C75" s="41" t="s">
        <v>19</v>
      </c>
      <c r="D75" s="42">
        <v>7964.3230546999994</v>
      </c>
      <c r="E75" s="42">
        <v>541.68583129999956</v>
      </c>
      <c r="F75" s="42">
        <v>3594.6117549999999</v>
      </c>
      <c r="G75" s="42">
        <v>18628.725058</v>
      </c>
      <c r="H75" s="42">
        <v>24252.902472000002</v>
      </c>
      <c r="I75" s="42">
        <v>8745.0534250000001</v>
      </c>
      <c r="J75" s="42">
        <v>11611.662514689033</v>
      </c>
      <c r="K75" s="42">
        <v>3616.1251251859999</v>
      </c>
      <c r="L75" s="42">
        <v>644.49566000000004</v>
      </c>
      <c r="M75" s="43">
        <f>SUM(D75:L75)</f>
        <v>79599.584895875028</v>
      </c>
      <c r="N75" s="17"/>
      <c r="O75" s="17"/>
      <c r="P75" s="17"/>
      <c r="Q75" s="17"/>
      <c r="R75" s="17"/>
      <c r="S75" s="17"/>
    </row>
    <row r="76" spans="2:19">
      <c r="B76" s="380"/>
      <c r="C76" s="31" t="s">
        <v>84</v>
      </c>
      <c r="D76" s="32">
        <v>7199.0557542650004</v>
      </c>
      <c r="E76" s="32">
        <v>438.13067536</v>
      </c>
      <c r="F76" s="32">
        <v>2978.2154396193996</v>
      </c>
      <c r="G76" s="32">
        <v>16225.747934637502</v>
      </c>
      <c r="H76" s="32">
        <v>23183.057821999999</v>
      </c>
      <c r="I76" s="32">
        <v>7981.3943339999996</v>
      </c>
      <c r="J76" s="32">
        <v>11204.132631999999</v>
      </c>
      <c r="K76" s="32">
        <v>2869.4983349999993</v>
      </c>
      <c r="L76" s="32">
        <v>368.89940800000005</v>
      </c>
      <c r="M76" s="44">
        <f>SUM(D76:L76)</f>
        <v>72448.132334881884</v>
      </c>
      <c r="N76" s="17"/>
      <c r="O76" s="17"/>
      <c r="P76" s="17"/>
      <c r="Q76" s="17"/>
      <c r="R76" s="17"/>
      <c r="S76" s="17"/>
    </row>
    <row r="77" spans="2:19">
      <c r="B77" s="380"/>
      <c r="C77" s="31" t="s">
        <v>20</v>
      </c>
      <c r="D77" s="33">
        <f t="shared" ref="D77:J77" si="22">D75-D76</f>
        <v>765.26730043499902</v>
      </c>
      <c r="E77" s="33">
        <f t="shared" si="22"/>
        <v>103.55515593999957</v>
      </c>
      <c r="F77" s="33">
        <f t="shared" si="22"/>
        <v>616.3963153806003</v>
      </c>
      <c r="G77" s="33">
        <f t="shared" si="22"/>
        <v>2402.9771233624979</v>
      </c>
      <c r="H77" s="33">
        <f t="shared" si="22"/>
        <v>1069.8446500000027</v>
      </c>
      <c r="I77" s="33">
        <f t="shared" si="22"/>
        <v>763.65909100000044</v>
      </c>
      <c r="J77" s="33">
        <f t="shared" si="22"/>
        <v>407.52988268903391</v>
      </c>
      <c r="K77" s="33">
        <f>K75-K76</f>
        <v>746.62679018600056</v>
      </c>
      <c r="L77" s="33">
        <f>L75-L76</f>
        <v>275.59625199999999</v>
      </c>
      <c r="M77" s="45">
        <f>SUM(D77:J77)</f>
        <v>6129.2295188071339</v>
      </c>
      <c r="N77" s="17"/>
      <c r="O77" s="17"/>
      <c r="P77" s="17"/>
      <c r="Q77" s="17"/>
      <c r="R77" s="17"/>
      <c r="S77" s="17"/>
    </row>
    <row r="78" spans="2:19" ht="15.75" thickBot="1">
      <c r="B78" s="381"/>
      <c r="C78" s="46" t="s">
        <v>8</v>
      </c>
      <c r="D78" s="47">
        <f t="shared" ref="D78:J78" si="23">D77/D75</f>
        <v>9.6086923543789518E-2</v>
      </c>
      <c r="E78" s="47">
        <f t="shared" si="23"/>
        <v>0.19117198559813917</v>
      </c>
      <c r="F78" s="47">
        <f t="shared" si="23"/>
        <v>0.17147785557736828</v>
      </c>
      <c r="G78" s="47">
        <f t="shared" si="23"/>
        <v>0.12899310692926638</v>
      </c>
      <c r="H78" s="47">
        <f t="shared" si="23"/>
        <v>4.4112025405418566E-2</v>
      </c>
      <c r="I78" s="47">
        <f t="shared" si="23"/>
        <v>8.7324691329715973E-2</v>
      </c>
      <c r="J78" s="47">
        <f t="shared" si="23"/>
        <v>3.5096600695507539E-2</v>
      </c>
      <c r="K78" s="47">
        <f>K77/K75</f>
        <v>0.20647150315286639</v>
      </c>
      <c r="L78" s="47">
        <f>L77/L75</f>
        <v>0.42761537292586266</v>
      </c>
      <c r="M78" s="48">
        <f>M77/M75</f>
        <v>7.7000772388761032E-2</v>
      </c>
      <c r="N78" s="17"/>
      <c r="O78" s="17"/>
      <c r="P78" s="17"/>
      <c r="Q78" s="17"/>
      <c r="R78" s="17"/>
      <c r="S78" s="17"/>
    </row>
    <row r="79" spans="2:19">
      <c r="B79" s="385">
        <v>2012</v>
      </c>
      <c r="C79" s="41" t="s">
        <v>19</v>
      </c>
      <c r="D79" s="42">
        <v>8154.1852817450017</v>
      </c>
      <c r="E79" s="42">
        <v>561.40716199999997</v>
      </c>
      <c r="F79" s="42">
        <v>3663.9184120000004</v>
      </c>
      <c r="G79" s="42">
        <v>18819.964177999998</v>
      </c>
      <c r="H79" s="42">
        <v>24282.576337999999</v>
      </c>
      <c r="I79" s="42">
        <v>9026.8706459999994</v>
      </c>
      <c r="J79" s="42">
        <v>12270.970039999998</v>
      </c>
      <c r="K79" s="42">
        <v>3788.1634110000005</v>
      </c>
      <c r="L79" s="42">
        <f>658889.842/1000</f>
        <v>658.88984199999993</v>
      </c>
      <c r="M79" s="43">
        <f>SUM(D79:J79)</f>
        <v>76779.892057745004</v>
      </c>
      <c r="N79" s="17"/>
      <c r="O79" s="17"/>
      <c r="P79" s="17"/>
      <c r="Q79" s="17"/>
      <c r="R79" s="17"/>
      <c r="S79" s="17"/>
    </row>
    <row r="80" spans="2:19">
      <c r="B80" s="386"/>
      <c r="C80" s="31" t="s">
        <v>84</v>
      </c>
      <c r="D80" s="32">
        <v>7391.170227744974</v>
      </c>
      <c r="E80" s="32">
        <v>460.30462200000005</v>
      </c>
      <c r="F80" s="32">
        <v>3113.9035706</v>
      </c>
      <c r="G80" s="32">
        <v>16496.087620025999</v>
      </c>
      <c r="H80" s="32">
        <v>23312.269192999996</v>
      </c>
      <c r="I80" s="32">
        <v>8278.789536000002</v>
      </c>
      <c r="J80" s="32">
        <v>11898.252586999997</v>
      </c>
      <c r="K80" s="32">
        <v>3054.0266239999996</v>
      </c>
      <c r="L80" s="32">
        <f>376151.905/1000</f>
        <v>376.15190500000006</v>
      </c>
      <c r="M80" s="44">
        <f>SUM(D80:J80)</f>
        <v>70950.777356370978</v>
      </c>
      <c r="P80" s="17"/>
      <c r="Q80" s="17"/>
      <c r="R80" s="17"/>
      <c r="S80" s="17"/>
    </row>
    <row r="81" spans="2:34">
      <c r="B81" s="386"/>
      <c r="C81" s="31" t="s">
        <v>20</v>
      </c>
      <c r="D81" s="33">
        <v>763.01505400002748</v>
      </c>
      <c r="E81" s="33">
        <v>101.10253999999998</v>
      </c>
      <c r="F81" s="33">
        <v>550.01484140000071</v>
      </c>
      <c r="G81" s="49">
        <v>2323.8765579739998</v>
      </c>
      <c r="H81" s="33">
        <v>970.30714500000329</v>
      </c>
      <c r="I81" s="33">
        <v>748.08110999999849</v>
      </c>
      <c r="J81" s="33">
        <v>372.71745300000163</v>
      </c>
      <c r="K81" s="33">
        <v>734.13678700000048</v>
      </c>
      <c r="L81" s="33">
        <f>282737.937/1000</f>
        <v>282.73793699999999</v>
      </c>
      <c r="M81" s="45">
        <f>SUM(D81:J81)</f>
        <v>5829.114701374031</v>
      </c>
      <c r="P81" s="17"/>
      <c r="Q81" s="17"/>
      <c r="R81" s="17"/>
      <c r="S81" s="17"/>
    </row>
    <row r="82" spans="2:34" ht="15.75" thickBot="1">
      <c r="B82" s="387"/>
      <c r="C82" s="46" t="s">
        <v>8</v>
      </c>
      <c r="D82" s="47">
        <f t="shared" ref="D82:J82" si="24">D81/D79</f>
        <v>9.3573426116304981E-2</v>
      </c>
      <c r="E82" s="47">
        <f t="shared" si="24"/>
        <v>0.1800877274878798</v>
      </c>
      <c r="F82" s="47">
        <f t="shared" si="24"/>
        <v>0.15011656362177767</v>
      </c>
      <c r="G82" s="47">
        <f t="shared" si="24"/>
        <v>0.12347932950321687</v>
      </c>
      <c r="H82" s="47">
        <f t="shared" si="24"/>
        <v>3.995898670280558E-2</v>
      </c>
      <c r="I82" s="47">
        <f t="shared" si="24"/>
        <v>8.2872696345935706E-2</v>
      </c>
      <c r="J82" s="47">
        <f t="shared" si="24"/>
        <v>3.0373919240699383E-2</v>
      </c>
      <c r="K82" s="47">
        <f>K81/K79</f>
        <v>0.19379754972243998</v>
      </c>
      <c r="L82" s="47">
        <f>L81/L79</f>
        <v>0.42911260574571131</v>
      </c>
      <c r="M82" s="48">
        <f>M81/M79</f>
        <v>7.5919808496084387E-2</v>
      </c>
      <c r="P82" s="17"/>
      <c r="Q82" s="17"/>
      <c r="R82" s="17"/>
      <c r="S82" s="17"/>
    </row>
    <row r="83" spans="2:34">
      <c r="B83" s="17"/>
      <c r="C83" s="17"/>
      <c r="D83" s="17"/>
      <c r="E83" s="17"/>
      <c r="F83" s="17"/>
      <c r="G83" s="17"/>
      <c r="H83" s="17"/>
      <c r="I83" s="17"/>
      <c r="J83" s="17"/>
      <c r="P83" s="17"/>
      <c r="Q83" s="17"/>
      <c r="R83" s="17"/>
      <c r="S83" s="17"/>
    </row>
    <row r="84" spans="2:34">
      <c r="B84" s="17"/>
      <c r="C84" s="17"/>
      <c r="D84" s="17"/>
      <c r="E84" s="17"/>
      <c r="F84" s="17"/>
      <c r="G84" s="17"/>
      <c r="H84" s="17"/>
      <c r="I84" s="17"/>
      <c r="J84" s="17"/>
      <c r="P84" s="17"/>
      <c r="Q84" s="17"/>
      <c r="R84" s="17"/>
      <c r="S84" s="17"/>
    </row>
    <row r="85" spans="2:34" ht="18.75">
      <c r="B85" s="17"/>
      <c r="C85" s="50" t="s">
        <v>87</v>
      </c>
      <c r="D85" s="17"/>
      <c r="E85" s="17"/>
      <c r="F85" s="17"/>
      <c r="G85" s="17"/>
      <c r="H85" s="17"/>
      <c r="I85" s="17"/>
      <c r="J85" s="50" t="s">
        <v>88</v>
      </c>
      <c r="P85" s="17"/>
      <c r="Q85" s="17"/>
      <c r="R85" s="17"/>
      <c r="S85" s="51" t="s">
        <v>89</v>
      </c>
      <c r="Z85" s="15" t="s">
        <v>90</v>
      </c>
      <c r="AH85" s="15" t="s">
        <v>33</v>
      </c>
    </row>
    <row r="86" spans="2:34">
      <c r="B86" s="17"/>
      <c r="C86" s="31" t="s">
        <v>89</v>
      </c>
      <c r="D86" s="31">
        <v>2008</v>
      </c>
      <c r="E86" s="31">
        <v>2009</v>
      </c>
      <c r="F86" s="31">
        <v>2010</v>
      </c>
      <c r="G86" s="31">
        <v>2011</v>
      </c>
      <c r="H86" s="31">
        <v>2012</v>
      </c>
      <c r="I86" s="17"/>
      <c r="J86" s="31" t="s">
        <v>89</v>
      </c>
      <c r="K86" s="31">
        <v>2008</v>
      </c>
      <c r="L86" s="31">
        <v>2009</v>
      </c>
      <c r="M86" s="31">
        <v>2010</v>
      </c>
      <c r="N86" s="31">
        <v>2011</v>
      </c>
      <c r="O86" s="31">
        <v>2012</v>
      </c>
      <c r="P86" s="17"/>
      <c r="Q86" s="17"/>
      <c r="R86" s="17"/>
      <c r="S86" s="17"/>
    </row>
    <row r="87" spans="2:34">
      <c r="B87" s="17"/>
      <c r="C87" s="31" t="s">
        <v>19</v>
      </c>
      <c r="D87" s="32">
        <v>8504.6547279999995</v>
      </c>
      <c r="E87" s="32">
        <v>8156.4003900000007</v>
      </c>
      <c r="F87" s="32">
        <v>8540.2313610980473</v>
      </c>
      <c r="G87" s="32">
        <v>7964.3230546999994</v>
      </c>
      <c r="H87" s="32">
        <v>8154.1852817450017</v>
      </c>
      <c r="I87" s="17"/>
      <c r="J87" s="31" t="s">
        <v>91</v>
      </c>
      <c r="K87" s="52">
        <f>D87-T27</f>
        <v>7950.4052209999991</v>
      </c>
      <c r="L87" s="52">
        <f>E87-U27</f>
        <v>7602.1508830000002</v>
      </c>
      <c r="M87" s="52">
        <f>F87-V27</f>
        <v>7985.9818540980468</v>
      </c>
      <c r="N87" s="52">
        <f>G87-W27</f>
        <v>7931.1345476999995</v>
      </c>
      <c r="O87" s="52">
        <f>H87-X27</f>
        <v>8154.1852817450017</v>
      </c>
      <c r="P87" s="17"/>
      <c r="Q87" s="17"/>
      <c r="R87" s="17"/>
      <c r="S87" s="17"/>
    </row>
    <row r="88" spans="2:34">
      <c r="B88" s="17"/>
      <c r="C88" s="31" t="s">
        <v>84</v>
      </c>
      <c r="D88" s="32">
        <v>7686.1729399999995</v>
      </c>
      <c r="E88" s="32">
        <v>7346.0286990000022</v>
      </c>
      <c r="F88" s="32">
        <v>7693.6717363999996</v>
      </c>
      <c r="G88" s="32">
        <v>7199.0557542650004</v>
      </c>
      <c r="H88" s="32">
        <v>7391.170227744974</v>
      </c>
      <c r="I88" s="17"/>
      <c r="J88" s="31" t="s">
        <v>92</v>
      </c>
      <c r="K88" s="52">
        <f>D88-T27</f>
        <v>7131.9234329999999</v>
      </c>
      <c r="L88" s="52">
        <f>E88-U27</f>
        <v>6791.7791920000018</v>
      </c>
      <c r="M88" s="52">
        <f>F88-V27</f>
        <v>7139.4222293999992</v>
      </c>
      <c r="N88" s="52">
        <f>G88-W27</f>
        <v>7165.8672472650005</v>
      </c>
      <c r="O88" s="52">
        <f>H88-X27</f>
        <v>7391.170227744974</v>
      </c>
      <c r="P88" s="17"/>
      <c r="Q88" s="17"/>
      <c r="R88" s="17"/>
      <c r="S88" s="17"/>
    </row>
    <row r="89" spans="2:34">
      <c r="B89" s="17"/>
      <c r="C89" s="31" t="s">
        <v>20</v>
      </c>
      <c r="D89" s="33">
        <f>D87-D88</f>
        <v>818.48178800000005</v>
      </c>
      <c r="E89" s="33">
        <f>E87-E88</f>
        <v>810.37169099999846</v>
      </c>
      <c r="F89" s="33">
        <f>F87-F88</f>
        <v>846.55962469804763</v>
      </c>
      <c r="G89" s="33">
        <f>G87-G88</f>
        <v>765.26730043499902</v>
      </c>
      <c r="H89" s="33">
        <v>763.01505400002748</v>
      </c>
      <c r="I89" s="17"/>
      <c r="J89" s="31" t="s">
        <v>93</v>
      </c>
      <c r="K89" s="53">
        <f>K87-K88</f>
        <v>818.48178799999914</v>
      </c>
      <c r="L89" s="53">
        <f>L87-L88</f>
        <v>810.37169099999846</v>
      </c>
      <c r="M89" s="53">
        <f>M87-M88</f>
        <v>846.55962469804763</v>
      </c>
      <c r="N89" s="53">
        <f>N87-N88</f>
        <v>765.26730043499902</v>
      </c>
      <c r="O89" s="53">
        <f>O87-O88</f>
        <v>763.0150540000277</v>
      </c>
      <c r="P89" s="17"/>
      <c r="Q89" s="17"/>
      <c r="R89" s="17"/>
      <c r="S89" s="17"/>
    </row>
    <row r="90" spans="2:34">
      <c r="B90" s="17"/>
      <c r="C90" s="31" t="s">
        <v>8</v>
      </c>
      <c r="D90" s="34">
        <f>D89/D87</f>
        <v>9.6239272983687452E-2</v>
      </c>
      <c r="E90" s="34">
        <f>E89/E87</f>
        <v>9.9354084185658567E-2</v>
      </c>
      <c r="F90" s="34">
        <f>F89/F87</f>
        <v>9.9126076203771896E-2</v>
      </c>
      <c r="G90" s="34">
        <f>G89/G87</f>
        <v>9.6086923543789518E-2</v>
      </c>
      <c r="H90" s="34">
        <f>H89/H87</f>
        <v>9.3573426116304981E-2</v>
      </c>
      <c r="I90" s="17"/>
      <c r="J90" s="31" t="s">
        <v>94</v>
      </c>
      <c r="K90" s="34">
        <f>K89/K87</f>
        <v>0.10294843662032245</v>
      </c>
      <c r="L90" s="34">
        <f>L89/L87</f>
        <v>0.1065976857697154</v>
      </c>
      <c r="M90" s="34">
        <f>M89/M87</f>
        <v>0.10600570351454421</v>
      </c>
      <c r="N90" s="34">
        <f>N89/N87</f>
        <v>9.6489007446850558E-2</v>
      </c>
      <c r="O90" s="34">
        <f>O89/O87</f>
        <v>9.3573426116305009E-2</v>
      </c>
      <c r="P90" s="17"/>
      <c r="Q90" s="17"/>
      <c r="R90" s="17"/>
      <c r="S90" s="17"/>
    </row>
    <row r="91" spans="2:34">
      <c r="B91" s="17"/>
      <c r="C91" s="17"/>
      <c r="D91" s="17"/>
      <c r="E91" s="17"/>
      <c r="F91" s="17"/>
      <c r="G91" s="17"/>
      <c r="H91" s="17"/>
      <c r="I91" s="17"/>
      <c r="J91" s="17"/>
      <c r="K91" s="17"/>
      <c r="L91" s="17"/>
      <c r="M91" s="17"/>
      <c r="N91" s="17"/>
      <c r="O91" s="17"/>
      <c r="P91" s="17"/>
      <c r="Q91" s="17"/>
      <c r="R91" s="17"/>
      <c r="S91" s="17"/>
    </row>
    <row r="92" spans="2:34">
      <c r="B92" s="17"/>
      <c r="C92" s="31" t="s">
        <v>95</v>
      </c>
      <c r="D92" s="31">
        <v>2008</v>
      </c>
      <c r="E92" s="31">
        <v>2009</v>
      </c>
      <c r="F92" s="31">
        <v>2010</v>
      </c>
      <c r="G92" s="31">
        <v>2011</v>
      </c>
      <c r="H92" s="31">
        <v>2012</v>
      </c>
      <c r="I92" s="17"/>
      <c r="J92" s="31" t="s">
        <v>95</v>
      </c>
      <c r="K92" s="31">
        <v>2008</v>
      </c>
      <c r="L92" s="31">
        <v>2009</v>
      </c>
      <c r="M92" s="31">
        <v>2010</v>
      </c>
      <c r="N92" s="31">
        <v>2011</v>
      </c>
      <c r="O92" s="31">
        <v>2012</v>
      </c>
      <c r="P92" s="17"/>
      <c r="Q92" s="17"/>
      <c r="R92" s="17"/>
      <c r="S92" s="17"/>
    </row>
    <row r="93" spans="2:34">
      <c r="B93" s="17"/>
      <c r="C93" s="31" t="s">
        <v>19</v>
      </c>
      <c r="D93" s="32">
        <f>E63</f>
        <v>493.00146900000004</v>
      </c>
      <c r="E93" s="32">
        <f>E67</f>
        <v>509.7684349999999</v>
      </c>
      <c r="F93" s="32">
        <f>E71</f>
        <v>536.79301300000009</v>
      </c>
      <c r="G93" s="32">
        <f>E75</f>
        <v>541.68583129999956</v>
      </c>
      <c r="H93" s="32">
        <f>E79</f>
        <v>561.40716199999997</v>
      </c>
      <c r="I93" s="17"/>
      <c r="J93" s="31" t="s">
        <v>91</v>
      </c>
      <c r="K93" s="52">
        <f t="shared" ref="K93:O94" si="25">D93</f>
        <v>493.00146900000004</v>
      </c>
      <c r="L93" s="52">
        <f t="shared" si="25"/>
        <v>509.7684349999999</v>
      </c>
      <c r="M93" s="52">
        <f t="shared" si="25"/>
        <v>536.79301300000009</v>
      </c>
      <c r="N93" s="52">
        <f t="shared" si="25"/>
        <v>541.68583129999956</v>
      </c>
      <c r="O93" s="52">
        <f t="shared" si="25"/>
        <v>561.40716199999997</v>
      </c>
      <c r="P93" s="17"/>
      <c r="Q93" s="17"/>
      <c r="R93" s="17"/>
      <c r="S93" s="17"/>
    </row>
    <row r="94" spans="2:34">
      <c r="B94" s="17"/>
      <c r="C94" s="31" t="s">
        <v>84</v>
      </c>
      <c r="D94" s="32">
        <f>E64</f>
        <v>381.11571399999997</v>
      </c>
      <c r="E94" s="32">
        <f>E68</f>
        <v>403.54558799999995</v>
      </c>
      <c r="F94" s="32">
        <f>E72</f>
        <v>430.39527099999987</v>
      </c>
      <c r="G94" s="32">
        <f>E76</f>
        <v>438.13067536</v>
      </c>
      <c r="H94" s="32">
        <f>E80</f>
        <v>460.30462200000005</v>
      </c>
      <c r="I94" s="17"/>
      <c r="J94" s="31" t="s">
        <v>92</v>
      </c>
      <c r="K94" s="52">
        <f t="shared" si="25"/>
        <v>381.11571399999997</v>
      </c>
      <c r="L94" s="52">
        <f t="shared" si="25"/>
        <v>403.54558799999995</v>
      </c>
      <c r="M94" s="52">
        <f t="shared" si="25"/>
        <v>430.39527099999987</v>
      </c>
      <c r="N94" s="52">
        <f t="shared" si="25"/>
        <v>438.13067536</v>
      </c>
      <c r="O94" s="52">
        <f t="shared" si="25"/>
        <v>460.30462200000005</v>
      </c>
      <c r="P94" s="17"/>
      <c r="Q94" s="17"/>
      <c r="R94" s="17"/>
      <c r="S94" s="17"/>
    </row>
    <row r="95" spans="2:34">
      <c r="B95" s="17"/>
      <c r="C95" s="31" t="s">
        <v>20</v>
      </c>
      <c r="D95" s="32">
        <f>E65</f>
        <v>111.88575500000007</v>
      </c>
      <c r="E95" s="32">
        <f>E69</f>
        <v>106.22284699999994</v>
      </c>
      <c r="F95" s="32">
        <f>E73</f>
        <v>106.39774200000022</v>
      </c>
      <c r="G95" s="32">
        <f>E77</f>
        <v>103.55515593999957</v>
      </c>
      <c r="H95" s="32">
        <f>E81</f>
        <v>101.10253999999998</v>
      </c>
      <c r="I95" s="17"/>
      <c r="J95" s="31" t="s">
        <v>93</v>
      </c>
      <c r="K95" s="53">
        <f>K93-K94</f>
        <v>111.88575500000007</v>
      </c>
      <c r="L95" s="53">
        <f>L93-L94</f>
        <v>106.22284699999994</v>
      </c>
      <c r="M95" s="53">
        <f>M93-M94</f>
        <v>106.39774200000022</v>
      </c>
      <c r="N95" s="53">
        <f>N93-N94</f>
        <v>103.55515593999957</v>
      </c>
      <c r="O95" s="53">
        <f>O93-O94</f>
        <v>101.10253999999992</v>
      </c>
      <c r="P95" s="17"/>
      <c r="Q95" s="17"/>
      <c r="R95" s="17"/>
      <c r="S95" s="17"/>
    </row>
    <row r="96" spans="2:34">
      <c r="B96" s="17"/>
      <c r="C96" s="31" t="s">
        <v>8</v>
      </c>
      <c r="D96" s="34">
        <f>E66</f>
        <v>0.2269481168625079</v>
      </c>
      <c r="E96" s="34">
        <f>E70</f>
        <v>0.20837470448714615</v>
      </c>
      <c r="F96" s="34">
        <f>E74</f>
        <v>0.19820999793825597</v>
      </c>
      <c r="G96" s="34">
        <f>E78</f>
        <v>0.19117198559813917</v>
      </c>
      <c r="H96" s="34">
        <f>E82</f>
        <v>0.1800877274878798</v>
      </c>
      <c r="I96" s="17"/>
      <c r="J96" s="31" t="s">
        <v>94</v>
      </c>
      <c r="K96" s="34">
        <f>K95/K93</f>
        <v>0.2269481168625079</v>
      </c>
      <c r="L96" s="34">
        <f>L95/L93</f>
        <v>0.20837470448714615</v>
      </c>
      <c r="M96" s="34">
        <f>M95/M93</f>
        <v>0.19820999793825597</v>
      </c>
      <c r="N96" s="34">
        <f>N95/N93</f>
        <v>0.19117198559813917</v>
      </c>
      <c r="O96" s="34">
        <f>O95/O93</f>
        <v>0.18008772748787968</v>
      </c>
      <c r="P96" s="17"/>
      <c r="Q96" s="17"/>
      <c r="R96" s="17"/>
      <c r="S96" s="17"/>
    </row>
    <row r="97" spans="2:34">
      <c r="B97" s="17"/>
      <c r="C97" s="17"/>
      <c r="D97" s="17"/>
      <c r="E97" s="17"/>
      <c r="F97" s="17"/>
      <c r="G97" s="17"/>
      <c r="H97" s="17"/>
      <c r="I97" s="17"/>
      <c r="J97" s="17"/>
      <c r="K97" s="17"/>
      <c r="L97" s="17"/>
      <c r="M97" s="17"/>
      <c r="N97" s="17"/>
      <c r="O97" s="17"/>
      <c r="P97" s="17"/>
      <c r="Q97" s="17"/>
      <c r="R97" s="17"/>
      <c r="S97" s="17"/>
    </row>
    <row r="98" spans="2:34">
      <c r="B98" s="17"/>
      <c r="C98" s="31" t="s">
        <v>96</v>
      </c>
      <c r="D98" s="31">
        <v>2008</v>
      </c>
      <c r="E98" s="31">
        <v>2009</v>
      </c>
      <c r="F98" s="31">
        <v>2010</v>
      </c>
      <c r="G98" s="31">
        <v>2011</v>
      </c>
      <c r="H98" s="31">
        <v>2012</v>
      </c>
      <c r="I98" s="17"/>
      <c r="J98" s="31" t="s">
        <v>96</v>
      </c>
      <c r="K98" s="31">
        <v>2008</v>
      </c>
      <c r="L98" s="31">
        <v>2009</v>
      </c>
      <c r="M98" s="31">
        <v>2010</v>
      </c>
      <c r="N98" s="31">
        <v>2011</v>
      </c>
      <c r="O98" s="31">
        <v>2012</v>
      </c>
      <c r="P98" s="17"/>
      <c r="Q98" s="17"/>
      <c r="R98" s="17"/>
      <c r="S98" s="17"/>
    </row>
    <row r="99" spans="2:34">
      <c r="B99" s="17"/>
      <c r="C99" s="31" t="s">
        <v>19</v>
      </c>
      <c r="D99" s="32">
        <f>F63</f>
        <v>4299.5370779999994</v>
      </c>
      <c r="E99" s="32">
        <f>F67</f>
        <v>4363.7004900000002</v>
      </c>
      <c r="F99" s="32">
        <f>F71</f>
        <v>3706.4491470000003</v>
      </c>
      <c r="G99" s="32">
        <f>F75</f>
        <v>3594.6117549999999</v>
      </c>
      <c r="H99" s="32">
        <f>F79</f>
        <v>3663.9184120000004</v>
      </c>
      <c r="I99" s="17"/>
      <c r="J99" s="31" t="s">
        <v>91</v>
      </c>
      <c r="K99" s="52">
        <f>D99-T29</f>
        <v>3447.5210779999993</v>
      </c>
      <c r="L99" s="52">
        <f>E99-U29</f>
        <v>3511.6844900000001</v>
      </c>
      <c r="M99" s="52">
        <f>F99-V29</f>
        <v>3706.4491470000003</v>
      </c>
      <c r="N99" s="52">
        <f>G99-W29</f>
        <v>3594.6117549999999</v>
      </c>
      <c r="O99" s="52">
        <f>H99-X29</f>
        <v>3663.9184120000004</v>
      </c>
      <c r="P99" s="17"/>
      <c r="Q99" s="17"/>
      <c r="R99" s="17"/>
      <c r="S99" s="17"/>
    </row>
    <row r="100" spans="2:34">
      <c r="B100" s="17"/>
      <c r="C100" s="31" t="s">
        <v>84</v>
      </c>
      <c r="D100" s="32">
        <f>F64</f>
        <v>3696.4684092899997</v>
      </c>
      <c r="E100" s="32">
        <f>F68</f>
        <v>3712.5322058660004</v>
      </c>
      <c r="F100" s="32">
        <f>F72</f>
        <v>2998.8845916</v>
      </c>
      <c r="G100" s="32">
        <f>F76</f>
        <v>2978.2154396193996</v>
      </c>
      <c r="H100" s="32">
        <f>F80</f>
        <v>3113.9035706</v>
      </c>
      <c r="I100" s="17"/>
      <c r="J100" s="31" t="s">
        <v>92</v>
      </c>
      <c r="K100" s="52">
        <f>D100-T29</f>
        <v>2844.4524092899997</v>
      </c>
      <c r="L100" s="52">
        <f>E100-U29</f>
        <v>2860.5162058660003</v>
      </c>
      <c r="M100" s="52">
        <f>F100-V29</f>
        <v>2998.8845916</v>
      </c>
      <c r="N100" s="52">
        <f>G100-W29</f>
        <v>2978.2154396193996</v>
      </c>
      <c r="O100" s="52">
        <f>H100-X29</f>
        <v>3113.9035706</v>
      </c>
      <c r="P100" s="17"/>
      <c r="Q100" s="17"/>
      <c r="R100" s="17"/>
      <c r="S100" s="17"/>
    </row>
    <row r="101" spans="2:34">
      <c r="B101" s="17"/>
      <c r="C101" s="31" t="s">
        <v>20</v>
      </c>
      <c r="D101" s="32">
        <f>F65</f>
        <v>603.06866870999966</v>
      </c>
      <c r="E101" s="32">
        <f>F69</f>
        <v>651.1682841339998</v>
      </c>
      <c r="F101" s="32">
        <f>F73</f>
        <v>707.56455540000024</v>
      </c>
      <c r="G101" s="32">
        <f>F77</f>
        <v>616.3963153806003</v>
      </c>
      <c r="H101" s="32">
        <f>F81</f>
        <v>550.01484140000071</v>
      </c>
      <c r="I101" s="17"/>
      <c r="J101" s="31" t="s">
        <v>93</v>
      </c>
      <c r="K101" s="53">
        <f>K99-K100</f>
        <v>603.06866870999966</v>
      </c>
      <c r="L101" s="53">
        <f>L99-L100</f>
        <v>651.1682841339998</v>
      </c>
      <c r="M101" s="53">
        <f>M99-M100</f>
        <v>707.56455540000024</v>
      </c>
      <c r="N101" s="53">
        <f>N99-N100</f>
        <v>616.3963153806003</v>
      </c>
      <c r="O101" s="53">
        <f>O99-O100</f>
        <v>550.01484140000048</v>
      </c>
      <c r="P101" s="17"/>
      <c r="Q101" s="17"/>
      <c r="R101" s="17"/>
      <c r="S101" s="17"/>
    </row>
    <row r="102" spans="2:34">
      <c r="B102" s="17"/>
      <c r="C102" s="31" t="s">
        <v>8</v>
      </c>
      <c r="D102" s="34">
        <f>F66</f>
        <v>0.1402636278672417</v>
      </c>
      <c r="E102" s="34">
        <f>F70</f>
        <v>0.14922387217597508</v>
      </c>
      <c r="F102" s="34">
        <f>F74</f>
        <v>0.19090092089155006</v>
      </c>
      <c r="G102" s="34">
        <f>F78</f>
        <v>0.17147785557736828</v>
      </c>
      <c r="H102" s="34">
        <f>F82</f>
        <v>0.15011656362177767</v>
      </c>
      <c r="I102" s="17"/>
      <c r="J102" s="31" t="s">
        <v>94</v>
      </c>
      <c r="K102" s="34">
        <f>K101/K99</f>
        <v>0.1749282035020526</v>
      </c>
      <c r="L102" s="34">
        <f>L101/L99</f>
        <v>0.18542904010547934</v>
      </c>
      <c r="M102" s="34">
        <f>M101/M99</f>
        <v>0.19090092089155006</v>
      </c>
      <c r="N102" s="34">
        <f>N101/N99</f>
        <v>0.17147785557736828</v>
      </c>
      <c r="O102" s="34">
        <f>O101/O99</f>
        <v>0.15011656362177761</v>
      </c>
      <c r="P102" s="54"/>
      <c r="Q102" s="54"/>
      <c r="R102" s="17"/>
      <c r="S102" s="17"/>
    </row>
    <row r="103" spans="2:34">
      <c r="B103" s="17"/>
      <c r="C103" s="17"/>
      <c r="D103" s="17"/>
      <c r="E103" s="17"/>
      <c r="F103" s="17"/>
      <c r="G103" s="17"/>
      <c r="H103" s="17"/>
      <c r="I103" s="17"/>
      <c r="J103" s="17"/>
      <c r="K103" s="17"/>
      <c r="L103" s="17"/>
      <c r="M103" s="17"/>
      <c r="N103" s="17"/>
      <c r="O103" s="17"/>
      <c r="P103" s="17"/>
      <c r="Q103" s="17"/>
      <c r="R103" s="17"/>
      <c r="S103" s="17"/>
    </row>
    <row r="104" spans="2:34">
      <c r="B104" s="17"/>
      <c r="C104" s="31" t="s">
        <v>97</v>
      </c>
      <c r="D104" s="31">
        <v>2008</v>
      </c>
      <c r="E104" s="31">
        <v>2009</v>
      </c>
      <c r="F104" s="31">
        <v>2010</v>
      </c>
      <c r="G104" s="31">
        <v>2011</v>
      </c>
      <c r="H104" s="31">
        <v>2012</v>
      </c>
      <c r="I104" s="17"/>
      <c r="J104" s="31" t="s">
        <v>97</v>
      </c>
      <c r="K104" s="31">
        <v>2008</v>
      </c>
      <c r="L104" s="31">
        <v>2009</v>
      </c>
      <c r="M104" s="31">
        <v>2010</v>
      </c>
      <c r="N104" s="31">
        <v>2011</v>
      </c>
      <c r="O104" s="31">
        <v>2012</v>
      </c>
      <c r="P104" s="17"/>
      <c r="Q104" s="17"/>
      <c r="R104" s="17"/>
      <c r="S104" s="17"/>
    </row>
    <row r="105" spans="2:34">
      <c r="B105" s="17"/>
      <c r="C105" s="31" t="s">
        <v>19</v>
      </c>
      <c r="D105" s="32">
        <f>G63</f>
        <v>36280.957967000002</v>
      </c>
      <c r="E105" s="32">
        <f>G67</f>
        <v>35429.821613056498</v>
      </c>
      <c r="F105" s="32">
        <f>G71</f>
        <v>19202.434117000001</v>
      </c>
      <c r="G105" s="32">
        <f>G75</f>
        <v>18628.725058</v>
      </c>
      <c r="H105" s="32">
        <f>G79</f>
        <v>18819.964177999998</v>
      </c>
      <c r="I105" s="17"/>
      <c r="J105" s="31" t="s">
        <v>91</v>
      </c>
      <c r="K105" s="52">
        <f>D105-T30</f>
        <v>18178.622937</v>
      </c>
      <c r="L105" s="52">
        <f>E105-U30</f>
        <v>17327.486583056496</v>
      </c>
      <c r="M105" s="52">
        <f>F105-V30</f>
        <v>18568.744086999999</v>
      </c>
      <c r="N105" s="52">
        <f>G105-W30</f>
        <v>17995.035027999998</v>
      </c>
      <c r="O105" s="52">
        <f>H105-X30</f>
        <v>18186.274147999997</v>
      </c>
      <c r="P105" s="17"/>
      <c r="Q105" s="17"/>
      <c r="R105" s="17"/>
      <c r="S105" s="17"/>
    </row>
    <row r="106" spans="2:34">
      <c r="B106" s="17"/>
      <c r="C106" s="31" t="s">
        <v>84</v>
      </c>
      <c r="D106" s="32">
        <f>G64</f>
        <v>33643.700713000006</v>
      </c>
      <c r="E106" s="32">
        <f>G68</f>
        <v>32834.371820400003</v>
      </c>
      <c r="F106" s="32">
        <f>G72</f>
        <v>16601.703953414191</v>
      </c>
      <c r="G106" s="32">
        <f>G76</f>
        <v>16225.747934637502</v>
      </c>
      <c r="H106" s="32">
        <f>G80</f>
        <v>16496.087620025999</v>
      </c>
      <c r="I106" s="17"/>
      <c r="J106" s="31" t="s">
        <v>92</v>
      </c>
      <c r="K106" s="52">
        <f>D106-T30</f>
        <v>15541.365683000004</v>
      </c>
      <c r="L106" s="52">
        <f>E106-U30</f>
        <v>14732.036790400001</v>
      </c>
      <c r="M106" s="52">
        <f>F106-V30</f>
        <v>15968.01392341419</v>
      </c>
      <c r="N106" s="52">
        <f>G106-W30</f>
        <v>15592.057904637501</v>
      </c>
      <c r="O106" s="52">
        <f>H106-X30</f>
        <v>15862.397590025997</v>
      </c>
      <c r="P106" s="17"/>
      <c r="Q106" s="17"/>
      <c r="R106" s="17"/>
      <c r="S106" s="17"/>
    </row>
    <row r="107" spans="2:34" ht="15.75">
      <c r="B107" s="17"/>
      <c r="C107" s="31" t="s">
        <v>20</v>
      </c>
      <c r="D107" s="32">
        <f>G65</f>
        <v>2637.2572539999965</v>
      </c>
      <c r="E107" s="32">
        <f>G69</f>
        <v>2595.4497926564945</v>
      </c>
      <c r="F107" s="32">
        <f>G73</f>
        <v>2600.7301635858094</v>
      </c>
      <c r="G107" s="32">
        <f>G77</f>
        <v>2402.9771233624979</v>
      </c>
      <c r="H107" s="32">
        <f>G81</f>
        <v>2323.8765579739998</v>
      </c>
      <c r="I107" s="17"/>
      <c r="J107" s="31" t="s">
        <v>93</v>
      </c>
      <c r="K107" s="53">
        <f>K105-K106</f>
        <v>2637.2572539999965</v>
      </c>
      <c r="L107" s="53">
        <f>L105-L106</f>
        <v>2595.4497926564945</v>
      </c>
      <c r="M107" s="53">
        <f>M105-M106</f>
        <v>2600.7301635858094</v>
      </c>
      <c r="N107" s="53">
        <f>N105-N106</f>
        <v>2402.9771233624979</v>
      </c>
      <c r="O107" s="53">
        <f>O105-O106</f>
        <v>2323.8765579739993</v>
      </c>
      <c r="P107" s="17"/>
      <c r="Q107" s="17"/>
      <c r="R107" s="17"/>
      <c r="S107" s="51" t="s">
        <v>95</v>
      </c>
      <c r="Z107" s="15" t="s">
        <v>70</v>
      </c>
      <c r="AH107" s="15" t="s">
        <v>34</v>
      </c>
    </row>
    <row r="108" spans="2:34">
      <c r="B108" s="17"/>
      <c r="C108" s="31" t="s">
        <v>8</v>
      </c>
      <c r="D108" s="34">
        <f>G66</f>
        <v>7.2689846183189577E-2</v>
      </c>
      <c r="E108" s="34">
        <f>G70</f>
        <v>7.3256078481073322E-2</v>
      </c>
      <c r="F108" s="34">
        <f>G74</f>
        <v>0.13543752566677844</v>
      </c>
      <c r="G108" s="34">
        <f>G78</f>
        <v>0.12899310692926638</v>
      </c>
      <c r="H108" s="34">
        <f>G82</f>
        <v>0.12347932950321687</v>
      </c>
      <c r="I108" s="17"/>
      <c r="J108" s="31" t="s">
        <v>94</v>
      </c>
      <c r="K108" s="34">
        <f>K107/K105</f>
        <v>0.14507464416527582</v>
      </c>
      <c r="L108" s="34">
        <f>L107/L105</f>
        <v>0.1497880134095402</v>
      </c>
      <c r="M108" s="34">
        <f>M107/M105</f>
        <v>0.14005956199302588</v>
      </c>
      <c r="N108" s="34">
        <f>N107/N105</f>
        <v>0.13353556242727521</v>
      </c>
      <c r="O108" s="34">
        <f>O107/O105</f>
        <v>0.12778189413962857</v>
      </c>
      <c r="P108" s="17"/>
      <c r="Q108" s="17"/>
      <c r="R108" s="17"/>
      <c r="S108" s="17"/>
    </row>
    <row r="109" spans="2:34">
      <c r="B109" s="17"/>
      <c r="C109" s="17"/>
      <c r="D109" s="17"/>
      <c r="E109" s="17"/>
      <c r="F109" s="17"/>
      <c r="G109" s="17"/>
      <c r="H109" s="17"/>
      <c r="I109" s="17"/>
      <c r="J109" s="17"/>
      <c r="K109" s="17"/>
      <c r="L109" s="54"/>
      <c r="M109" s="17"/>
      <c r="N109" s="17"/>
      <c r="O109" s="17"/>
      <c r="P109" s="17"/>
      <c r="Q109" s="17"/>
      <c r="R109" s="17"/>
      <c r="S109" s="17"/>
    </row>
    <row r="110" spans="2:34">
      <c r="B110" s="17"/>
      <c r="C110" s="31" t="s">
        <v>98</v>
      </c>
      <c r="D110" s="31">
        <v>2008</v>
      </c>
      <c r="E110" s="31">
        <v>2009</v>
      </c>
      <c r="F110" s="31">
        <v>2010</v>
      </c>
      <c r="G110" s="31">
        <v>2011</v>
      </c>
      <c r="H110" s="31">
        <v>2012</v>
      </c>
      <c r="I110" s="17"/>
      <c r="J110" s="31" t="s">
        <v>98</v>
      </c>
      <c r="K110" s="31">
        <v>2008</v>
      </c>
      <c r="L110" s="31">
        <v>2009</v>
      </c>
      <c r="M110" s="31">
        <v>2010</v>
      </c>
      <c r="N110" s="31">
        <v>2011</v>
      </c>
      <c r="O110" s="31">
        <v>2012</v>
      </c>
      <c r="P110" s="17"/>
      <c r="Q110" s="17"/>
      <c r="R110" s="17"/>
      <c r="S110" s="17"/>
    </row>
    <row r="111" spans="2:34">
      <c r="B111" s="17"/>
      <c r="C111" s="31" t="s">
        <v>19</v>
      </c>
      <c r="D111" s="32">
        <f>H63</f>
        <v>27167.719328999996</v>
      </c>
      <c r="E111" s="32">
        <f>H67</f>
        <v>24043.731054999997</v>
      </c>
      <c r="F111" s="32">
        <f>H71</f>
        <v>24128.093122999999</v>
      </c>
      <c r="G111" s="32">
        <f>H75</f>
        <v>24252.902472000002</v>
      </c>
      <c r="H111" s="32">
        <f>H79</f>
        <v>24282.576337999999</v>
      </c>
      <c r="I111" s="17"/>
      <c r="J111" s="31" t="s">
        <v>91</v>
      </c>
      <c r="K111" s="52">
        <f>D111-T35</f>
        <v>25785.441551999997</v>
      </c>
      <c r="L111" s="52">
        <f>E111-U35</f>
        <v>22661.453277999997</v>
      </c>
      <c r="M111" s="52">
        <f>F111-V35</f>
        <v>24024.348345999999</v>
      </c>
      <c r="N111" s="52">
        <f>G111-W35</f>
        <v>24244.071695000002</v>
      </c>
      <c r="O111" s="52">
        <f>H111-X35</f>
        <v>24273.745561</v>
      </c>
      <c r="P111" s="17"/>
      <c r="Q111" s="17"/>
      <c r="R111" s="17"/>
      <c r="S111" s="17"/>
    </row>
    <row r="112" spans="2:34">
      <c r="B112" s="17"/>
      <c r="C112" s="31" t="s">
        <v>84</v>
      </c>
      <c r="D112" s="32">
        <f>H64</f>
        <v>26011.797775000003</v>
      </c>
      <c r="E112" s="32">
        <f>H68</f>
        <v>22930.505986</v>
      </c>
      <c r="F112" s="32">
        <f>H72</f>
        <v>22962.164634000004</v>
      </c>
      <c r="G112" s="32">
        <f>H76</f>
        <v>23183.057821999999</v>
      </c>
      <c r="H112" s="32">
        <f>H80</f>
        <v>23312.269192999996</v>
      </c>
      <c r="I112" s="17"/>
      <c r="J112" s="31" t="s">
        <v>92</v>
      </c>
      <c r="K112" s="52">
        <f>D112-T35</f>
        <v>24629.519998000003</v>
      </c>
      <c r="L112" s="52">
        <f>E112-U35</f>
        <v>21548.228209000001</v>
      </c>
      <c r="M112" s="52">
        <f>F112-V35</f>
        <v>22858.419857000004</v>
      </c>
      <c r="N112" s="52">
        <f>G112-W35</f>
        <v>23174.227045</v>
      </c>
      <c r="O112" s="52">
        <f>H112-X35</f>
        <v>23303.438415999997</v>
      </c>
      <c r="P112" s="17"/>
      <c r="Q112" s="17"/>
      <c r="R112" s="17"/>
      <c r="S112" s="17"/>
    </row>
    <row r="113" spans="2:34">
      <c r="B113" s="17"/>
      <c r="C113" s="31" t="s">
        <v>20</v>
      </c>
      <c r="D113" s="32">
        <f>H65</f>
        <v>1155.9215539999932</v>
      </c>
      <c r="E113" s="32">
        <f>H69</f>
        <v>1113.2250689999964</v>
      </c>
      <c r="F113" s="32">
        <f>H73</f>
        <v>1165.9284889999944</v>
      </c>
      <c r="G113" s="32">
        <f>H77</f>
        <v>1069.8446500000027</v>
      </c>
      <c r="H113" s="32">
        <f>H81</f>
        <v>970.30714500000329</v>
      </c>
      <c r="I113" s="17"/>
      <c r="J113" s="31" t="s">
        <v>93</v>
      </c>
      <c r="K113" s="53">
        <f>K111-K112</f>
        <v>1155.9215539999932</v>
      </c>
      <c r="L113" s="53">
        <f>L111-L112</f>
        <v>1113.2250689999964</v>
      </c>
      <c r="M113" s="53">
        <f>M111-M112</f>
        <v>1165.9284889999944</v>
      </c>
      <c r="N113" s="53">
        <f>N111-N112</f>
        <v>1069.8446500000027</v>
      </c>
      <c r="O113" s="53">
        <f>O111-O112</f>
        <v>970.30714500000249</v>
      </c>
      <c r="P113" s="17"/>
      <c r="Q113" s="17"/>
      <c r="R113" s="17"/>
      <c r="S113" s="17"/>
    </row>
    <row r="114" spans="2:34">
      <c r="B114" s="17"/>
      <c r="C114" s="31" t="s">
        <v>8</v>
      </c>
      <c r="D114" s="34">
        <f>H66</f>
        <v>4.2547611008558701E-2</v>
      </c>
      <c r="E114" s="34">
        <f>H70</f>
        <v>4.6300013357057433E-2</v>
      </c>
      <c r="F114" s="34">
        <f>H74</f>
        <v>4.8322446496552117E-2</v>
      </c>
      <c r="G114" s="34">
        <f>H78</f>
        <v>4.4112025405418566E-2</v>
      </c>
      <c r="H114" s="34">
        <f>H82</f>
        <v>3.995898670280558E-2</v>
      </c>
      <c r="I114" s="17"/>
      <c r="J114" s="31" t="s">
        <v>94</v>
      </c>
      <c r="K114" s="34">
        <f>K113/K111</f>
        <v>4.4828456851084497E-2</v>
      </c>
      <c r="L114" s="34">
        <f>L113/L111</f>
        <v>4.9124169370052199E-2</v>
      </c>
      <c r="M114" s="34">
        <f>M113/M111</f>
        <v>4.853111818927313E-2</v>
      </c>
      <c r="N114" s="34">
        <f>N113/N111</f>
        <v>4.4128092981206749E-2</v>
      </c>
      <c r="O114" s="34">
        <f>O113/O111</f>
        <v>3.9973523763014551E-2</v>
      </c>
      <c r="P114" s="17"/>
      <c r="Q114" s="17"/>
      <c r="R114" s="17"/>
      <c r="S114" s="17"/>
    </row>
    <row r="115" spans="2:34">
      <c r="B115" s="17"/>
      <c r="C115" s="17"/>
      <c r="D115" s="17"/>
      <c r="E115" s="17"/>
      <c r="F115" s="17"/>
      <c r="G115" s="17"/>
      <c r="H115" s="17"/>
      <c r="I115" s="17"/>
      <c r="J115" s="17"/>
      <c r="K115" s="17"/>
      <c r="L115" s="17"/>
      <c r="M115" s="17"/>
      <c r="N115" s="17"/>
      <c r="O115" s="17"/>
      <c r="P115" s="17"/>
      <c r="Q115" s="17"/>
      <c r="R115" s="17"/>
      <c r="S115" s="17"/>
    </row>
    <row r="116" spans="2:34">
      <c r="B116" s="17"/>
      <c r="C116" s="31" t="s">
        <v>99</v>
      </c>
      <c r="D116" s="31">
        <v>2008</v>
      </c>
      <c r="E116" s="31">
        <v>2009</v>
      </c>
      <c r="F116" s="31">
        <v>2010</v>
      </c>
      <c r="G116" s="31">
        <v>2011</v>
      </c>
      <c r="H116" s="31">
        <v>2012</v>
      </c>
      <c r="I116" s="17"/>
      <c r="J116" s="31" t="s">
        <v>99</v>
      </c>
      <c r="K116" s="31">
        <v>2008</v>
      </c>
      <c r="L116" s="31">
        <v>2009</v>
      </c>
      <c r="M116" s="31">
        <v>2010</v>
      </c>
      <c r="N116" s="31">
        <v>2011</v>
      </c>
      <c r="O116" s="31">
        <v>2012</v>
      </c>
      <c r="P116" s="17"/>
      <c r="Q116" s="17"/>
      <c r="R116" s="17"/>
      <c r="S116" s="17"/>
    </row>
    <row r="117" spans="2:34">
      <c r="B117" s="17"/>
      <c r="C117" s="31" t="s">
        <v>19</v>
      </c>
      <c r="D117" s="32">
        <f>I63</f>
        <v>9164.3881210000018</v>
      </c>
      <c r="E117" s="32">
        <f>I67</f>
        <v>8909.0103280000003</v>
      </c>
      <c r="F117" s="32">
        <f>I71</f>
        <v>9026.3480660000005</v>
      </c>
      <c r="G117" s="32">
        <f>I75</f>
        <v>8745.0534250000001</v>
      </c>
      <c r="H117" s="32">
        <f>I79</f>
        <v>9026.8706459999994</v>
      </c>
      <c r="I117" s="17"/>
      <c r="J117" s="31" t="s">
        <v>91</v>
      </c>
      <c r="K117" s="52">
        <f>D117-T36</f>
        <v>8688.6081210000011</v>
      </c>
      <c r="L117" s="52">
        <f>E117-U36</f>
        <v>8433.2303279999996</v>
      </c>
      <c r="M117" s="52">
        <f>F117-V36</f>
        <v>8638.6280660000011</v>
      </c>
      <c r="N117" s="52">
        <f>G117-W36</f>
        <v>8745.0534250000001</v>
      </c>
      <c r="O117" s="52">
        <f>H117-X36</f>
        <v>9026.8706459999994</v>
      </c>
      <c r="P117" s="17"/>
      <c r="Q117" s="17"/>
      <c r="R117" s="17"/>
      <c r="S117" s="17"/>
    </row>
    <row r="118" spans="2:34">
      <c r="B118" s="17"/>
      <c r="C118" s="31" t="s">
        <v>84</v>
      </c>
      <c r="D118" s="32">
        <f>I64</f>
        <v>8368.8408959999997</v>
      </c>
      <c r="E118" s="32">
        <f>I68</f>
        <v>8141.2040120000001</v>
      </c>
      <c r="F118" s="32">
        <f>I72</f>
        <v>8242.7191449999991</v>
      </c>
      <c r="G118" s="32">
        <f>I76</f>
        <v>7981.3943339999996</v>
      </c>
      <c r="H118" s="32">
        <f>I80</f>
        <v>8278.789536000002</v>
      </c>
      <c r="I118" s="17"/>
      <c r="J118" s="31" t="s">
        <v>92</v>
      </c>
      <c r="K118" s="52">
        <f>D118-T36</f>
        <v>7893.060896</v>
      </c>
      <c r="L118" s="52">
        <f>E118-U36</f>
        <v>7665.4240120000004</v>
      </c>
      <c r="M118" s="52">
        <f>F118-V36</f>
        <v>7854.9991449999989</v>
      </c>
      <c r="N118" s="52">
        <f>G118-W36</f>
        <v>7981.3943339999996</v>
      </c>
      <c r="O118" s="52">
        <f>H118-X36</f>
        <v>8278.789536000002</v>
      </c>
      <c r="P118" s="17"/>
      <c r="Q118" s="17"/>
      <c r="R118" s="17"/>
      <c r="S118" s="17"/>
    </row>
    <row r="119" spans="2:34">
      <c r="B119" s="17"/>
      <c r="C119" s="31" t="s">
        <v>20</v>
      </c>
      <c r="D119" s="32">
        <f>I65</f>
        <v>795.54722500000207</v>
      </c>
      <c r="E119" s="32">
        <f>I69</f>
        <v>767.80631600000015</v>
      </c>
      <c r="F119" s="32">
        <f>I73</f>
        <v>783.62892100000136</v>
      </c>
      <c r="G119" s="32">
        <f>I77</f>
        <v>763.65909100000044</v>
      </c>
      <c r="H119" s="32">
        <f>I81</f>
        <v>748.08110999999849</v>
      </c>
      <c r="I119" s="17"/>
      <c r="J119" s="31" t="s">
        <v>93</v>
      </c>
      <c r="K119" s="53">
        <f>K117-K118</f>
        <v>795.54722500000116</v>
      </c>
      <c r="L119" s="53">
        <f>L117-L118</f>
        <v>767.80631599999924</v>
      </c>
      <c r="M119" s="53">
        <f>M117-M118</f>
        <v>783.62892100000226</v>
      </c>
      <c r="N119" s="53">
        <f>N117-N118</f>
        <v>763.65909100000044</v>
      </c>
      <c r="O119" s="53">
        <f>O117-O118</f>
        <v>748.08110999999735</v>
      </c>
      <c r="P119" s="17"/>
      <c r="Q119" s="17"/>
      <c r="R119" s="17"/>
      <c r="S119" s="17"/>
    </row>
    <row r="120" spans="2:34">
      <c r="B120" s="17"/>
      <c r="C120" s="31" t="s">
        <v>8</v>
      </c>
      <c r="D120" s="34">
        <f>I66</f>
        <v>8.6808547880793313E-2</v>
      </c>
      <c r="E120" s="34">
        <f>I70</f>
        <v>8.618312110233757E-2</v>
      </c>
      <c r="F120" s="34">
        <f>I74</f>
        <v>8.6815721626305978E-2</v>
      </c>
      <c r="G120" s="34">
        <f>I78</f>
        <v>8.7324691329715973E-2</v>
      </c>
      <c r="H120" s="34">
        <f>I82</f>
        <v>8.2872696345935706E-2</v>
      </c>
      <c r="I120" s="17"/>
      <c r="J120" s="31" t="s">
        <v>94</v>
      </c>
      <c r="K120" s="34">
        <f>K119/K117</f>
        <v>9.1562102228686881E-2</v>
      </c>
      <c r="L120" s="34">
        <f>L119/L117</f>
        <v>9.1045339227926667E-2</v>
      </c>
      <c r="M120" s="34">
        <f>M119/M117</f>
        <v>9.0712195850197186E-2</v>
      </c>
      <c r="N120" s="34">
        <f>N119/N117</f>
        <v>8.7324691329715973E-2</v>
      </c>
      <c r="O120" s="34">
        <f>O119/O117</f>
        <v>8.2872696345935581E-2</v>
      </c>
      <c r="P120" s="17"/>
      <c r="Q120" s="17"/>
      <c r="R120" s="17"/>
      <c r="S120" s="17"/>
    </row>
    <row r="121" spans="2:34">
      <c r="B121" s="17"/>
      <c r="C121" s="17"/>
      <c r="D121" s="17"/>
      <c r="E121" s="17"/>
      <c r="F121" s="17"/>
      <c r="G121" s="17"/>
      <c r="H121" s="17"/>
      <c r="I121" s="17"/>
      <c r="J121" s="17"/>
      <c r="K121" s="17"/>
      <c r="L121" s="17"/>
      <c r="M121" s="17"/>
      <c r="N121" s="17"/>
      <c r="O121" s="17"/>
      <c r="P121" s="17"/>
      <c r="Q121" s="17"/>
      <c r="R121" s="17"/>
      <c r="S121" s="17"/>
    </row>
    <row r="122" spans="2:34">
      <c r="B122" s="17"/>
      <c r="C122" s="31" t="s">
        <v>100</v>
      </c>
      <c r="D122" s="31">
        <v>2008</v>
      </c>
      <c r="E122" s="31">
        <v>2009</v>
      </c>
      <c r="F122" s="31">
        <v>2010</v>
      </c>
      <c r="G122" s="31">
        <v>2011</v>
      </c>
      <c r="H122" s="31">
        <v>2012</v>
      </c>
      <c r="I122" s="17"/>
      <c r="J122" s="31" t="s">
        <v>100</v>
      </c>
      <c r="K122" s="31">
        <v>2008</v>
      </c>
      <c r="L122" s="31">
        <v>2009</v>
      </c>
      <c r="M122" s="31">
        <v>2010</v>
      </c>
      <c r="N122" s="31">
        <v>2011</v>
      </c>
      <c r="O122" s="31">
        <v>2012</v>
      </c>
      <c r="P122" s="17"/>
      <c r="Q122" s="17"/>
      <c r="R122" s="17"/>
      <c r="S122" s="17"/>
    </row>
    <row r="123" spans="2:34">
      <c r="B123" s="17"/>
      <c r="C123" s="31" t="s">
        <v>19</v>
      </c>
      <c r="D123" s="32">
        <f>J63</f>
        <v>12554.32388828</v>
      </c>
      <c r="E123" s="32">
        <f>J67</f>
        <v>12143.838488900001</v>
      </c>
      <c r="F123" s="32">
        <f>J71</f>
        <v>12574.904379999998</v>
      </c>
      <c r="G123" s="32">
        <f>J75</f>
        <v>11611.662514689033</v>
      </c>
      <c r="H123" s="32">
        <f>J79</f>
        <v>12270.970039999998</v>
      </c>
      <c r="I123" s="17"/>
      <c r="J123" s="31" t="s">
        <v>91</v>
      </c>
      <c r="K123" s="52">
        <f>D123-T37</f>
        <v>12335.91588828</v>
      </c>
      <c r="L123" s="52">
        <f>E123-U37</f>
        <v>11925.430488900001</v>
      </c>
      <c r="M123" s="52">
        <f>F123-V37</f>
        <v>12356.496379999999</v>
      </c>
      <c r="N123" s="52">
        <f>G123-W37</f>
        <v>11611.662514689033</v>
      </c>
      <c r="O123" s="52">
        <f>H123-X37</f>
        <v>12270.970039999998</v>
      </c>
      <c r="P123" s="17"/>
      <c r="Q123" s="17"/>
      <c r="R123" s="17"/>
      <c r="S123" s="17"/>
    </row>
    <row r="124" spans="2:34">
      <c r="B124" s="17"/>
      <c r="C124" s="31" t="s">
        <v>84</v>
      </c>
      <c r="D124" s="32">
        <f>J64</f>
        <v>12090.795867000001</v>
      </c>
      <c r="E124" s="32">
        <f>J68</f>
        <v>11661.838661999998</v>
      </c>
      <c r="F124" s="32">
        <f>J72</f>
        <v>12093.176358999999</v>
      </c>
      <c r="G124" s="32">
        <f>J76</f>
        <v>11204.132631999999</v>
      </c>
      <c r="H124" s="32">
        <f>J80</f>
        <v>11898.252586999997</v>
      </c>
      <c r="I124" s="17"/>
      <c r="J124" s="31" t="s">
        <v>92</v>
      </c>
      <c r="K124" s="52">
        <f>D124-T37</f>
        <v>11872.387867000001</v>
      </c>
      <c r="L124" s="52">
        <f>E124-U37</f>
        <v>11443.430661999999</v>
      </c>
      <c r="M124" s="52">
        <f>F124-V37</f>
        <v>11874.768359</v>
      </c>
      <c r="N124" s="52">
        <f>G124-W37</f>
        <v>11204.132631999999</v>
      </c>
      <c r="O124" s="52">
        <f>H124-X37</f>
        <v>11898.252586999997</v>
      </c>
      <c r="P124" s="17"/>
      <c r="Q124" s="17"/>
      <c r="R124" s="17"/>
      <c r="S124" s="17"/>
    </row>
    <row r="125" spans="2:34">
      <c r="B125" s="17"/>
      <c r="C125" s="31" t="s">
        <v>20</v>
      </c>
      <c r="D125" s="32">
        <f>J65</f>
        <v>463.52802127999894</v>
      </c>
      <c r="E125" s="32">
        <f>J69</f>
        <v>481.99982690000252</v>
      </c>
      <c r="F125" s="32">
        <f>J73</f>
        <v>481.72802099999899</v>
      </c>
      <c r="G125" s="32">
        <f>J77</f>
        <v>407.52988268903391</v>
      </c>
      <c r="H125" s="32">
        <f>J81</f>
        <v>372.71745300000163</v>
      </c>
      <c r="I125" s="17"/>
      <c r="J125" s="31" t="s">
        <v>93</v>
      </c>
      <c r="K125" s="53">
        <f>K123-K124</f>
        <v>463.52802127999894</v>
      </c>
      <c r="L125" s="53">
        <f>L123-L124</f>
        <v>481.99982690000252</v>
      </c>
      <c r="M125" s="53">
        <f>M123-M124</f>
        <v>481.72802099999899</v>
      </c>
      <c r="N125" s="53">
        <f>N123-N124</f>
        <v>407.52988268903391</v>
      </c>
      <c r="O125" s="53">
        <f>O123-O124</f>
        <v>372.71745300000111</v>
      </c>
      <c r="P125" s="17"/>
      <c r="Q125" s="17"/>
      <c r="R125" s="17"/>
      <c r="S125" s="17"/>
    </row>
    <row r="126" spans="2:34">
      <c r="B126" s="17"/>
      <c r="C126" s="31" t="s">
        <v>8</v>
      </c>
      <c r="D126" s="34">
        <f>J66</f>
        <v>3.6921782917574898E-2</v>
      </c>
      <c r="E126" s="34">
        <f>J70</f>
        <v>3.9690895703246666E-2</v>
      </c>
      <c r="F126" s="34">
        <f>J74</f>
        <v>3.8308682630316671E-2</v>
      </c>
      <c r="G126" s="34">
        <f>J78</f>
        <v>3.5096600695507539E-2</v>
      </c>
      <c r="H126" s="34">
        <f>J82</f>
        <v>3.0373919240699383E-2</v>
      </c>
      <c r="I126" s="17"/>
      <c r="J126" s="31" t="s">
        <v>94</v>
      </c>
      <c r="K126" s="34">
        <f>K125/K123</f>
        <v>3.7575484907479272E-2</v>
      </c>
      <c r="L126" s="34">
        <f>L125/L123</f>
        <v>4.0417813625146716E-2</v>
      </c>
      <c r="M126" s="34">
        <f>M125/M123</f>
        <v>3.8985810069892893E-2</v>
      </c>
      <c r="N126" s="34">
        <f>N125/N123</f>
        <v>3.5096600695507539E-2</v>
      </c>
      <c r="O126" s="34">
        <f>O125/O123</f>
        <v>3.0373919240699342E-2</v>
      </c>
      <c r="P126" s="17"/>
      <c r="Q126" s="17"/>
      <c r="R126" s="17"/>
      <c r="S126" s="17"/>
    </row>
    <row r="127" spans="2:34">
      <c r="B127" s="17"/>
      <c r="C127" s="17"/>
      <c r="D127" s="17"/>
      <c r="E127" s="17"/>
      <c r="F127" s="17"/>
      <c r="G127" s="17"/>
      <c r="H127" s="17"/>
      <c r="I127" s="17"/>
      <c r="J127" s="17"/>
      <c r="K127" s="17"/>
      <c r="L127" s="17"/>
      <c r="M127" s="17"/>
      <c r="N127" s="17"/>
      <c r="O127" s="17"/>
      <c r="P127" s="17"/>
      <c r="Q127" s="17"/>
      <c r="R127" s="17"/>
      <c r="S127" s="17"/>
    </row>
    <row r="128" spans="2:34" ht="15.75">
      <c r="B128" s="17"/>
      <c r="C128" s="31" t="s">
        <v>101</v>
      </c>
      <c r="D128" s="31">
        <v>2008</v>
      </c>
      <c r="E128" s="31">
        <v>2009</v>
      </c>
      <c r="F128" s="31">
        <v>2010</v>
      </c>
      <c r="G128" s="31">
        <v>2011</v>
      </c>
      <c r="H128" s="31">
        <v>2012</v>
      </c>
      <c r="I128" s="17"/>
      <c r="J128" s="31" t="s">
        <v>101</v>
      </c>
      <c r="K128" s="31">
        <v>2008</v>
      </c>
      <c r="L128" s="31">
        <v>2009</v>
      </c>
      <c r="M128" s="31">
        <v>2010</v>
      </c>
      <c r="N128" s="31">
        <v>2011</v>
      </c>
      <c r="O128" s="31">
        <v>2012</v>
      </c>
      <c r="P128" s="17"/>
      <c r="Q128" s="17"/>
      <c r="R128" s="17"/>
      <c r="S128" s="51" t="s">
        <v>68</v>
      </c>
      <c r="Z128" s="15" t="s">
        <v>18</v>
      </c>
      <c r="AH128" s="15" t="s">
        <v>102</v>
      </c>
    </row>
    <row r="129" spans="2:19">
      <c r="B129" s="17"/>
      <c r="C129" s="31" t="s">
        <v>19</v>
      </c>
      <c r="D129" s="32">
        <f>K63</f>
        <v>5364.312347000001</v>
      </c>
      <c r="E129" s="32">
        <f>K67</f>
        <v>5524.9213579999996</v>
      </c>
      <c r="F129" s="32">
        <f>K71</f>
        <v>3615.8986470000004</v>
      </c>
      <c r="G129" s="32">
        <f>K75</f>
        <v>3616.1251251859999</v>
      </c>
      <c r="H129" s="32">
        <f>K79</f>
        <v>3788.1634110000005</v>
      </c>
      <c r="I129" s="17"/>
      <c r="J129" s="31" t="s">
        <v>91</v>
      </c>
      <c r="K129" s="52">
        <f>D129-T39</f>
        <v>3288.810347000001</v>
      </c>
      <c r="L129" s="52">
        <f>E129-U39</f>
        <v>3449.4193579999996</v>
      </c>
      <c r="M129" s="52">
        <f>F129-V39</f>
        <v>3615.8986470000004</v>
      </c>
      <c r="N129" s="52">
        <f>G129-W39</f>
        <v>3616.1251251859999</v>
      </c>
      <c r="O129" s="52">
        <f>H129-X39</f>
        <v>3788.1634110000005</v>
      </c>
      <c r="P129" s="17"/>
      <c r="Q129" s="17"/>
      <c r="R129" s="17"/>
      <c r="S129" s="17"/>
    </row>
    <row r="130" spans="2:19">
      <c r="B130" s="17"/>
      <c r="C130" s="31" t="s">
        <v>84</v>
      </c>
      <c r="D130" s="32">
        <f>K64</f>
        <v>4611.5580099999997</v>
      </c>
      <c r="E130" s="32">
        <f>K68</f>
        <v>4764.6970281075446</v>
      </c>
      <c r="F130" s="32">
        <f>K72</f>
        <v>2790.5886140000002</v>
      </c>
      <c r="G130" s="32">
        <f>K76</f>
        <v>2869.4983349999993</v>
      </c>
      <c r="H130" s="32">
        <f>K80</f>
        <v>3054.0266239999996</v>
      </c>
      <c r="I130" s="17"/>
      <c r="J130" s="31" t="s">
        <v>92</v>
      </c>
      <c r="K130" s="52">
        <f>D130-T39</f>
        <v>2536.0560099999998</v>
      </c>
      <c r="L130" s="52">
        <f>E130-U39</f>
        <v>2689.1950281075447</v>
      </c>
      <c r="M130" s="52">
        <f>F130-V39</f>
        <v>2790.5886140000002</v>
      </c>
      <c r="N130" s="52">
        <f>G130-W39</f>
        <v>2869.4983349999993</v>
      </c>
      <c r="O130" s="52">
        <f>H130-X39</f>
        <v>3054.0266239999996</v>
      </c>
      <c r="P130" s="17"/>
      <c r="Q130" s="17"/>
      <c r="R130" s="17"/>
      <c r="S130" s="17"/>
    </row>
    <row r="131" spans="2:19">
      <c r="B131" s="17"/>
      <c r="C131" s="31" t="s">
        <v>20</v>
      </c>
      <c r="D131" s="32">
        <f>K65</f>
        <v>752.75433700000121</v>
      </c>
      <c r="E131" s="32">
        <f>K69</f>
        <v>760.22432989245499</v>
      </c>
      <c r="F131" s="32">
        <f>K73</f>
        <v>825.3100330000002</v>
      </c>
      <c r="G131" s="32">
        <f>K77</f>
        <v>746.62679018600056</v>
      </c>
      <c r="H131" s="32">
        <f>K81</f>
        <v>734.13678700000048</v>
      </c>
      <c r="I131" s="17"/>
      <c r="J131" s="31" t="s">
        <v>93</v>
      </c>
      <c r="K131" s="55">
        <f>K129-K130</f>
        <v>752.75433700000121</v>
      </c>
      <c r="L131" s="55">
        <f>L129-L130</f>
        <v>760.22432989245499</v>
      </c>
      <c r="M131" s="55">
        <f>M129-M130</f>
        <v>825.3100330000002</v>
      </c>
      <c r="N131" s="55">
        <f>N129-N130</f>
        <v>746.62679018600056</v>
      </c>
      <c r="O131" s="55">
        <f>O129-O130</f>
        <v>734.13678700000082</v>
      </c>
      <c r="P131" s="17"/>
      <c r="Q131" s="17"/>
      <c r="R131" s="17"/>
      <c r="S131" s="17"/>
    </row>
    <row r="132" spans="2:19">
      <c r="B132" s="17"/>
      <c r="C132" s="31" t="s">
        <v>8</v>
      </c>
      <c r="D132" s="34">
        <f>K66</f>
        <v>0.14032634349134798</v>
      </c>
      <c r="E132" s="34">
        <f>K70</f>
        <v>0.13759912234617822</v>
      </c>
      <c r="F132" s="34">
        <f>K74</f>
        <v>0.22824479156370561</v>
      </c>
      <c r="G132" s="34">
        <f>K78</f>
        <v>0.20647150315286639</v>
      </c>
      <c r="H132" s="34">
        <f>K82</f>
        <v>0.19379754972243998</v>
      </c>
      <c r="I132" s="17"/>
      <c r="J132" s="31" t="s">
        <v>94</v>
      </c>
      <c r="K132" s="34">
        <f>K131/K129</f>
        <v>0.228883473833221</v>
      </c>
      <c r="L132" s="34">
        <f>L131/L129</f>
        <v>0.22039197064552887</v>
      </c>
      <c r="M132" s="34">
        <f>M131/M129</f>
        <v>0.22824479156370561</v>
      </c>
      <c r="N132" s="34">
        <f>N131/N129</f>
        <v>0.20647150315286639</v>
      </c>
      <c r="O132" s="34">
        <f>O131/O129</f>
        <v>0.19379754972244009</v>
      </c>
      <c r="P132" s="17"/>
      <c r="Q132" s="17"/>
      <c r="R132" s="17"/>
      <c r="S132" s="17"/>
    </row>
    <row r="133" spans="2:19">
      <c r="B133" s="17"/>
      <c r="C133" s="17"/>
      <c r="D133" s="17"/>
      <c r="E133" s="17"/>
      <c r="F133" s="17"/>
      <c r="G133" s="17"/>
      <c r="H133" s="17"/>
      <c r="I133" s="17"/>
      <c r="J133" s="17"/>
      <c r="K133" s="17"/>
      <c r="L133" s="17"/>
      <c r="M133" s="17"/>
      <c r="N133" s="17"/>
      <c r="O133" s="17"/>
      <c r="P133" s="17"/>
      <c r="Q133" s="17"/>
      <c r="R133" s="17"/>
      <c r="S133" s="17"/>
    </row>
    <row r="134" spans="2:19">
      <c r="B134" s="17"/>
      <c r="C134" s="31" t="s">
        <v>103</v>
      </c>
      <c r="D134" s="31">
        <v>2008</v>
      </c>
      <c r="E134" s="31">
        <v>2009</v>
      </c>
      <c r="F134" s="31">
        <v>2010</v>
      </c>
      <c r="G134" s="31">
        <v>2011</v>
      </c>
      <c r="H134" s="31">
        <v>2012</v>
      </c>
      <c r="I134" s="17"/>
      <c r="J134" s="31" t="s">
        <v>103</v>
      </c>
      <c r="K134" s="31">
        <v>2008</v>
      </c>
      <c r="L134" s="31">
        <v>2009</v>
      </c>
      <c r="M134" s="31">
        <v>2010</v>
      </c>
      <c r="N134" s="31">
        <v>2011</v>
      </c>
      <c r="O134" s="31">
        <v>2012</v>
      </c>
      <c r="P134" s="17"/>
      <c r="Q134" s="17"/>
      <c r="R134" s="17"/>
      <c r="S134" s="17"/>
    </row>
    <row r="135" spans="2:19">
      <c r="B135" s="17"/>
      <c r="C135" s="31" t="s">
        <v>19</v>
      </c>
      <c r="D135" s="32">
        <f>L63</f>
        <v>601.89356700000008</v>
      </c>
      <c r="E135" s="32">
        <f>L67</f>
        <v>602.67346799999996</v>
      </c>
      <c r="F135" s="32">
        <f>L71</f>
        <v>646.31815300000005</v>
      </c>
      <c r="G135" s="32">
        <f>L75</f>
        <v>644.49566000000004</v>
      </c>
      <c r="H135" s="32">
        <f>L79</f>
        <v>658.88984199999993</v>
      </c>
      <c r="I135" s="17"/>
      <c r="J135" s="31" t="s">
        <v>91</v>
      </c>
      <c r="K135" s="52">
        <f t="shared" ref="K135:O136" si="26">D135</f>
        <v>601.89356700000008</v>
      </c>
      <c r="L135" s="52">
        <f t="shared" si="26"/>
        <v>602.67346799999996</v>
      </c>
      <c r="M135" s="52">
        <f t="shared" si="26"/>
        <v>646.31815300000005</v>
      </c>
      <c r="N135" s="52">
        <f t="shared" si="26"/>
        <v>644.49566000000004</v>
      </c>
      <c r="O135" s="52">
        <f t="shared" si="26"/>
        <v>658.88984199999993</v>
      </c>
      <c r="P135" s="17"/>
      <c r="Q135" s="17"/>
      <c r="R135" s="17"/>
      <c r="S135" s="17"/>
    </row>
    <row r="136" spans="2:19">
      <c r="B136" s="17"/>
      <c r="C136" s="31" t="s">
        <v>84</v>
      </c>
      <c r="D136" s="32">
        <f>L64</f>
        <v>374.18258299999997</v>
      </c>
      <c r="E136" s="32">
        <f>L68</f>
        <v>387.60110900000006</v>
      </c>
      <c r="F136" s="32">
        <f>L72</f>
        <v>444.31547899999993</v>
      </c>
      <c r="G136" s="32">
        <f>L76</f>
        <v>368.89940800000005</v>
      </c>
      <c r="H136" s="32">
        <f>L80</f>
        <v>376.15190500000006</v>
      </c>
      <c r="I136" s="17"/>
      <c r="J136" s="31" t="s">
        <v>92</v>
      </c>
      <c r="K136" s="52">
        <f t="shared" si="26"/>
        <v>374.18258299999997</v>
      </c>
      <c r="L136" s="52">
        <f t="shared" si="26"/>
        <v>387.60110900000006</v>
      </c>
      <c r="M136" s="52">
        <f t="shared" si="26"/>
        <v>444.31547899999993</v>
      </c>
      <c r="N136" s="52">
        <f t="shared" si="26"/>
        <v>368.89940800000005</v>
      </c>
      <c r="O136" s="52">
        <f t="shared" si="26"/>
        <v>376.15190500000006</v>
      </c>
      <c r="P136" s="17"/>
      <c r="Q136" s="17"/>
      <c r="R136" s="17"/>
      <c r="S136" s="17"/>
    </row>
    <row r="137" spans="2:19">
      <c r="B137" s="17"/>
      <c r="C137" s="31" t="s">
        <v>20</v>
      </c>
      <c r="D137" s="32">
        <f>L65</f>
        <v>227.71098400000011</v>
      </c>
      <c r="E137" s="32">
        <f>L69</f>
        <v>215.07235899999989</v>
      </c>
      <c r="F137" s="32">
        <f>L73</f>
        <v>202.00267400000013</v>
      </c>
      <c r="G137" s="32">
        <f>L77</f>
        <v>275.59625199999999</v>
      </c>
      <c r="H137" s="32">
        <f>L81</f>
        <v>282.73793699999999</v>
      </c>
      <c r="I137" s="17"/>
      <c r="J137" s="31" t="s">
        <v>93</v>
      </c>
      <c r="K137" s="55">
        <f>K135-K136</f>
        <v>227.71098400000011</v>
      </c>
      <c r="L137" s="55">
        <f>L135-L136</f>
        <v>215.07235899999989</v>
      </c>
      <c r="M137" s="55">
        <f>M135-M136</f>
        <v>202.00267400000013</v>
      </c>
      <c r="N137" s="55">
        <f>N135-N136</f>
        <v>275.59625199999999</v>
      </c>
      <c r="O137" s="55">
        <f>O135-O136</f>
        <v>282.73793699999987</v>
      </c>
      <c r="P137" s="17"/>
      <c r="Q137" s="17"/>
      <c r="R137" s="17"/>
      <c r="S137" s="17"/>
    </row>
    <row r="138" spans="2:19">
      <c r="B138" s="17"/>
      <c r="C138" s="31" t="s">
        <v>8</v>
      </c>
      <c r="D138" s="34">
        <f>L66</f>
        <v>0.37832433587049796</v>
      </c>
      <c r="E138" s="34">
        <f>L70</f>
        <v>0.35686382497262997</v>
      </c>
      <c r="F138" s="34">
        <f>L74</f>
        <v>0.31254371096087735</v>
      </c>
      <c r="G138" s="34">
        <f>L78</f>
        <v>0.42761537292586266</v>
      </c>
      <c r="H138" s="34">
        <f>L82</f>
        <v>0.42911260574571131</v>
      </c>
      <c r="I138" s="17"/>
      <c r="J138" s="31" t="s">
        <v>94</v>
      </c>
      <c r="K138" s="34">
        <f>K137/K135</f>
        <v>0.37832433587049796</v>
      </c>
      <c r="L138" s="34">
        <f>L137/L135</f>
        <v>0.35686382497262997</v>
      </c>
      <c r="M138" s="34">
        <f>M137/M135</f>
        <v>0.31254371096087735</v>
      </c>
      <c r="N138" s="34">
        <f>N137/N135</f>
        <v>0.42761537292586266</v>
      </c>
      <c r="O138" s="34">
        <f>O137/O135</f>
        <v>0.42911260574571114</v>
      </c>
      <c r="P138" s="17"/>
      <c r="Q138" s="17"/>
      <c r="R138" s="17"/>
      <c r="S138" s="17"/>
    </row>
    <row r="139" spans="2:19">
      <c r="B139" s="17"/>
      <c r="C139" s="17"/>
      <c r="D139" s="17"/>
      <c r="E139" s="17"/>
      <c r="F139" s="17"/>
      <c r="G139" s="17"/>
      <c r="H139" s="17"/>
      <c r="I139" s="17"/>
      <c r="J139" s="17"/>
      <c r="K139" s="17"/>
      <c r="L139" s="17"/>
      <c r="M139" s="17"/>
      <c r="N139" s="17"/>
      <c r="O139" s="17"/>
      <c r="R139" s="17"/>
      <c r="S139" s="17"/>
    </row>
    <row r="140" spans="2:19">
      <c r="B140" s="17"/>
      <c r="C140" s="31" t="s">
        <v>82</v>
      </c>
      <c r="D140" s="31">
        <v>2008</v>
      </c>
      <c r="E140" s="31">
        <v>2009</v>
      </c>
      <c r="F140" s="31">
        <v>2010</v>
      </c>
      <c r="G140" s="31">
        <v>2011</v>
      </c>
      <c r="H140" s="31">
        <v>2012</v>
      </c>
      <c r="I140" s="17"/>
      <c r="J140" s="31" t="s">
        <v>82</v>
      </c>
      <c r="K140" s="31">
        <v>2008</v>
      </c>
      <c r="L140" s="31">
        <v>2009</v>
      </c>
      <c r="M140" s="31">
        <v>2010</v>
      </c>
      <c r="N140" s="31">
        <v>2011</v>
      </c>
      <c r="O140" s="31">
        <v>2012</v>
      </c>
      <c r="R140" s="17"/>
      <c r="S140" s="17"/>
    </row>
    <row r="141" spans="2:19">
      <c r="B141" s="17"/>
      <c r="C141" s="31" t="s">
        <v>19</v>
      </c>
      <c r="D141" s="53">
        <f t="shared" ref="D141:H143" si="27">D87+D93+D99+D105+D111+D117+D123+D129+D135</f>
        <v>104430.78849428</v>
      </c>
      <c r="E141" s="53">
        <f t="shared" si="27"/>
        <v>99683.865625956503</v>
      </c>
      <c r="F141" s="53">
        <f t="shared" si="27"/>
        <v>81977.470007098033</v>
      </c>
      <c r="G141" s="53">
        <f t="shared" si="27"/>
        <v>79599.584895875028</v>
      </c>
      <c r="H141" s="53">
        <f t="shared" si="27"/>
        <v>81226.94531074501</v>
      </c>
      <c r="I141" s="17"/>
      <c r="J141" s="31" t="s">
        <v>91</v>
      </c>
      <c r="K141" s="53">
        <f t="shared" ref="K141:O142" si="28">K87+K93+K99+K105+K111+K117+K123+K129+K135</f>
        <v>80770.220180280012</v>
      </c>
      <c r="L141" s="53">
        <f t="shared" si="28"/>
        <v>76023.297311956485</v>
      </c>
      <c r="M141" s="53">
        <f t="shared" si="28"/>
        <v>80079.657693098037</v>
      </c>
      <c r="N141" s="53">
        <f t="shared" si="28"/>
        <v>78923.875581875021</v>
      </c>
      <c r="O141" s="53">
        <f t="shared" si="28"/>
        <v>80584.424503745002</v>
      </c>
      <c r="R141" s="17"/>
      <c r="S141" s="17"/>
    </row>
    <row r="142" spans="2:19">
      <c r="B142" s="17"/>
      <c r="C142" s="31" t="s">
        <v>84</v>
      </c>
      <c r="D142" s="53">
        <f t="shared" si="27"/>
        <v>96864.632907289983</v>
      </c>
      <c r="E142" s="53">
        <f t="shared" si="27"/>
        <v>92182.325110373553</v>
      </c>
      <c r="F142" s="53">
        <f t="shared" si="27"/>
        <v>74257.619783414193</v>
      </c>
      <c r="G142" s="53">
        <f t="shared" si="27"/>
        <v>72448.132334881884</v>
      </c>
      <c r="H142" s="53">
        <f t="shared" si="27"/>
        <v>74380.95588537099</v>
      </c>
      <c r="I142" s="17"/>
      <c r="J142" s="31" t="s">
        <v>92</v>
      </c>
      <c r="K142" s="53">
        <f t="shared" si="28"/>
        <v>73204.064593290008</v>
      </c>
      <c r="L142" s="53">
        <f t="shared" si="28"/>
        <v>68521.756796373549</v>
      </c>
      <c r="M142" s="53">
        <f t="shared" si="28"/>
        <v>72359.807469414183</v>
      </c>
      <c r="N142" s="53">
        <f t="shared" si="28"/>
        <v>71772.423020881892</v>
      </c>
      <c r="O142" s="53">
        <f t="shared" si="28"/>
        <v>73738.435078370982</v>
      </c>
      <c r="R142" s="17"/>
      <c r="S142" s="17"/>
    </row>
    <row r="143" spans="2:19">
      <c r="B143" s="17"/>
      <c r="C143" s="31" t="s">
        <v>20</v>
      </c>
      <c r="D143" s="53">
        <f t="shared" si="27"/>
        <v>7566.1555869899921</v>
      </c>
      <c r="E143" s="53">
        <f t="shared" si="27"/>
        <v>7501.5405155829467</v>
      </c>
      <c r="F143" s="53">
        <f t="shared" si="27"/>
        <v>7719.8502236838531</v>
      </c>
      <c r="G143" s="53">
        <f t="shared" si="27"/>
        <v>7151.4525609931343</v>
      </c>
      <c r="H143" s="53">
        <f t="shared" si="27"/>
        <v>6845.9894253740313</v>
      </c>
      <c r="I143" s="17"/>
      <c r="J143" s="31" t="s">
        <v>93</v>
      </c>
      <c r="K143" s="53">
        <f>K141-K142</f>
        <v>7566.1555869900039</v>
      </c>
      <c r="L143" s="53">
        <f>L141-L142</f>
        <v>7501.5405155829358</v>
      </c>
      <c r="M143" s="53">
        <f>M141-M142</f>
        <v>7719.850223683854</v>
      </c>
      <c r="N143" s="53">
        <f>N141-N142</f>
        <v>7151.4525609931297</v>
      </c>
      <c r="O143" s="53">
        <f>O141-O142</f>
        <v>6845.9894253740204</v>
      </c>
      <c r="R143" s="17"/>
      <c r="S143" s="17"/>
    </row>
    <row r="144" spans="2:19">
      <c r="B144" s="17"/>
      <c r="C144" s="31" t="s">
        <v>8</v>
      </c>
      <c r="D144" s="34">
        <f>D143/D141</f>
        <v>7.2451388101933314E-2</v>
      </c>
      <c r="E144" s="34">
        <f>E143/E141</f>
        <v>7.5253306725994729E-2</v>
      </c>
      <c r="F144" s="34">
        <f>F143/F141</f>
        <v>9.4170388803355709E-2</v>
      </c>
      <c r="G144" s="34">
        <f>G143/G141</f>
        <v>8.984283737594885E-2</v>
      </c>
      <c r="H144" s="34">
        <f>H143/H141</f>
        <v>8.4282246478477596E-2</v>
      </c>
      <c r="I144" s="17"/>
      <c r="J144" s="31" t="s">
        <v>94</v>
      </c>
      <c r="K144" s="34">
        <f>K143/K141</f>
        <v>9.3675064523809179E-2</v>
      </c>
      <c r="L144" s="34">
        <f>L143/L141</f>
        <v>9.8674232515867724E-2</v>
      </c>
      <c r="M144" s="34">
        <f>M143/M141</f>
        <v>9.6402138146866947E-2</v>
      </c>
      <c r="N144" s="34">
        <f>N143/N141</f>
        <v>9.0612029734579713E-2</v>
      </c>
      <c r="O144" s="34">
        <f>O143/O141</f>
        <v>8.4954250992459054E-2</v>
      </c>
      <c r="R144" s="17"/>
      <c r="S144" s="17"/>
    </row>
  </sheetData>
  <customSheetViews>
    <customSheetView guid="{6DD62C20-8B83-42F5-90C1-C13665C095D0}" state="hidden">
      <selection activeCell="W47" sqref="W47:Z48"/>
      <pageMargins left="0.7" right="0.7" top="0.75" bottom="0.75" header="0.3" footer="0.3"/>
      <pageSetup paperSize="9" orientation="portrait" r:id="rId1"/>
    </customSheetView>
    <customSheetView guid="{DC8F80D5-9919-409C-A428-E95E40E09DB9}" state="hidden">
      <selection activeCell="W47" sqref="W47:Z48"/>
      <pageMargins left="0.7" right="0.7" top="0.75" bottom="0.75" header="0.3" footer="0.3"/>
      <pageSetup paperSize="9" orientation="portrait" r:id="rId2"/>
    </customSheetView>
  </customSheetViews>
  <mergeCells count="44">
    <mergeCell ref="B79:B82"/>
    <mergeCell ref="D24:I24"/>
    <mergeCell ref="I43:I44"/>
    <mergeCell ref="K47:N47"/>
    <mergeCell ref="B43:B44"/>
    <mergeCell ref="C43:C44"/>
    <mergeCell ref="F43:F44"/>
    <mergeCell ref="G43:G44"/>
    <mergeCell ref="H43:H44"/>
    <mergeCell ref="B39:B40"/>
    <mergeCell ref="B63:B66"/>
    <mergeCell ref="B67:B70"/>
    <mergeCell ref="B71:B74"/>
    <mergeCell ref="C47:F47"/>
    <mergeCell ref="G47:J47"/>
    <mergeCell ref="B24:B25"/>
    <mergeCell ref="C24:C25"/>
    <mergeCell ref="B35:B38"/>
    <mergeCell ref="B28:B34"/>
    <mergeCell ref="B75:B78"/>
    <mergeCell ref="B3:B5"/>
    <mergeCell ref="C3:F3"/>
    <mergeCell ref="G3:J3"/>
    <mergeCell ref="K3:N3"/>
    <mergeCell ref="C4:C5"/>
    <mergeCell ref="D4:D5"/>
    <mergeCell ref="B6:B8"/>
    <mergeCell ref="C6:C8"/>
    <mergeCell ref="D6:D8"/>
    <mergeCell ref="E6:E8"/>
    <mergeCell ref="G6:G8"/>
    <mergeCell ref="W47:Z47"/>
    <mergeCell ref="E4:F4"/>
    <mergeCell ref="G4:G5"/>
    <mergeCell ref="H4:H5"/>
    <mergeCell ref="I4:J4"/>
    <mergeCell ref="O47:R47"/>
    <mergeCell ref="S47:V47"/>
    <mergeCell ref="K4:K5"/>
    <mergeCell ref="L4:L5"/>
    <mergeCell ref="M4:N4"/>
    <mergeCell ref="H6:H8"/>
    <mergeCell ref="I6:I8"/>
    <mergeCell ref="J6:J8"/>
  </mergeCells>
  <pageMargins left="0.7" right="0.7" top="0.75" bottom="0.75" header="0.3" footer="0.3"/>
  <pageSetup paperSize="9" orientation="portrait" r:id="rId3"/>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2">
    <pageSetUpPr fitToPage="1"/>
  </sheetPr>
  <dimension ref="A1:AI149"/>
  <sheetViews>
    <sheetView view="pageBreakPreview" zoomScale="60" zoomScaleNormal="80" workbookViewId="0">
      <pane xSplit="1" ySplit="7" topLeftCell="O8" activePane="bottomRight" state="frozen"/>
      <selection activeCell="A27" sqref="A27:A30"/>
      <selection pane="topRight" activeCell="A27" sqref="A27:A30"/>
      <selection pane="bottomLeft" activeCell="A27" sqref="A27:A30"/>
      <selection pane="bottomRight" activeCell="P39" sqref="P39"/>
    </sheetView>
  </sheetViews>
  <sheetFormatPr defaultRowHeight="12.75" outlineLevelCol="2"/>
  <cols>
    <col min="1" max="1" width="35.140625" style="1" customWidth="1"/>
    <col min="2" max="2" width="22" style="1" customWidth="1"/>
    <col min="3" max="3" width="23.28515625" style="1" customWidth="1" outlineLevel="1"/>
    <col min="4" max="4" width="20" style="1" customWidth="1" outlineLevel="1"/>
    <col min="5" max="5" width="21" style="130" customWidth="1"/>
    <col min="6" max="6" width="19.42578125" style="1" customWidth="1"/>
    <col min="7" max="7" width="21.42578125" style="1" customWidth="1"/>
    <col min="8" max="8" width="19.28515625" style="130" customWidth="1"/>
    <col min="9" max="9" width="18" style="1" customWidth="1"/>
    <col min="10" max="10" width="21.42578125" style="1" customWidth="1" outlineLevel="1"/>
    <col min="11" max="11" width="19" style="1" customWidth="1" outlineLevel="2"/>
    <col min="12" max="12" width="19.42578125" style="1" customWidth="1" outlineLevel="2"/>
    <col min="13" max="13" width="20.42578125" style="130" customWidth="1" outlineLevel="1"/>
    <col min="14" max="14" width="22.28515625" style="1" customWidth="1" outlineLevel="1"/>
    <col min="15" max="15" width="18.5703125" style="1" customWidth="1" outlineLevel="1"/>
    <col min="16" max="16" width="20" style="130" customWidth="1" outlineLevel="1"/>
    <col min="17" max="17" width="18.5703125" style="1" customWidth="1" outlineLevel="1"/>
    <col min="18" max="18" width="18.85546875" style="1" customWidth="1"/>
    <col min="19" max="19" width="17.5703125" style="1" customWidth="1" outlineLevel="1"/>
    <col min="20" max="20" width="19.28515625" style="1" customWidth="1" outlineLevel="1"/>
    <col min="21" max="21" width="20.85546875" style="130" customWidth="1"/>
    <col min="22" max="22" width="21" style="1" customWidth="1"/>
    <col min="23" max="23" width="21.85546875" style="1" customWidth="1"/>
    <col min="24" max="24" width="20.42578125" style="130" customWidth="1"/>
    <col min="25" max="25" width="17.42578125" style="1" customWidth="1"/>
    <col min="26" max="26" width="19.28515625" style="130" customWidth="1"/>
    <col min="27" max="27" width="21.28515625" style="1" customWidth="1"/>
    <col min="28" max="28" width="18.28515625" style="130" customWidth="1"/>
    <col min="29" max="29" width="18.5703125" style="1" customWidth="1"/>
    <col min="30" max="30" width="18.7109375" style="1" customWidth="1"/>
    <col min="31" max="31" width="20.7109375" style="1" customWidth="1"/>
    <col min="32" max="32" width="17.5703125" style="1" customWidth="1"/>
    <col min="33" max="33" width="19.140625" style="1" customWidth="1"/>
    <col min="34" max="34" width="13.42578125" style="114" bestFit="1" customWidth="1"/>
    <col min="35" max="35" width="21.42578125" style="114" bestFit="1" customWidth="1"/>
    <col min="36" max="37" width="13.42578125" style="1" bestFit="1" customWidth="1"/>
    <col min="38" max="38" width="11.42578125" style="1" bestFit="1" customWidth="1"/>
    <col min="39" max="16384" width="9.140625" style="1"/>
  </cols>
  <sheetData>
    <row r="1" spans="1:35" ht="18">
      <c r="A1" s="154"/>
      <c r="B1" s="154"/>
      <c r="C1" s="154"/>
      <c r="D1" s="154"/>
      <c r="E1" s="154"/>
      <c r="F1" s="155"/>
      <c r="G1" s="155"/>
      <c r="H1" s="155"/>
      <c r="I1" s="155"/>
      <c r="J1" s="155"/>
      <c r="K1" s="155"/>
      <c r="L1" s="155"/>
      <c r="M1" s="155"/>
      <c r="N1" s="155"/>
      <c r="O1" s="155"/>
      <c r="P1" s="155"/>
      <c r="Q1" s="155"/>
      <c r="R1" s="155"/>
      <c r="S1" s="155"/>
      <c r="T1" s="155"/>
      <c r="U1" s="155"/>
      <c r="V1" s="155"/>
      <c r="W1" s="7"/>
      <c r="X1" s="158"/>
      <c r="Y1" s="7"/>
      <c r="Z1" s="141"/>
    </row>
    <row r="2" spans="1:35" ht="18">
      <c r="A2" s="338" t="s">
        <v>198</v>
      </c>
      <c r="B2" s="338"/>
      <c r="C2" s="338"/>
      <c r="D2" s="338"/>
      <c r="E2" s="338"/>
      <c r="F2" s="338"/>
      <c r="G2" s="338"/>
      <c r="H2" s="338"/>
      <c r="I2" s="338"/>
      <c r="J2" s="338"/>
      <c r="K2" s="338"/>
      <c r="L2" s="338"/>
      <c r="M2" s="338"/>
      <c r="N2" s="338"/>
      <c r="O2" s="338"/>
      <c r="P2" s="338"/>
      <c r="Q2" s="338"/>
      <c r="R2" s="338"/>
      <c r="S2" s="338"/>
      <c r="T2" s="338"/>
      <c r="U2" s="338"/>
      <c r="V2" s="338"/>
      <c r="W2" s="338"/>
      <c r="X2" s="338"/>
      <c r="Y2" s="338"/>
    </row>
    <row r="3" spans="1:35" s="3" customFormat="1" ht="21" thickBot="1">
      <c r="A3" s="1"/>
      <c r="B3" s="1"/>
      <c r="C3" s="1"/>
      <c r="D3" s="1"/>
      <c r="E3" s="130"/>
      <c r="F3" s="1"/>
      <c r="G3" s="1"/>
      <c r="H3" s="130"/>
      <c r="I3" s="1"/>
      <c r="J3" s="1"/>
      <c r="K3" s="1"/>
      <c r="L3" s="1"/>
      <c r="M3" s="130"/>
      <c r="N3" s="1"/>
      <c r="O3" s="1"/>
      <c r="P3" s="130"/>
      <c r="Q3" s="1"/>
      <c r="R3" s="1"/>
      <c r="S3" s="1"/>
      <c r="T3" s="1"/>
      <c r="U3" s="130"/>
      <c r="V3" s="1"/>
      <c r="W3" s="1"/>
      <c r="X3" s="130"/>
      <c r="Y3" s="1"/>
      <c r="Z3" s="130"/>
      <c r="AH3" s="109"/>
      <c r="AI3" s="109"/>
    </row>
    <row r="4" spans="1:35" s="3" customFormat="1" ht="21" customHeight="1" thickBot="1">
      <c r="A4" s="339" t="s">
        <v>0</v>
      </c>
      <c r="B4" s="326" t="s">
        <v>1</v>
      </c>
      <c r="C4" s="327"/>
      <c r="D4" s="327"/>
      <c r="E4" s="327"/>
      <c r="F4" s="327"/>
      <c r="G4" s="327"/>
      <c r="H4" s="327"/>
      <c r="I4" s="327"/>
      <c r="J4" s="326" t="s">
        <v>2</v>
      </c>
      <c r="K4" s="327"/>
      <c r="L4" s="327"/>
      <c r="M4" s="327"/>
      <c r="N4" s="327"/>
      <c r="O4" s="327"/>
      <c r="P4" s="327"/>
      <c r="Q4" s="327"/>
      <c r="R4" s="326" t="s">
        <v>3</v>
      </c>
      <c r="S4" s="327"/>
      <c r="T4" s="327"/>
      <c r="U4" s="327"/>
      <c r="V4" s="327"/>
      <c r="W4" s="327"/>
      <c r="X4" s="327"/>
      <c r="Y4" s="328"/>
      <c r="Z4" s="316" t="s">
        <v>135</v>
      </c>
      <c r="AA4" s="316" t="s">
        <v>199</v>
      </c>
      <c r="AB4" s="335" t="s">
        <v>202</v>
      </c>
      <c r="AC4" s="332" t="s">
        <v>3</v>
      </c>
      <c r="AD4" s="333"/>
      <c r="AE4" s="333"/>
      <c r="AF4" s="333"/>
      <c r="AG4" s="334"/>
    </row>
    <row r="5" spans="1:35" s="130" customFormat="1" ht="54" customHeight="1" thickBot="1">
      <c r="A5" s="340"/>
      <c r="B5" s="316" t="s">
        <v>178</v>
      </c>
      <c r="C5" s="316" t="s">
        <v>179</v>
      </c>
      <c r="D5" s="316" t="s">
        <v>112</v>
      </c>
      <c r="E5" s="316" t="s">
        <v>183</v>
      </c>
      <c r="F5" s="316" t="s">
        <v>173</v>
      </c>
      <c r="G5" s="329" t="s">
        <v>4</v>
      </c>
      <c r="H5" s="330"/>
      <c r="I5" s="330"/>
      <c r="J5" s="316" t="s">
        <v>178</v>
      </c>
      <c r="K5" s="316" t="s">
        <v>179</v>
      </c>
      <c r="L5" s="316" t="s">
        <v>112</v>
      </c>
      <c r="M5" s="316" t="s">
        <v>183</v>
      </c>
      <c r="N5" s="316" t="s">
        <v>173</v>
      </c>
      <c r="O5" s="329" t="s">
        <v>4</v>
      </c>
      <c r="P5" s="330"/>
      <c r="Q5" s="330"/>
      <c r="R5" s="316" t="s">
        <v>178</v>
      </c>
      <c r="S5" s="316" t="s">
        <v>179</v>
      </c>
      <c r="T5" s="316" t="s">
        <v>112</v>
      </c>
      <c r="U5" s="316" t="s">
        <v>183</v>
      </c>
      <c r="V5" s="316" t="s">
        <v>173</v>
      </c>
      <c r="W5" s="329" t="s">
        <v>5</v>
      </c>
      <c r="X5" s="330"/>
      <c r="Y5" s="331"/>
      <c r="Z5" s="317"/>
      <c r="AA5" s="317"/>
      <c r="AB5" s="336"/>
      <c r="AC5" s="316" t="s">
        <v>133</v>
      </c>
      <c r="AD5" s="316" t="s">
        <v>174</v>
      </c>
      <c r="AE5" s="329" t="s">
        <v>5</v>
      </c>
      <c r="AF5" s="330"/>
      <c r="AG5" s="331"/>
    </row>
    <row r="6" spans="1:35" s="130" customFormat="1" ht="71.25" customHeight="1" thickBot="1">
      <c r="A6" s="340"/>
      <c r="B6" s="317"/>
      <c r="C6" s="317" t="s">
        <v>6</v>
      </c>
      <c r="D6" s="317" t="s">
        <v>6</v>
      </c>
      <c r="E6" s="317" t="s">
        <v>6</v>
      </c>
      <c r="F6" s="317" t="s">
        <v>6</v>
      </c>
      <c r="G6" s="252" t="s">
        <v>175</v>
      </c>
      <c r="H6" s="256" t="s">
        <v>184</v>
      </c>
      <c r="I6" s="231" t="s">
        <v>180</v>
      </c>
      <c r="J6" s="317" t="s">
        <v>6</v>
      </c>
      <c r="K6" s="317" t="s">
        <v>6</v>
      </c>
      <c r="L6" s="317" t="s">
        <v>6</v>
      </c>
      <c r="M6" s="317" t="s">
        <v>6</v>
      </c>
      <c r="N6" s="317" t="s">
        <v>6</v>
      </c>
      <c r="O6" s="252" t="s">
        <v>175</v>
      </c>
      <c r="P6" s="256" t="s">
        <v>184</v>
      </c>
      <c r="Q6" s="231" t="s">
        <v>180</v>
      </c>
      <c r="R6" s="317" t="s">
        <v>6</v>
      </c>
      <c r="S6" s="317" t="s">
        <v>6</v>
      </c>
      <c r="T6" s="317" t="s">
        <v>6</v>
      </c>
      <c r="U6" s="317" t="s">
        <v>6</v>
      </c>
      <c r="V6" s="317" t="s">
        <v>6</v>
      </c>
      <c r="W6" s="231" t="s">
        <v>175</v>
      </c>
      <c r="X6" s="256" t="s">
        <v>184</v>
      </c>
      <c r="Y6" s="231" t="s">
        <v>203</v>
      </c>
      <c r="Z6" s="321"/>
      <c r="AA6" s="321"/>
      <c r="AB6" s="337"/>
      <c r="AC6" s="317" t="s">
        <v>6</v>
      </c>
      <c r="AD6" s="317" t="s">
        <v>6</v>
      </c>
      <c r="AE6" s="227" t="s">
        <v>176</v>
      </c>
      <c r="AF6" s="227" t="s">
        <v>181</v>
      </c>
      <c r="AG6" s="227" t="s">
        <v>182</v>
      </c>
    </row>
    <row r="7" spans="1:35" s="130" customFormat="1" ht="20.25" customHeight="1" thickBot="1">
      <c r="A7" s="340"/>
      <c r="B7" s="211" t="s">
        <v>6</v>
      </c>
      <c r="C7" s="211" t="s">
        <v>6</v>
      </c>
      <c r="D7" s="210" t="s">
        <v>6</v>
      </c>
      <c r="E7" s="211" t="s">
        <v>6</v>
      </c>
      <c r="F7" s="210" t="s">
        <v>6</v>
      </c>
      <c r="G7" s="210" t="s">
        <v>7</v>
      </c>
      <c r="H7" s="210" t="s">
        <v>7</v>
      </c>
      <c r="I7" s="210" t="s">
        <v>7</v>
      </c>
      <c r="J7" s="211" t="s">
        <v>6</v>
      </c>
      <c r="K7" s="211" t="s">
        <v>6</v>
      </c>
      <c r="L7" s="210" t="s">
        <v>6</v>
      </c>
      <c r="M7" s="211" t="s">
        <v>6</v>
      </c>
      <c r="N7" s="210" t="s">
        <v>6</v>
      </c>
      <c r="O7" s="210" t="s">
        <v>7</v>
      </c>
      <c r="P7" s="210" t="s">
        <v>7</v>
      </c>
      <c r="Q7" s="210" t="s">
        <v>7</v>
      </c>
      <c r="R7" s="211" t="s">
        <v>7</v>
      </c>
      <c r="S7" s="211" t="s">
        <v>7</v>
      </c>
      <c r="T7" s="211" t="s">
        <v>7</v>
      </c>
      <c r="U7" s="211" t="s">
        <v>7</v>
      </c>
      <c r="V7" s="211" t="s">
        <v>7</v>
      </c>
      <c r="W7" s="210" t="s">
        <v>7</v>
      </c>
      <c r="X7" s="210" t="s">
        <v>7</v>
      </c>
      <c r="Y7" s="210" t="s">
        <v>7</v>
      </c>
      <c r="Z7" s="190" t="s">
        <v>7</v>
      </c>
      <c r="AA7" s="190" t="s">
        <v>7</v>
      </c>
      <c r="AB7" s="190" t="s">
        <v>7</v>
      </c>
      <c r="AC7" s="209" t="s">
        <v>7</v>
      </c>
      <c r="AD7" s="209" t="s">
        <v>7</v>
      </c>
      <c r="AE7" s="210" t="s">
        <v>7</v>
      </c>
      <c r="AF7" s="210" t="s">
        <v>7</v>
      </c>
      <c r="AG7" s="210" t="s">
        <v>7</v>
      </c>
    </row>
    <row r="8" spans="1:35" s="130" customFormat="1" ht="20.25" customHeight="1" thickBot="1">
      <c r="A8" s="206">
        <v>1</v>
      </c>
      <c r="B8" s="207">
        <v>2</v>
      </c>
      <c r="C8" s="207">
        <v>3</v>
      </c>
      <c r="D8" s="208">
        <v>4</v>
      </c>
      <c r="E8" s="207">
        <v>5</v>
      </c>
      <c r="F8" s="207">
        <v>6</v>
      </c>
      <c r="G8" s="208">
        <v>7</v>
      </c>
      <c r="H8" s="207">
        <v>8</v>
      </c>
      <c r="I8" s="207">
        <v>9</v>
      </c>
      <c r="J8" s="208">
        <v>10</v>
      </c>
      <c r="K8" s="206">
        <v>11</v>
      </c>
      <c r="L8" s="207">
        <v>12</v>
      </c>
      <c r="M8" s="208">
        <v>13</v>
      </c>
      <c r="N8" s="206">
        <v>14</v>
      </c>
      <c r="O8" s="207">
        <v>15</v>
      </c>
      <c r="P8" s="208">
        <v>16</v>
      </c>
      <c r="Q8" s="206">
        <v>17</v>
      </c>
      <c r="R8" s="207">
        <v>10</v>
      </c>
      <c r="S8" s="207">
        <v>11</v>
      </c>
      <c r="T8" s="208">
        <v>12</v>
      </c>
      <c r="U8" s="207">
        <v>13</v>
      </c>
      <c r="V8" s="207">
        <v>14</v>
      </c>
      <c r="W8" s="208">
        <v>15</v>
      </c>
      <c r="X8" s="207">
        <v>16</v>
      </c>
      <c r="Y8" s="207">
        <v>17</v>
      </c>
      <c r="Z8" s="202">
        <v>32</v>
      </c>
      <c r="AA8" s="204">
        <v>33</v>
      </c>
      <c r="AB8" s="201">
        <v>34</v>
      </c>
      <c r="AC8" s="206">
        <v>35</v>
      </c>
      <c r="AD8" s="207">
        <v>35</v>
      </c>
      <c r="AE8" s="208">
        <v>36</v>
      </c>
      <c r="AF8" s="207">
        <v>38</v>
      </c>
      <c r="AG8" s="207">
        <v>39</v>
      </c>
    </row>
    <row r="9" spans="1:35" s="12" customFormat="1" ht="20.25" customHeight="1">
      <c r="A9" s="345" t="s">
        <v>9</v>
      </c>
      <c r="B9" s="205">
        <v>686756.45200000005</v>
      </c>
      <c r="C9" s="205">
        <f>B9</f>
        <v>686756.45200000005</v>
      </c>
      <c r="D9" s="205">
        <v>688680.95869170397</v>
      </c>
      <c r="E9" s="205">
        <v>662188.59199999995</v>
      </c>
      <c r="F9" s="205">
        <v>655708.37600000005</v>
      </c>
      <c r="G9" s="163">
        <f>F9-D9</f>
        <v>-32972.582691703923</v>
      </c>
      <c r="H9" s="163">
        <f>F9-E9</f>
        <v>-6480.2159999998985</v>
      </c>
      <c r="I9" s="163">
        <f>F9-C9</f>
        <v>-31048.076000000001</v>
      </c>
      <c r="J9" s="205">
        <v>640953.62899999996</v>
      </c>
      <c r="K9" s="205">
        <f>J9</f>
        <v>640953.62899999996</v>
      </c>
      <c r="L9" s="205">
        <v>640295.30980237294</v>
      </c>
      <c r="M9" s="205">
        <v>615609.6569556999</v>
      </c>
      <c r="N9" s="205">
        <v>615333.80500000005</v>
      </c>
      <c r="O9" s="163">
        <f>N9-L9</f>
        <v>-24961.504802372889</v>
      </c>
      <c r="P9" s="163">
        <f>N9-M9</f>
        <v>-275.85195569985081</v>
      </c>
      <c r="Q9" s="163">
        <f>N9-K9</f>
        <v>-25619.823999999906</v>
      </c>
      <c r="R9" s="162">
        <f>B9-J9</f>
        <v>45802.823000000091</v>
      </c>
      <c r="S9" s="162">
        <f>C9-K9</f>
        <v>45802.823000000091</v>
      </c>
      <c r="T9" s="162">
        <f>D9-L9</f>
        <v>48385.648889331031</v>
      </c>
      <c r="U9" s="162">
        <f>E9-M9</f>
        <v>46578.935044300044</v>
      </c>
      <c r="V9" s="162">
        <f>F9-N9</f>
        <v>40374.570999999996</v>
      </c>
      <c r="W9" s="163">
        <f>W10*F9</f>
        <v>-5694.4757109783486</v>
      </c>
      <c r="X9" s="163">
        <f>X10*F9</f>
        <v>-5748.5398821450053</v>
      </c>
      <c r="Y9" s="163">
        <f>Y10*F9</f>
        <v>-3357.5185902489607</v>
      </c>
      <c r="Z9" s="160">
        <v>1209.7890000000043</v>
      </c>
      <c r="AA9" s="160">
        <v>1329.7490000000034</v>
      </c>
      <c r="AB9" s="160">
        <f>AA9-Z9</f>
        <v>119.95999999999913</v>
      </c>
      <c r="AC9" s="162">
        <f>S9+Z9</f>
        <v>47012.612000000096</v>
      </c>
      <c r="AD9" s="162">
        <f>V9+AA9</f>
        <v>41704.32</v>
      </c>
      <c r="AE9" s="163">
        <f>AE10*F9</f>
        <v>-4364.7267109783461</v>
      </c>
      <c r="AF9" s="163">
        <f>AF10*F9</f>
        <v>-2027.769590248959</v>
      </c>
      <c r="AG9" s="163">
        <f>AG10*F9</f>
        <v>-3182.8643522748221</v>
      </c>
    </row>
    <row r="10" spans="1:35" s="12" customFormat="1" ht="20.25" customHeight="1" thickBot="1">
      <c r="A10" s="344"/>
      <c r="B10" s="164"/>
      <c r="C10" s="164"/>
      <c r="D10" s="164"/>
      <c r="E10" s="165"/>
      <c r="F10" s="164"/>
      <c r="G10" s="166">
        <f>G9/D9</f>
        <v>-4.7877877666811584E-2</v>
      </c>
      <c r="H10" s="166">
        <f>H9/E9</f>
        <v>-9.7860580479464058E-3</v>
      </c>
      <c r="I10" s="166">
        <f>I9/C9</f>
        <v>-4.5209733246161038E-2</v>
      </c>
      <c r="J10" s="164"/>
      <c r="K10" s="164"/>
      <c r="L10" s="164"/>
      <c r="M10" s="229"/>
      <c r="N10" s="164"/>
      <c r="O10" s="166">
        <f>O9/L9</f>
        <v>-3.8984363027861714E-2</v>
      </c>
      <c r="P10" s="166">
        <f>P9/M9</f>
        <v>-4.4809556280190303E-4</v>
      </c>
      <c r="Q10" s="166">
        <f>Q9/K9</f>
        <v>-3.9971415779283946E-2</v>
      </c>
      <c r="R10" s="167">
        <f>R9/B9</f>
        <v>6.6694419639759112E-2</v>
      </c>
      <c r="S10" s="167">
        <f>S9/C9</f>
        <v>6.6694419639759112E-2</v>
      </c>
      <c r="T10" s="167">
        <f>T9/D9</f>
        <v>7.0258438655324329E-2</v>
      </c>
      <c r="U10" s="167">
        <f>U9/E9</f>
        <v>7.0340890204130924E-2</v>
      </c>
      <c r="V10" s="167">
        <f>V9/F9</f>
        <v>6.1573974769539914E-2</v>
      </c>
      <c r="W10" s="166">
        <f>V10-T10</f>
        <v>-8.6844638857844145E-3</v>
      </c>
      <c r="X10" s="166">
        <f>V10-U10</f>
        <v>-8.7669154345910091E-3</v>
      </c>
      <c r="Y10" s="166">
        <f>V10-S10</f>
        <v>-5.1204448702191971E-3</v>
      </c>
      <c r="Z10" s="194">
        <f>Z9/S9</f>
        <v>2.641297895546748E-2</v>
      </c>
      <c r="AA10" s="194">
        <f>AA9/V9</f>
        <v>3.2935309702733527E-2</v>
      </c>
      <c r="AB10" s="194">
        <f>AA10-Z10</f>
        <v>6.5223307472660474E-3</v>
      </c>
      <c r="AC10" s="167">
        <f>AC9/C9</f>
        <v>6.8456017942151184E-2</v>
      </c>
      <c r="AD10" s="167">
        <f>AD9/F9</f>
        <v>6.3601932698203009E-2</v>
      </c>
      <c r="AE10" s="166">
        <f>AD10-T10</f>
        <v>-6.6565059571213198E-3</v>
      </c>
      <c r="AF10" s="166">
        <f>AD10-S10</f>
        <v>-3.0924869415561024E-3</v>
      </c>
      <c r="AG10" s="166">
        <f>AD10-AC10</f>
        <v>-4.8540852439481752E-3</v>
      </c>
    </row>
    <row r="11" spans="1:35" s="12" customFormat="1" ht="20.25" customHeight="1">
      <c r="A11" s="343" t="s">
        <v>11</v>
      </c>
      <c r="B11" s="228">
        <v>428299.66899999999</v>
      </c>
      <c r="C11" s="228">
        <f>B11+C72</f>
        <v>428891.12599999999</v>
      </c>
      <c r="D11" s="228">
        <v>428299.66899999999</v>
      </c>
      <c r="E11" s="228">
        <v>428299.66899999999</v>
      </c>
      <c r="F11" s="228">
        <v>434973.82500000001</v>
      </c>
      <c r="G11" s="161">
        <f>F11-D11</f>
        <v>6674.1560000000172</v>
      </c>
      <c r="H11" s="161">
        <f t="shared" ref="H11" si="0">F11-E11</f>
        <v>6674.1560000000172</v>
      </c>
      <c r="I11" s="161">
        <f>F11-C11</f>
        <v>6082.6990000000224</v>
      </c>
      <c r="J11" s="228">
        <v>370083.05900000001</v>
      </c>
      <c r="K11" s="228">
        <f>J11+B72+D72</f>
        <v>368165.30866851698</v>
      </c>
      <c r="L11" s="228">
        <v>369689.46096939704</v>
      </c>
      <c r="M11" s="228">
        <v>369689.46096939704</v>
      </c>
      <c r="N11" s="228">
        <v>373780.81183000002</v>
      </c>
      <c r="O11" s="161">
        <f>N11-L11</f>
        <v>4091.3508606029791</v>
      </c>
      <c r="P11" s="161">
        <f t="shared" ref="P11" si="1">N11-M11</f>
        <v>4091.3508606029791</v>
      </c>
      <c r="Q11" s="161">
        <f>N11-K11</f>
        <v>5615.5031614830368</v>
      </c>
      <c r="R11" s="168">
        <f>B11-J11</f>
        <v>58216.609999999986</v>
      </c>
      <c r="S11" s="168">
        <f>C11-K11</f>
        <v>60725.817331483006</v>
      </c>
      <c r="T11" s="168">
        <f>D11-L11</f>
        <v>58610.208030602953</v>
      </c>
      <c r="U11" s="168">
        <f>E11-M11</f>
        <v>58610.208030602953</v>
      </c>
      <c r="V11" s="168">
        <f>F11-N11</f>
        <v>61193.013169999991</v>
      </c>
      <c r="W11" s="161">
        <f>W12*F11</f>
        <v>1669.4874324232908</v>
      </c>
      <c r="X11" s="163">
        <f>X12*F11</f>
        <v>1669.4874324232908</v>
      </c>
      <c r="Y11" s="163">
        <f>Y12*F11</f>
        <v>-394.04107212125581</v>
      </c>
      <c r="Z11" s="160">
        <v>13872.397000000004</v>
      </c>
      <c r="AA11" s="160">
        <v>8745.7360000000044</v>
      </c>
      <c r="AB11" s="160">
        <f t="shared" ref="AB11" si="2">AA11-Z11</f>
        <v>-5126.6610000000001</v>
      </c>
      <c r="AC11" s="168">
        <f>S11+Z11</f>
        <v>74598.214331483003</v>
      </c>
      <c r="AD11" s="168">
        <f>V11+AA11</f>
        <v>69938.749169999996</v>
      </c>
      <c r="AE11" s="161">
        <f>AE12*F11</f>
        <v>10415.223432423298</v>
      </c>
      <c r="AF11" s="163">
        <f>AF12*F11</f>
        <v>8351.6949278787506</v>
      </c>
      <c r="AG11" s="163">
        <f>AG12*F11</f>
        <v>-5717.4457449187621</v>
      </c>
    </row>
    <row r="12" spans="1:35" s="12" customFormat="1" ht="20.25" customHeight="1" thickBot="1">
      <c r="A12" s="346"/>
      <c r="B12" s="164"/>
      <c r="C12" s="164"/>
      <c r="D12" s="169"/>
      <c r="E12" s="165"/>
      <c r="F12" s="169"/>
      <c r="G12" s="166">
        <f>G11/D11</f>
        <v>1.5582911879392597E-2</v>
      </c>
      <c r="H12" s="166">
        <f t="shared" ref="H12" si="3">H11/E11</f>
        <v>1.5582911879392597E-2</v>
      </c>
      <c r="I12" s="166">
        <f>I11/C11</f>
        <v>1.4182384832089117E-2</v>
      </c>
      <c r="J12" s="164"/>
      <c r="K12" s="164"/>
      <c r="L12" s="169"/>
      <c r="M12" s="229"/>
      <c r="N12" s="169"/>
      <c r="O12" s="166">
        <f>O11/L11</f>
        <v>1.1066993497392834E-2</v>
      </c>
      <c r="P12" s="166">
        <f t="shared" ref="P12" si="4">P11/M11</f>
        <v>1.1066993497392834E-2</v>
      </c>
      <c r="Q12" s="166">
        <f>Q11/K11</f>
        <v>1.5252667834978003E-2</v>
      </c>
      <c r="R12" s="167">
        <f>R11/B11</f>
        <v>0.13592494744608358</v>
      </c>
      <c r="S12" s="167">
        <f>S11/C11</f>
        <v>0.14158795472835922</v>
      </c>
      <c r="T12" s="167">
        <f>T11/D11</f>
        <v>0.13684392558006611</v>
      </c>
      <c r="U12" s="167">
        <f>U11/E11</f>
        <v>0.13684392558006611</v>
      </c>
      <c r="V12" s="167">
        <f>V11/F11</f>
        <v>0.14068205867330061</v>
      </c>
      <c r="W12" s="166">
        <f>V12-T12</f>
        <v>3.838133093234497E-3</v>
      </c>
      <c r="X12" s="166">
        <f>V12-U12</f>
        <v>3.838133093234497E-3</v>
      </c>
      <c r="Y12" s="166">
        <f>V12-S12</f>
        <v>-9.058960550586137E-4</v>
      </c>
      <c r="Z12" s="194">
        <f>Z11/S11</f>
        <v>0.22844315004069821</v>
      </c>
      <c r="AA12" s="194">
        <f>AA11/V11</f>
        <v>0.14292049936654566</v>
      </c>
      <c r="AB12" s="194">
        <f>AA12-Z12</f>
        <v>-8.5522650674152545E-2</v>
      </c>
      <c r="AC12" s="167">
        <f>AC11/C11</f>
        <v>0.17393275311432535</v>
      </c>
      <c r="AD12" s="167">
        <f>AD11/F11</f>
        <v>0.16078840875080241</v>
      </c>
      <c r="AE12" s="166">
        <f>AD12-T12</f>
        <v>2.3944483170736303E-2</v>
      </c>
      <c r="AF12" s="166">
        <f>AD12-S12</f>
        <v>1.9200454022443192E-2</v>
      </c>
      <c r="AG12" s="166">
        <f t="shared" ref="AG12" si="5">AD12-AC12</f>
        <v>-1.3144344363522936E-2</v>
      </c>
    </row>
    <row r="13" spans="1:35" s="12" customFormat="1" ht="20.25" customHeight="1">
      <c r="A13" s="343" t="s">
        <v>10</v>
      </c>
      <c r="B13" s="228">
        <v>51069.875999999997</v>
      </c>
      <c r="C13" s="228">
        <f>B13</f>
        <v>51069.875999999997</v>
      </c>
      <c r="D13" s="228">
        <v>52228.767</v>
      </c>
      <c r="E13" s="228">
        <v>52228.767</v>
      </c>
      <c r="F13" s="228">
        <v>48629.01</v>
      </c>
      <c r="G13" s="161">
        <f>F13-D13</f>
        <v>-3599.7569999999978</v>
      </c>
      <c r="H13" s="161">
        <f t="shared" ref="H13" si="6">F13-E13</f>
        <v>-3599.7569999999978</v>
      </c>
      <c r="I13" s="161">
        <f>F13-C13</f>
        <v>-2440.8659999999945</v>
      </c>
      <c r="J13" s="228">
        <v>42657.801800000001</v>
      </c>
      <c r="K13" s="228">
        <f>J13</f>
        <v>42657.801800000001</v>
      </c>
      <c r="L13" s="228">
        <v>43745.419000000002</v>
      </c>
      <c r="M13" s="228">
        <v>43745.419000000002</v>
      </c>
      <c r="N13" s="228">
        <v>42568.919000000002</v>
      </c>
      <c r="O13" s="161">
        <f>N13-L13</f>
        <v>-1176.5</v>
      </c>
      <c r="P13" s="161">
        <f t="shared" ref="P13" si="7">N13-M13</f>
        <v>-1176.5</v>
      </c>
      <c r="Q13" s="161">
        <f>N13-K13</f>
        <v>-88.882799999999406</v>
      </c>
      <c r="R13" s="168">
        <f>B13-J13</f>
        <v>8412.0741999999955</v>
      </c>
      <c r="S13" s="168">
        <f>C13-K13</f>
        <v>8412.0741999999955</v>
      </c>
      <c r="T13" s="168">
        <f>D13-L13</f>
        <v>8483.3479999999981</v>
      </c>
      <c r="U13" s="168">
        <f>E13-M13</f>
        <v>8483.3479999999981</v>
      </c>
      <c r="V13" s="168">
        <f>F13-N13</f>
        <v>6060.0910000000003</v>
      </c>
      <c r="W13" s="161">
        <f>W14*F13</f>
        <v>-1838.5602303742476</v>
      </c>
      <c r="X13" s="163">
        <f>X14*F13</f>
        <v>-1838.5602303742476</v>
      </c>
      <c r="Y13" s="163">
        <f>Y14*F13</f>
        <v>-1949.9311976756276</v>
      </c>
      <c r="Z13" s="160">
        <v>138.88500000000022</v>
      </c>
      <c r="AA13" s="160">
        <v>206</v>
      </c>
      <c r="AB13" s="160">
        <f t="shared" ref="AB13" si="8">AA13-Z13</f>
        <v>67.114999999999782</v>
      </c>
      <c r="AC13" s="168">
        <f>S13+Z13</f>
        <v>8550.9591999999957</v>
      </c>
      <c r="AD13" s="168">
        <f>V13+AA13</f>
        <v>6266.0910000000003</v>
      </c>
      <c r="AE13" s="161">
        <f>AE14*F13</f>
        <v>-1632.5602303742476</v>
      </c>
      <c r="AF13" s="163">
        <f>AF14*F13</f>
        <v>-1743.9311976756276</v>
      </c>
      <c r="AG13" s="163">
        <f>AG14*F13</f>
        <v>-1876.1782400191423</v>
      </c>
    </row>
    <row r="14" spans="1:35" s="12" customFormat="1" ht="20.25" customHeight="1" thickBot="1">
      <c r="A14" s="346"/>
      <c r="B14" s="164"/>
      <c r="C14" s="164"/>
      <c r="D14" s="164"/>
      <c r="E14" s="229"/>
      <c r="F14" s="164"/>
      <c r="G14" s="166">
        <f>G13/D13</f>
        <v>-6.8922879224776606E-2</v>
      </c>
      <c r="H14" s="166">
        <f t="shared" ref="H14" si="9">H13/E13</f>
        <v>-6.8922879224776606E-2</v>
      </c>
      <c r="I14" s="166">
        <f>I13/C13</f>
        <v>-4.7794633376434963E-2</v>
      </c>
      <c r="J14" s="164"/>
      <c r="K14" s="164"/>
      <c r="L14" s="164"/>
      <c r="M14" s="229"/>
      <c r="N14" s="164"/>
      <c r="O14" s="166">
        <f>O13/L13</f>
        <v>-2.6894244629363361E-2</v>
      </c>
      <c r="P14" s="166">
        <f t="shared" ref="P14" si="10">P13/M13</f>
        <v>-2.6894244629363361E-2</v>
      </c>
      <c r="Q14" s="166">
        <f>Q13/K13</f>
        <v>-2.0836235401140478E-3</v>
      </c>
      <c r="R14" s="167">
        <f>R13/B13</f>
        <v>0.16471694977289539</v>
      </c>
      <c r="S14" s="167">
        <f>S13/C13</f>
        <v>0.16471694977289539</v>
      </c>
      <c r="T14" s="167">
        <f>T13/D13</f>
        <v>0.1624267331449735</v>
      </c>
      <c r="U14" s="167">
        <f>U13/E13</f>
        <v>0.1624267331449735</v>
      </c>
      <c r="V14" s="167">
        <f>V13/F13</f>
        <v>0.12461884377247244</v>
      </c>
      <c r="W14" s="166">
        <f>V14-T14</f>
        <v>-3.7807889372501055E-2</v>
      </c>
      <c r="X14" s="166">
        <f>V14-U14</f>
        <v>-3.7807889372501055E-2</v>
      </c>
      <c r="Y14" s="166">
        <f>V14-S14</f>
        <v>-4.0098106000422948E-2</v>
      </c>
      <c r="Z14" s="194">
        <f>Z13/S13</f>
        <v>1.6510196736020267E-2</v>
      </c>
      <c r="AA14" s="194">
        <f>AA13/V13</f>
        <v>3.3992888885661945E-2</v>
      </c>
      <c r="AB14" s="194">
        <f>AA14-Z14</f>
        <v>1.7482692149641679E-2</v>
      </c>
      <c r="AC14" s="167">
        <f>AC13/C13</f>
        <v>0.16743645901940307</v>
      </c>
      <c r="AD14" s="167">
        <f>AD13/F13</f>
        <v>0.12885499828188976</v>
      </c>
      <c r="AE14" s="166">
        <f>AD14-T14</f>
        <v>-3.3571734863083735E-2</v>
      </c>
      <c r="AF14" s="166">
        <f>AD14-S14</f>
        <v>-3.5861951491005628E-2</v>
      </c>
      <c r="AG14" s="166">
        <f t="shared" ref="AG14" si="11">AD14-AC14</f>
        <v>-3.8581460737513312E-2</v>
      </c>
    </row>
    <row r="15" spans="1:35" s="12" customFormat="1" ht="20.25" customHeight="1">
      <c r="A15" s="343" t="s">
        <v>12</v>
      </c>
      <c r="B15" s="228">
        <v>1331803.0090000001</v>
      </c>
      <c r="C15" s="228">
        <f>B15+B88+C88+D88</f>
        <v>1318516.0819999999</v>
      </c>
      <c r="D15" s="228">
        <v>1336530.3470000001</v>
      </c>
      <c r="E15" s="228">
        <v>1255866.3500000001</v>
      </c>
      <c r="F15" s="228">
        <v>1255866.3500000001</v>
      </c>
      <c r="G15" s="161">
        <f>F15-D15</f>
        <v>-80663.996999999974</v>
      </c>
      <c r="H15" s="161">
        <f t="shared" ref="H15" si="12">F15-E15</f>
        <v>0</v>
      </c>
      <c r="I15" s="161">
        <f>F15-C15</f>
        <v>-62649.731999999844</v>
      </c>
      <c r="J15" s="228">
        <v>1210505.5870000001</v>
      </c>
      <c r="K15" s="228">
        <f>J15+B88+C88-F88</f>
        <v>1176006.477</v>
      </c>
      <c r="L15" s="228">
        <v>1195964.507</v>
      </c>
      <c r="M15" s="228">
        <v>1124316.327</v>
      </c>
      <c r="N15" s="228">
        <v>1124316.3270000003</v>
      </c>
      <c r="O15" s="161">
        <f>N15-L15</f>
        <v>-71648.179999999702</v>
      </c>
      <c r="P15" s="161">
        <f t="shared" ref="P15" si="13">N15-M15</f>
        <v>0</v>
      </c>
      <c r="Q15" s="161">
        <f>N15-K15</f>
        <v>-51690.149999999674</v>
      </c>
      <c r="R15" s="168">
        <f>B15-J15</f>
        <v>121297.42200000002</v>
      </c>
      <c r="S15" s="168">
        <f>C15-K15</f>
        <v>142509.60499999998</v>
      </c>
      <c r="T15" s="168">
        <f>D15-L15</f>
        <v>140565.84000000008</v>
      </c>
      <c r="U15" s="168">
        <f>E15-M15</f>
        <v>131550.02300000004</v>
      </c>
      <c r="V15" s="168">
        <f>F15-N15</f>
        <v>131550.02299999981</v>
      </c>
      <c r="W15" s="161">
        <f>W16*F15</f>
        <v>-532.20679128834036</v>
      </c>
      <c r="X15" s="163">
        <f>X16*F15</f>
        <v>-2.2657240736356777E-10</v>
      </c>
      <c r="Y15" s="163">
        <f>Y16*F15</f>
        <v>-4188.1905224437833</v>
      </c>
      <c r="Z15" s="160">
        <v>29214.11</v>
      </c>
      <c r="AA15" s="160">
        <v>11759.953000000009</v>
      </c>
      <c r="AB15" s="160">
        <f t="shared" ref="AB15" si="14">AA15-Z15</f>
        <v>-17454.156999999992</v>
      </c>
      <c r="AC15" s="168">
        <f>S15+Z15</f>
        <v>171723.71499999997</v>
      </c>
      <c r="AD15" s="168">
        <f>V15+AA15</f>
        <v>143309.97599999982</v>
      </c>
      <c r="AE15" s="161">
        <f>AE16*F15</f>
        <v>11227.746208711667</v>
      </c>
      <c r="AF15" s="163">
        <f>AF16*F15</f>
        <v>7571.7624775562253</v>
      </c>
      <c r="AG15" s="163">
        <f>AG16*F15</f>
        <v>-20254.229328737467</v>
      </c>
    </row>
    <row r="16" spans="1:35" s="12" customFormat="1" ht="20.25" customHeight="1" thickBot="1">
      <c r="A16" s="344"/>
      <c r="B16" s="164"/>
      <c r="C16" s="164"/>
      <c r="D16" s="164"/>
      <c r="E16" s="165"/>
      <c r="F16" s="164"/>
      <c r="G16" s="166">
        <f>G15/D15</f>
        <v>-6.0353285042168948E-2</v>
      </c>
      <c r="H16" s="166">
        <f t="shared" ref="H16" si="15">H15/E15</f>
        <v>0</v>
      </c>
      <c r="I16" s="166">
        <f>I15/C15</f>
        <v>-4.7515333984375206E-2</v>
      </c>
      <c r="J16" s="164"/>
      <c r="K16" s="164"/>
      <c r="L16" s="164"/>
      <c r="M16" s="165"/>
      <c r="N16" s="164"/>
      <c r="O16" s="166">
        <f>O15/L15</f>
        <v>-5.9908282880170541E-2</v>
      </c>
      <c r="P16" s="166">
        <f t="shared" ref="P16" si="16">P15/M15</f>
        <v>0</v>
      </c>
      <c r="Q16" s="166">
        <f>Q15/K15</f>
        <v>-4.3953967100471739E-2</v>
      </c>
      <c r="R16" s="167">
        <f>R15/B15</f>
        <v>9.1077600200856743E-2</v>
      </c>
      <c r="S16" s="167">
        <f>S15/C15</f>
        <v>0.10808332711712802</v>
      </c>
      <c r="T16" s="167">
        <f>T15/D15</f>
        <v>0.10517220227398254</v>
      </c>
      <c r="U16" s="167">
        <f>U15/E15</f>
        <v>0.10474842565851059</v>
      </c>
      <c r="V16" s="167">
        <f>V15/F15</f>
        <v>0.10474842565851041</v>
      </c>
      <c r="W16" s="166">
        <f>V16-T16</f>
        <v>-4.237766154721323E-4</v>
      </c>
      <c r="X16" s="166">
        <f>V16-U16</f>
        <v>-1.8041124150158794E-16</v>
      </c>
      <c r="Y16" s="166">
        <f>V16-S16</f>
        <v>-3.3349014586176173E-3</v>
      </c>
      <c r="Z16" s="194">
        <f>Z15/S15</f>
        <v>0.20499748069612575</v>
      </c>
      <c r="AA16" s="194">
        <f>AA15/V15</f>
        <v>8.9395294138413225E-2</v>
      </c>
      <c r="AB16" s="194">
        <f>AA16-Z16</f>
        <v>-0.11560218655771252</v>
      </c>
      <c r="AC16" s="167">
        <f>AC15/C15</f>
        <v>0.13024013688139449</v>
      </c>
      <c r="AD16" s="167">
        <f>AD15/F15</f>
        <v>0.11411244198078865</v>
      </c>
      <c r="AE16" s="166">
        <f>AD16-T16</f>
        <v>8.9402397068061162E-3</v>
      </c>
      <c r="AF16" s="166">
        <f>AD16-S16</f>
        <v>6.0291148636606312E-3</v>
      </c>
      <c r="AG16" s="166">
        <f t="shared" ref="AG16" si="17">AD16-AC16</f>
        <v>-1.6127694900605838E-2</v>
      </c>
    </row>
    <row r="17" spans="1:33" s="104" customFormat="1" ht="20.25" customHeight="1">
      <c r="A17" s="343" t="s">
        <v>13</v>
      </c>
      <c r="B17" s="228">
        <v>1385895.22382701</v>
      </c>
      <c r="C17" s="228">
        <f>B17-E106</f>
        <v>1380321.76082701</v>
      </c>
      <c r="D17" s="228">
        <v>1385895.2240000002</v>
      </c>
      <c r="E17" s="228">
        <v>1385895.2240000002</v>
      </c>
      <c r="F17" s="228">
        <v>1324738.3959999999</v>
      </c>
      <c r="G17" s="161">
        <f>F17-D17</f>
        <v>-61156.828000000212</v>
      </c>
      <c r="H17" s="161">
        <f t="shared" ref="H17" si="18">F17-E17</f>
        <v>-61156.828000000212</v>
      </c>
      <c r="I17" s="161">
        <f>F17-C17</f>
        <v>-55583.364827010082</v>
      </c>
      <c r="J17" s="228">
        <v>1337933.72682701</v>
      </c>
      <c r="K17" s="228">
        <f>J17-E106</f>
        <v>1332360.2638270101</v>
      </c>
      <c r="L17" s="228">
        <v>1337940.3840000001</v>
      </c>
      <c r="M17" s="228">
        <v>1337940.3840000001</v>
      </c>
      <c r="N17" s="228">
        <v>1278363.0859999999</v>
      </c>
      <c r="O17" s="161">
        <f>N17-L17</f>
        <v>-59577.298000000184</v>
      </c>
      <c r="P17" s="161">
        <f t="shared" ref="P17" si="19">N17-M17</f>
        <v>-59577.298000000184</v>
      </c>
      <c r="Q17" s="161">
        <f>N17-K17</f>
        <v>-53997.177827010164</v>
      </c>
      <c r="R17" s="168">
        <f>B17-J17</f>
        <v>47961.496999999974</v>
      </c>
      <c r="S17" s="168">
        <f>C17-K17</f>
        <v>47961.496999999974</v>
      </c>
      <c r="T17" s="168">
        <f>D17-L17</f>
        <v>47954.840000000084</v>
      </c>
      <c r="U17" s="168">
        <f>E17-M17</f>
        <v>47954.840000000084</v>
      </c>
      <c r="V17" s="168">
        <f>F17-N17</f>
        <v>46375.310000000056</v>
      </c>
      <c r="W17" s="161">
        <f>W18*F17</f>
        <v>536.62268662438248</v>
      </c>
      <c r="X17" s="163">
        <f>X18*F17</f>
        <v>536.62268662438248</v>
      </c>
      <c r="Y17" s="163">
        <f>Y18*F17</f>
        <v>345.14630289847327</v>
      </c>
      <c r="Z17" s="160">
        <v>0</v>
      </c>
      <c r="AA17" s="160">
        <v>0</v>
      </c>
      <c r="AB17" s="160">
        <f t="shared" ref="AB17" si="20">AA17-Z17</f>
        <v>0</v>
      </c>
      <c r="AC17" s="168">
        <f>S17+Z17</f>
        <v>47961.496999999974</v>
      </c>
      <c r="AD17" s="168">
        <f>V17+AA17</f>
        <v>46375.310000000056</v>
      </c>
      <c r="AE17" s="161">
        <f>AE18*F17</f>
        <v>536.62268662438248</v>
      </c>
      <c r="AF17" s="163">
        <f>AF18*F17</f>
        <v>345.14630289847327</v>
      </c>
      <c r="AG17" s="163">
        <f>AG18*F17</f>
        <v>345.14630289847327</v>
      </c>
    </row>
    <row r="18" spans="1:33" s="104" customFormat="1" ht="20.25" customHeight="1" thickBot="1">
      <c r="A18" s="344"/>
      <c r="B18" s="164"/>
      <c r="C18" s="164"/>
      <c r="D18" s="164"/>
      <c r="E18" s="170"/>
      <c r="F18" s="164"/>
      <c r="G18" s="166">
        <f>G17/D17</f>
        <v>-4.4128031427576521E-2</v>
      </c>
      <c r="H18" s="166">
        <f t="shared" ref="H18" si="21">H17/E17</f>
        <v>-4.4128031427576521E-2</v>
      </c>
      <c r="I18" s="166">
        <f>I17/C17</f>
        <v>-4.0268411615642215E-2</v>
      </c>
      <c r="J18" s="164"/>
      <c r="K18" s="164"/>
      <c r="L18" s="164"/>
      <c r="M18" s="170"/>
      <c r="N18" s="164"/>
      <c r="O18" s="166">
        <f>O17/L17</f>
        <v>-4.4529112591611693E-2</v>
      </c>
      <c r="P18" s="166">
        <f t="shared" ref="P18" si="22">P17/M17</f>
        <v>-4.4529112591611693E-2</v>
      </c>
      <c r="Q18" s="166">
        <f>Q17/K17</f>
        <v>-4.0527460397168528E-2</v>
      </c>
      <c r="R18" s="167">
        <f>R17/B17</f>
        <v>3.4606870833683322E-2</v>
      </c>
      <c r="S18" s="167">
        <f>S17/C17</f>
        <v>3.4746606451574145E-2</v>
      </c>
      <c r="T18" s="167">
        <f>T17/D17</f>
        <v>3.4602067435943538E-2</v>
      </c>
      <c r="U18" s="167">
        <f>U17/E17</f>
        <v>3.4602067435943538E-2</v>
      </c>
      <c r="V18" s="167">
        <f>V17/F17</f>
        <v>3.5007145667422822E-2</v>
      </c>
      <c r="W18" s="166">
        <f>V18-T18</f>
        <v>4.0507823147928335E-4</v>
      </c>
      <c r="X18" s="166">
        <f>V18-U18</f>
        <v>4.0507823147928335E-4</v>
      </c>
      <c r="Y18" s="166">
        <f>V18-S18</f>
        <v>2.6053921584867634E-4</v>
      </c>
      <c r="Z18" s="194">
        <f>Z17/S17</f>
        <v>0</v>
      </c>
      <c r="AA18" s="194">
        <f>AA17/V17</f>
        <v>0</v>
      </c>
      <c r="AB18" s="194">
        <f>AA18-Z18</f>
        <v>0</v>
      </c>
      <c r="AC18" s="167">
        <f>AC17/C17</f>
        <v>3.4746606451574145E-2</v>
      </c>
      <c r="AD18" s="167">
        <f>AD17/F17</f>
        <v>3.5007145667422822E-2</v>
      </c>
      <c r="AE18" s="166">
        <f>AD18-T18</f>
        <v>4.0507823147928335E-4</v>
      </c>
      <c r="AF18" s="166">
        <f>AD18-S18</f>
        <v>2.6053921584867634E-4</v>
      </c>
      <c r="AG18" s="166">
        <f t="shared" ref="AG18" si="23">AD18-AC18</f>
        <v>2.6053921584867634E-4</v>
      </c>
    </row>
    <row r="19" spans="1:33" s="12" customFormat="1" ht="20.25" customHeight="1">
      <c r="A19" s="343" t="s">
        <v>14</v>
      </c>
      <c r="B19" s="228">
        <v>796499.33600000001</v>
      </c>
      <c r="C19" s="228">
        <f>B19</f>
        <v>796499.33600000001</v>
      </c>
      <c r="D19" s="228">
        <v>824945.74085714284</v>
      </c>
      <c r="E19" s="228">
        <v>824945.74085714284</v>
      </c>
      <c r="F19" s="228">
        <v>756750.18799999997</v>
      </c>
      <c r="G19" s="161">
        <f>F19-D19</f>
        <v>-68195.552857142873</v>
      </c>
      <c r="H19" s="161">
        <f t="shared" ref="H19" si="24">F19-E19</f>
        <v>-68195.552857142873</v>
      </c>
      <c r="I19" s="161">
        <f>F19-C19</f>
        <v>-39749.148000000045</v>
      </c>
      <c r="J19" s="228">
        <v>731533.26199999999</v>
      </c>
      <c r="K19" s="228">
        <f>J19-B122</f>
        <v>730846.25</v>
      </c>
      <c r="L19" s="228">
        <v>757630.24430514302</v>
      </c>
      <c r="M19" s="228">
        <v>757630.24430514302</v>
      </c>
      <c r="N19" s="228">
        <v>702094.83199999994</v>
      </c>
      <c r="O19" s="161">
        <f>N19-L19</f>
        <v>-55535.41230514308</v>
      </c>
      <c r="P19" s="161">
        <f t="shared" ref="P19" si="25">N19-M19</f>
        <v>-55535.41230514308</v>
      </c>
      <c r="Q19" s="161">
        <f>N19-K19</f>
        <v>-28751.418000000063</v>
      </c>
      <c r="R19" s="168">
        <f>B19-J19</f>
        <v>64966.074000000022</v>
      </c>
      <c r="S19" s="168">
        <f>C19-K19</f>
        <v>65653.08600000001</v>
      </c>
      <c r="T19" s="168">
        <f>D19-L19</f>
        <v>67315.496551999822</v>
      </c>
      <c r="U19" s="168">
        <f>E19-M19</f>
        <v>67315.496551999822</v>
      </c>
      <c r="V19" s="168">
        <f>F19-N19</f>
        <v>54655.356000000029</v>
      </c>
      <c r="W19" s="161">
        <f>W20*F19</f>
        <v>-7095.3897134210829</v>
      </c>
      <c r="X19" s="163">
        <f>X20*F19</f>
        <v>-7095.3897134210829</v>
      </c>
      <c r="Y19" s="163">
        <f>Y20*F19</f>
        <v>-7721.3252195812711</v>
      </c>
      <c r="Z19" s="160">
        <v>2492.2560000000085</v>
      </c>
      <c r="AA19" s="160">
        <v>0</v>
      </c>
      <c r="AB19" s="160">
        <f t="shared" ref="AB19" si="26">AA19-Z19</f>
        <v>-2492.2560000000085</v>
      </c>
      <c r="AC19" s="168">
        <f>S19+Z19</f>
        <v>68145.342000000019</v>
      </c>
      <c r="AD19" s="168">
        <f>V19+AA19</f>
        <v>54655.356000000029</v>
      </c>
      <c r="AE19" s="161">
        <f>AE20*F19</f>
        <v>-7095.3897134210829</v>
      </c>
      <c r="AF19" s="163">
        <f>AF20*F19</f>
        <v>-7721.3252195812711</v>
      </c>
      <c r="AG19" s="163">
        <f>AG20*F19</f>
        <v>-10089.205657518176</v>
      </c>
    </row>
    <row r="20" spans="1:33" s="12" customFormat="1" ht="20.25" customHeight="1" thickBot="1">
      <c r="A20" s="344"/>
      <c r="B20" s="164"/>
      <c r="C20" s="164"/>
      <c r="D20" s="164"/>
      <c r="E20" s="229"/>
      <c r="F20" s="164"/>
      <c r="G20" s="166">
        <f>G19/D19</f>
        <v>-8.266671306925677E-2</v>
      </c>
      <c r="H20" s="166">
        <f t="shared" ref="H20" si="27">H19/E19</f>
        <v>-8.266671306925677E-2</v>
      </c>
      <c r="I20" s="166">
        <f>I19/C19</f>
        <v>-4.9904809964587397E-2</v>
      </c>
      <c r="J20" s="164"/>
      <c r="K20" s="164"/>
      <c r="L20" s="164"/>
      <c r="M20" s="165"/>
      <c r="N20" s="164"/>
      <c r="O20" s="166">
        <f>O19/L19</f>
        <v>-7.3301472218914809E-2</v>
      </c>
      <c r="P20" s="166">
        <f t="shared" ref="P20" si="28">P19/M19</f>
        <v>-7.3301472218914809E-2</v>
      </c>
      <c r="Q20" s="166">
        <f>Q19/K19</f>
        <v>-3.9339899465859016E-2</v>
      </c>
      <c r="R20" s="167">
        <f>R19/B19</f>
        <v>8.1564504907509452E-2</v>
      </c>
      <c r="S20" s="167">
        <f>S19/C19</f>
        <v>8.2427044232965957E-2</v>
      </c>
      <c r="T20" s="167">
        <f>T19/D19</f>
        <v>8.1599907991593543E-2</v>
      </c>
      <c r="U20" s="167">
        <f>U19/E19</f>
        <v>8.1599907991593543E-2</v>
      </c>
      <c r="V20" s="167">
        <f>V19/F19</f>
        <v>7.2223775912692648E-2</v>
      </c>
      <c r="W20" s="166">
        <f>V20-T20</f>
        <v>-9.3761320789008951E-3</v>
      </c>
      <c r="X20" s="166">
        <f>V20-U20</f>
        <v>-9.3761320789008951E-3</v>
      </c>
      <c r="Y20" s="166">
        <f>V20-S20</f>
        <v>-1.0203268320273309E-2</v>
      </c>
      <c r="Z20" s="194">
        <f>Z19/S19</f>
        <v>3.7960987850594076E-2</v>
      </c>
      <c r="AA20" s="194">
        <f>AA19/V19</f>
        <v>0</v>
      </c>
      <c r="AB20" s="194">
        <f>AA20-Z20</f>
        <v>-3.7960987850594076E-2</v>
      </c>
      <c r="AC20" s="167">
        <f>AC19/C19</f>
        <v>8.5556056257653959E-2</v>
      </c>
      <c r="AD20" s="167">
        <f>AD19/F19</f>
        <v>7.2223775912692648E-2</v>
      </c>
      <c r="AE20" s="166">
        <f>AD20-T20</f>
        <v>-9.3761320789008951E-3</v>
      </c>
      <c r="AF20" s="166">
        <f>AD20-S20</f>
        <v>-1.0203268320273309E-2</v>
      </c>
      <c r="AG20" s="166">
        <f t="shared" ref="AG20" si="29">AD20-AC20</f>
        <v>-1.3332280344961311E-2</v>
      </c>
    </row>
    <row r="21" spans="1:33" s="12" customFormat="1" ht="20.25" customHeight="1">
      <c r="A21" s="343" t="s">
        <v>15</v>
      </c>
      <c r="B21" s="228">
        <v>288431.38</v>
      </c>
      <c r="C21" s="228">
        <f>B21</f>
        <v>288431.38</v>
      </c>
      <c r="D21" s="228">
        <v>288048.83953684993</v>
      </c>
      <c r="E21" s="228">
        <v>287976.83953684993</v>
      </c>
      <c r="F21" s="228">
        <v>276440.31699999998</v>
      </c>
      <c r="G21" s="161">
        <f>F21-D21</f>
        <v>-11608.522536849952</v>
      </c>
      <c r="H21" s="161">
        <f t="shared" ref="H21" si="30">F21-E21</f>
        <v>-11536.522536849952</v>
      </c>
      <c r="I21" s="161">
        <f>F21-C21</f>
        <v>-11991.063000000024</v>
      </c>
      <c r="J21" s="228">
        <v>265837.10700000002</v>
      </c>
      <c r="K21" s="228">
        <f>J21-B138</f>
        <v>264424.39800000004</v>
      </c>
      <c r="L21" s="228">
        <v>266454.56753684994</v>
      </c>
      <c r="M21" s="228">
        <v>266382.56753684994</v>
      </c>
      <c r="N21" s="228">
        <v>256279.40899999999</v>
      </c>
      <c r="O21" s="161">
        <f>N21-L21</f>
        <v>-10175.158536849951</v>
      </c>
      <c r="P21" s="161">
        <f t="shared" ref="P21" si="31">N21-M21</f>
        <v>-10103.158536849951</v>
      </c>
      <c r="Q21" s="161">
        <f>N21-K21</f>
        <v>-8144.9890000000596</v>
      </c>
      <c r="R21" s="168">
        <f>B21-J21</f>
        <v>22594.272999999986</v>
      </c>
      <c r="S21" s="168">
        <f>C21-K21</f>
        <v>24006.98199999996</v>
      </c>
      <c r="T21" s="168">
        <f>D21-L21</f>
        <v>21594.271999999997</v>
      </c>
      <c r="U21" s="168">
        <f>E21-M21</f>
        <v>21594.271999999997</v>
      </c>
      <c r="V21" s="168">
        <f>F21-N21</f>
        <v>20160.907999999996</v>
      </c>
      <c r="W21" s="161">
        <f>W22*F21</f>
        <v>-563.10327066698767</v>
      </c>
      <c r="X21" s="163">
        <f>X22*F21</f>
        <v>-568.28469016547194</v>
      </c>
      <c r="Y21" s="163">
        <f>Y22*F21</f>
        <v>-2848.0229779445081</v>
      </c>
      <c r="Z21" s="160">
        <v>0</v>
      </c>
      <c r="AA21" s="160">
        <v>0</v>
      </c>
      <c r="AB21" s="160">
        <f t="shared" ref="AB21" si="32">AA21-Z21</f>
        <v>0</v>
      </c>
      <c r="AC21" s="168">
        <f>S21+Z21</f>
        <v>24006.98199999996</v>
      </c>
      <c r="AD21" s="168">
        <f>V21+AA21</f>
        <v>20160.907999999996</v>
      </c>
      <c r="AE21" s="161">
        <f>AE22*F21</f>
        <v>-563.10327066698767</v>
      </c>
      <c r="AF21" s="163">
        <f>AF22*F21</f>
        <v>-2848.0229779445081</v>
      </c>
      <c r="AG21" s="163">
        <f>AG22*F21</f>
        <v>-2848.0229779445081</v>
      </c>
    </row>
    <row r="22" spans="1:33" s="12" customFormat="1" ht="20.25" customHeight="1" thickBot="1">
      <c r="A22" s="344"/>
      <c r="B22" s="164"/>
      <c r="C22" s="164"/>
      <c r="D22" s="164"/>
      <c r="E22" s="165"/>
      <c r="F22" s="164"/>
      <c r="G22" s="166">
        <f>G21/D21</f>
        <v>-4.0300535685250972E-2</v>
      </c>
      <c r="H22" s="166">
        <f t="shared" ref="H22" si="33">H21/E21</f>
        <v>-4.0060591523276727E-2</v>
      </c>
      <c r="I22" s="166">
        <f>I21/C21</f>
        <v>-4.1573364867581411E-2</v>
      </c>
      <c r="J22" s="164"/>
      <c r="K22" s="164"/>
      <c r="L22" s="164"/>
      <c r="M22" s="165"/>
      <c r="N22" s="164"/>
      <c r="O22" s="166">
        <f>O21/L21</f>
        <v>-3.8187217546731503E-2</v>
      </c>
      <c r="P22" s="166">
        <f t="shared" ref="P22" si="34">P21/M21</f>
        <v>-3.7927251134601117E-2</v>
      </c>
      <c r="Q22" s="166">
        <f>Q21/K21</f>
        <v>-3.0802713598311975E-2</v>
      </c>
      <c r="R22" s="167">
        <f>R21/B21</f>
        <v>7.8335002939000559E-2</v>
      </c>
      <c r="S22" s="167">
        <f>S21/C21</f>
        <v>8.3232906211522337E-2</v>
      </c>
      <c r="T22" s="167">
        <f>T21/D21</f>
        <v>7.4967398010424735E-2</v>
      </c>
      <c r="U22" s="167">
        <f>U21/E21</f>
        <v>7.4986141367235762E-2</v>
      </c>
      <c r="V22" s="167">
        <f>V21/F21</f>
        <v>7.2930418467144195E-2</v>
      </c>
      <c r="W22" s="166">
        <f>V22-T22</f>
        <v>-2.0369795432805399E-3</v>
      </c>
      <c r="X22" s="166">
        <f>V22-U22</f>
        <v>-2.0557229000915667E-3</v>
      </c>
      <c r="Y22" s="166">
        <f>V22-S22</f>
        <v>-1.0302487744378142E-2</v>
      </c>
      <c r="Z22" s="194">
        <f>Z21/S21</f>
        <v>0</v>
      </c>
      <c r="AA22" s="194">
        <f>AA21/V21</f>
        <v>0</v>
      </c>
      <c r="AB22" s="194">
        <f>AA22-Z22</f>
        <v>0</v>
      </c>
      <c r="AC22" s="167">
        <f>AC21/C21</f>
        <v>8.3232906211522337E-2</v>
      </c>
      <c r="AD22" s="167">
        <f>AD21/F21</f>
        <v>7.2930418467144195E-2</v>
      </c>
      <c r="AE22" s="166">
        <f>AD22-T22</f>
        <v>-2.0369795432805399E-3</v>
      </c>
      <c r="AF22" s="166">
        <f>AD22-S22</f>
        <v>-1.0302487744378142E-2</v>
      </c>
      <c r="AG22" s="166">
        <f t="shared" ref="AG22" si="35">AD22-AC22</f>
        <v>-1.0302487744378142E-2</v>
      </c>
    </row>
    <row r="23" spans="1:33" s="104" customFormat="1" ht="20.25" customHeight="1">
      <c r="A23" s="343" t="s">
        <v>16</v>
      </c>
      <c r="B23" s="228">
        <v>543256.93999999994</v>
      </c>
      <c r="C23" s="228">
        <f>B23</f>
        <v>543256.93999999994</v>
      </c>
      <c r="D23" s="228">
        <v>543693.65300000005</v>
      </c>
      <c r="E23" s="228">
        <v>543693.65300000005</v>
      </c>
      <c r="F23" s="228">
        <v>558561.52800000005</v>
      </c>
      <c r="G23" s="161">
        <f>F23-D23</f>
        <v>14867.875</v>
      </c>
      <c r="H23" s="161">
        <f t="shared" ref="H23" si="36">F23-E23</f>
        <v>14867.875</v>
      </c>
      <c r="I23" s="161">
        <f>F23-C23</f>
        <v>15304.588000000105</v>
      </c>
      <c r="J23" s="228">
        <v>489043.57799999998</v>
      </c>
      <c r="K23" s="228">
        <f>J23</f>
        <v>489043.57799999998</v>
      </c>
      <c r="L23" s="228">
        <v>490298.91899999999</v>
      </c>
      <c r="M23" s="228">
        <v>490298.91899999999</v>
      </c>
      <c r="N23" s="228">
        <v>504905.95</v>
      </c>
      <c r="O23" s="161">
        <f>N23-L23</f>
        <v>14607.031000000017</v>
      </c>
      <c r="P23" s="161">
        <f t="shared" ref="P23" si="37">N23-M23</f>
        <v>14607.031000000017</v>
      </c>
      <c r="Q23" s="161">
        <f>N23-K23</f>
        <v>15862.372000000032</v>
      </c>
      <c r="R23" s="168">
        <f>B23-J23</f>
        <v>54213.361999999965</v>
      </c>
      <c r="S23" s="168">
        <f>C23-K23</f>
        <v>54213.361999999965</v>
      </c>
      <c r="T23" s="168">
        <f>D23-L23</f>
        <v>53394.734000000055</v>
      </c>
      <c r="U23" s="168">
        <f>E23-M23</f>
        <v>53394.734000000055</v>
      </c>
      <c r="V23" s="168">
        <f>F23-N23</f>
        <v>53655.578000000038</v>
      </c>
      <c r="W23" s="161">
        <f>W24*F23</f>
        <v>-1199.2911816226876</v>
      </c>
      <c r="X23" s="163">
        <f>X24*F23</f>
        <v>-1199.2911816226876</v>
      </c>
      <c r="Y23" s="163">
        <f>Y24*F23</f>
        <v>-2085.0781925138017</v>
      </c>
      <c r="Z23" s="160">
        <v>13591.821999999993</v>
      </c>
      <c r="AA23" s="160">
        <v>6442.8220000000001</v>
      </c>
      <c r="AB23" s="160">
        <f t="shared" ref="AB23" si="38">AA23-Z23</f>
        <v>-7148.9999999999927</v>
      </c>
      <c r="AC23" s="168">
        <f>S23+Z23</f>
        <v>67805.18399999995</v>
      </c>
      <c r="AD23" s="168">
        <f>V23+AA23</f>
        <v>60098.400000000038</v>
      </c>
      <c r="AE23" s="161">
        <f>AE24*F23</f>
        <v>5243.5308183773095</v>
      </c>
      <c r="AF23" s="163">
        <f>AF24*F23</f>
        <v>4357.7438074861948</v>
      </c>
      <c r="AG23" s="163">
        <f>AG24*F23</f>
        <v>-9616.9858381654776</v>
      </c>
    </row>
    <row r="24" spans="1:33" s="104" customFormat="1" ht="20.25" customHeight="1" thickBot="1">
      <c r="A24" s="344"/>
      <c r="B24" s="164"/>
      <c r="C24" s="164"/>
      <c r="D24" s="169"/>
      <c r="E24" s="170"/>
      <c r="F24" s="169"/>
      <c r="G24" s="166">
        <f>G23/D23</f>
        <v>2.7346052171037572E-2</v>
      </c>
      <c r="H24" s="166">
        <f t="shared" ref="H24" si="39">H23/E23</f>
        <v>2.7346052171037572E-2</v>
      </c>
      <c r="I24" s="166">
        <f>I23/C23</f>
        <v>2.8171914379961915E-2</v>
      </c>
      <c r="J24" s="164"/>
      <c r="K24" s="164"/>
      <c r="L24" s="169"/>
      <c r="M24" s="170"/>
      <c r="N24" s="169"/>
      <c r="O24" s="166">
        <f>O23/L23</f>
        <v>2.9792093014996055E-2</v>
      </c>
      <c r="P24" s="166">
        <f t="shared" ref="P24" si="40">P23/M23</f>
        <v>2.9792093014996055E-2</v>
      </c>
      <c r="Q24" s="166">
        <f>Q23/K23</f>
        <v>3.2435498007909701E-2</v>
      </c>
      <c r="R24" s="167">
        <f>R23/B23</f>
        <v>9.9793224914899323E-2</v>
      </c>
      <c r="S24" s="167">
        <f>S23/C23</f>
        <v>9.9793224914899323E-2</v>
      </c>
      <c r="T24" s="167">
        <f>T23/D23</f>
        <v>9.8207388858372505E-2</v>
      </c>
      <c r="U24" s="167">
        <f>U23/E23</f>
        <v>9.8207388858372505E-2</v>
      </c>
      <c r="V24" s="167">
        <f>V23/F23</f>
        <v>9.6060282189717933E-2</v>
      </c>
      <c r="W24" s="166">
        <f>V24-T24</f>
        <v>-2.147106668654572E-3</v>
      </c>
      <c r="X24" s="166">
        <f>V24-U24</f>
        <v>-2.147106668654572E-3</v>
      </c>
      <c r="Y24" s="166">
        <f>V24-S24</f>
        <v>-3.7329427251813901E-3</v>
      </c>
      <c r="Z24" s="194">
        <f>Z23/S23</f>
        <v>0.25070981578305368</v>
      </c>
      <c r="AA24" s="194">
        <f>AA23/V23</f>
        <v>0.12007739437640566</v>
      </c>
      <c r="AB24" s="194">
        <f>AA24-Z24</f>
        <v>-0.13063242140664802</v>
      </c>
      <c r="AC24" s="167">
        <f>AC23/C23</f>
        <v>0.12481236594971057</v>
      </c>
      <c r="AD24" s="167">
        <f>AD23/F23</f>
        <v>0.1075949505781215</v>
      </c>
      <c r="AE24" s="166">
        <f>AD24-T24</f>
        <v>9.3875617197489991E-3</v>
      </c>
      <c r="AF24" s="166">
        <f>AD24-S24</f>
        <v>7.801725663222181E-3</v>
      </c>
      <c r="AG24" s="166">
        <f t="shared" ref="AG24" si="41">AD24-AC24</f>
        <v>-1.7217415371589065E-2</v>
      </c>
    </row>
    <row r="25" spans="1:33" s="12" customFormat="1" ht="20.25" customHeight="1">
      <c r="A25" s="349" t="s">
        <v>119</v>
      </c>
      <c r="B25" s="228">
        <v>77548.002999999997</v>
      </c>
      <c r="C25" s="228">
        <f>B25</f>
        <v>77548.002999999997</v>
      </c>
      <c r="D25" s="228">
        <v>77548.002999999997</v>
      </c>
      <c r="E25" s="249">
        <v>77548.002999999997</v>
      </c>
      <c r="F25" s="301">
        <v>75150.270999999993</v>
      </c>
      <c r="G25" s="161">
        <f>F25-D25</f>
        <v>-2397.7320000000036</v>
      </c>
      <c r="H25" s="161">
        <f t="shared" ref="H25" si="42">F25-E25</f>
        <v>-2397.7320000000036</v>
      </c>
      <c r="I25" s="161">
        <f>F25-C25</f>
        <v>-2397.7320000000036</v>
      </c>
      <c r="J25" s="228">
        <v>47286.184999999998</v>
      </c>
      <c r="K25" s="228">
        <f>J25</f>
        <v>47286.184999999998</v>
      </c>
      <c r="L25" s="228">
        <v>50550.894459843796</v>
      </c>
      <c r="M25" s="249">
        <v>50550.894459843796</v>
      </c>
      <c r="N25" s="301">
        <v>49575.749000000003</v>
      </c>
      <c r="O25" s="161">
        <f>N25-L25</f>
        <v>-975.1454598437922</v>
      </c>
      <c r="P25" s="161">
        <f t="shared" ref="P25" si="43">N25-M25</f>
        <v>-975.1454598437922</v>
      </c>
      <c r="Q25" s="161">
        <f>N25-K25</f>
        <v>2289.5640000000058</v>
      </c>
      <c r="R25" s="168">
        <f>B25-J25</f>
        <v>30261.817999999999</v>
      </c>
      <c r="S25" s="168">
        <f>C25-K25</f>
        <v>30261.817999999999</v>
      </c>
      <c r="T25" s="168">
        <f>D25-L25</f>
        <v>26997.108540156201</v>
      </c>
      <c r="U25" s="168">
        <f>E25-M25</f>
        <v>26997.108540156201</v>
      </c>
      <c r="V25" s="168">
        <f>F25-N25</f>
        <v>25574.52199999999</v>
      </c>
      <c r="W25" s="161">
        <f>W26*F25</f>
        <v>-587.8541350650587</v>
      </c>
      <c r="X25" s="163">
        <f>X26*F25</f>
        <v>-587.8541350650587</v>
      </c>
      <c r="Y25" s="163">
        <f>Y26*F25</f>
        <v>-3751.6209782102628</v>
      </c>
      <c r="Z25" s="160">
        <v>3513.961000000003</v>
      </c>
      <c r="AA25" s="160">
        <v>7915.3900000000031</v>
      </c>
      <c r="AB25" s="160">
        <f t="shared" ref="AB25" si="44">AA25-Z25</f>
        <v>4401.4290000000001</v>
      </c>
      <c r="AC25" s="168">
        <f>S25+Z25</f>
        <v>33775.779000000002</v>
      </c>
      <c r="AD25" s="168">
        <f>V25+AA25</f>
        <v>33489.911999999997</v>
      </c>
      <c r="AE25" s="161">
        <f>AE26*F25</f>
        <v>7327.5358649349464</v>
      </c>
      <c r="AF25" s="163">
        <f>AF26*F25</f>
        <v>4163.7690217897425</v>
      </c>
      <c r="AG25" s="163">
        <f>AG26*F25</f>
        <v>758.45732816132829</v>
      </c>
    </row>
    <row r="26" spans="1:33" s="12" customFormat="1" ht="20.25" customHeight="1" thickBot="1">
      <c r="A26" s="350"/>
      <c r="B26" s="164"/>
      <c r="C26" s="164"/>
      <c r="D26" s="169"/>
      <c r="E26" s="171"/>
      <c r="F26" s="169"/>
      <c r="G26" s="166">
        <f>G25/D25</f>
        <v>-3.0919326188193444E-2</v>
      </c>
      <c r="H26" s="166">
        <f t="shared" ref="H26" si="45">H25/E25</f>
        <v>-3.0919326188193444E-2</v>
      </c>
      <c r="I26" s="166">
        <f>I25/C25</f>
        <v>-3.0919326188193444E-2</v>
      </c>
      <c r="J26" s="164"/>
      <c r="K26" s="164"/>
      <c r="L26" s="169"/>
      <c r="M26" s="171"/>
      <c r="N26" s="169"/>
      <c r="O26" s="166">
        <f>O25/L25</f>
        <v>-1.929037003723881E-2</v>
      </c>
      <c r="P26" s="166">
        <f t="shared" ref="P26" si="46">P25/M25</f>
        <v>-1.929037003723881E-2</v>
      </c>
      <c r="Q26" s="166">
        <f>Q25/K25</f>
        <v>4.8419300478564846E-2</v>
      </c>
      <c r="R26" s="167">
        <f>R25/B25</f>
        <v>0.39023336294037125</v>
      </c>
      <c r="S26" s="167">
        <f>S25/C25</f>
        <v>0.39023336294037125</v>
      </c>
      <c r="T26" s="167">
        <f>T25/D25</f>
        <v>0.34813415556498861</v>
      </c>
      <c r="U26" s="167">
        <f>U25/E25</f>
        <v>0.34813415556498861</v>
      </c>
      <c r="V26" s="167">
        <f>V25/F25</f>
        <v>0.34031177345987207</v>
      </c>
      <c r="W26" s="166">
        <f>V26-T26</f>
        <v>-7.8223821051165432E-3</v>
      </c>
      <c r="X26" s="166">
        <f>V26-U26</f>
        <v>-7.8223821051165432E-3</v>
      </c>
      <c r="Y26" s="166">
        <f>V26-S26</f>
        <v>-4.9921589480499184E-2</v>
      </c>
      <c r="Z26" s="194">
        <f>Z25/S25</f>
        <v>0.1161186350403668</v>
      </c>
      <c r="AA26" s="194">
        <f>AA25/V25</f>
        <v>0.30950294984985471</v>
      </c>
      <c r="AB26" s="194">
        <f>AA26-Z26</f>
        <v>0.19338431480948792</v>
      </c>
      <c r="AC26" s="167">
        <f>AC25/C25</f>
        <v>0.43554672839221925</v>
      </c>
      <c r="AD26" s="167">
        <f>AD25/F25</f>
        <v>0.445639271214338</v>
      </c>
      <c r="AE26" s="166">
        <f>AD26-T26</f>
        <v>9.7505115649349383E-2</v>
      </c>
      <c r="AF26" s="166">
        <f>AD26-S26</f>
        <v>5.5405908273966742E-2</v>
      </c>
      <c r="AG26" s="166">
        <f t="shared" ref="AG26" si="47">AD26-AC26</f>
        <v>1.0092542822118744E-2</v>
      </c>
    </row>
    <row r="27" spans="1:33" s="12" customFormat="1" ht="20.25" customHeight="1">
      <c r="A27" s="341" t="s">
        <v>236</v>
      </c>
      <c r="B27" s="322">
        <f t="shared" ref="B27:F27" si="48">B9+B11+B13+B15+B17+B19+B21+B23</f>
        <v>5512011.8858270105</v>
      </c>
      <c r="C27" s="322">
        <f t="shared" si="48"/>
        <v>5493742.9528270103</v>
      </c>
      <c r="D27" s="322">
        <f t="shared" si="48"/>
        <v>5548323.1990856975</v>
      </c>
      <c r="E27" s="322">
        <f t="shared" si="48"/>
        <v>5441094.8353939932</v>
      </c>
      <c r="F27" s="322">
        <f t="shared" si="48"/>
        <v>5311667.99</v>
      </c>
      <c r="G27" s="173">
        <f>F27-D27</f>
        <v>-236655.20908569731</v>
      </c>
      <c r="H27" s="173">
        <f t="shared" ref="H27" si="49">F27-E27</f>
        <v>-129426.84539399296</v>
      </c>
      <c r="I27" s="173">
        <f>F27-C27</f>
        <v>-182074.96282701008</v>
      </c>
      <c r="J27" s="324">
        <f t="shared" ref="J27:N27" si="50">J9+J11+J13+J15+J17+J19+J21+J23</f>
        <v>5088547.7506270092</v>
      </c>
      <c r="K27" s="324">
        <f t="shared" si="50"/>
        <v>5044457.7062955266</v>
      </c>
      <c r="L27" s="324">
        <f t="shared" si="50"/>
        <v>5102018.8116137618</v>
      </c>
      <c r="M27" s="324">
        <f t="shared" si="50"/>
        <v>5005612.9787670895</v>
      </c>
      <c r="N27" s="324">
        <f t="shared" si="50"/>
        <v>4897643.1398299998</v>
      </c>
      <c r="O27" s="173">
        <f>N27-L27</f>
        <v>-204375.67178376205</v>
      </c>
      <c r="P27" s="173">
        <f t="shared" ref="P27" si="51">N27-M27</f>
        <v>-107969.83893708978</v>
      </c>
      <c r="Q27" s="173">
        <f>N27-K27</f>
        <v>-146814.56646552682</v>
      </c>
      <c r="R27" s="174">
        <f t="shared" ref="R27:V27" si="52">R9+R11+R13+R15+R17+R19+R21+R23</f>
        <v>423464.13520000008</v>
      </c>
      <c r="S27" s="175">
        <f t="shared" si="52"/>
        <v>449285.24653148302</v>
      </c>
      <c r="T27" s="175">
        <f t="shared" si="52"/>
        <v>446304.38747193402</v>
      </c>
      <c r="U27" s="175">
        <f t="shared" si="52"/>
        <v>435481.856626903</v>
      </c>
      <c r="V27" s="176">
        <f t="shared" si="52"/>
        <v>414024.85016999993</v>
      </c>
      <c r="W27" s="172">
        <f>W28*F27</f>
        <v>-13243.108755298674</v>
      </c>
      <c r="X27" s="172">
        <f>X28*F27</f>
        <v>-11098.237746808003</v>
      </c>
      <c r="Y27" s="172">
        <f>Y28*F27</f>
        <v>-20370.075634182114</v>
      </c>
      <c r="Z27" s="160">
        <f t="shared" ref="Z27:AA27" si="53">Z9+Z11+Z13+Z15+Z17+Z19+Z21+Z23</f>
        <v>60519.259000000013</v>
      </c>
      <c r="AA27" s="160">
        <f t="shared" si="53"/>
        <v>28484.260000000017</v>
      </c>
      <c r="AB27" s="160">
        <f>AB9+AB13+AB11+AB15+AB17+AB19+AB21+AB23</f>
        <v>-32034.998999999996</v>
      </c>
      <c r="AC27" s="175">
        <f>AC9+AC11+AC13+AC15+AC17+AC19+AC21+AC23</f>
        <v>509804.50553148298</v>
      </c>
      <c r="AD27" s="175">
        <f>AD9+AD11+AD13+AD15+AD17+AD19+AD21+AD23</f>
        <v>442509.11016999994</v>
      </c>
      <c r="AE27" s="172">
        <f>AE28*F27</f>
        <v>15241.151244701356</v>
      </c>
      <c r="AF27" s="172">
        <f>AF28*F27</f>
        <v>8114.1843658179141</v>
      </c>
      <c r="AG27" s="172">
        <f>AG28*F27</f>
        <v>-50399.330658287974</v>
      </c>
    </row>
    <row r="28" spans="1:33" s="12" customFormat="1" ht="20.25" customHeight="1" thickBot="1">
      <c r="A28" s="342"/>
      <c r="B28" s="323"/>
      <c r="C28" s="323"/>
      <c r="D28" s="323"/>
      <c r="E28" s="323"/>
      <c r="F28" s="323"/>
      <c r="G28" s="178">
        <f>G27/D27</f>
        <v>-4.2653464946796081E-2</v>
      </c>
      <c r="H28" s="178">
        <f t="shared" ref="H28" si="54">H27/E27</f>
        <v>-2.3786912250100687E-2</v>
      </c>
      <c r="I28" s="178">
        <f>I27/C27</f>
        <v>-3.314224280066045E-2</v>
      </c>
      <c r="J28" s="325"/>
      <c r="K28" s="325"/>
      <c r="L28" s="325"/>
      <c r="M28" s="325"/>
      <c r="N28" s="325"/>
      <c r="O28" s="178">
        <f>O27/L27</f>
        <v>-4.0057804435871591E-2</v>
      </c>
      <c r="P28" s="178">
        <f t="shared" ref="P28" si="55">P27/M27</f>
        <v>-2.1569753673541768E-2</v>
      </c>
      <c r="Q28" s="178">
        <f>Q27/K27</f>
        <v>-2.9104132696424628E-2</v>
      </c>
      <c r="R28" s="179">
        <f>R27/B27</f>
        <v>7.6825693407673853E-2</v>
      </c>
      <c r="S28" s="180">
        <f>S27/C27</f>
        <v>8.1781264684086932E-2</v>
      </c>
      <c r="T28" s="180">
        <f>T27/D27</f>
        <v>8.0439507840040766E-2</v>
      </c>
      <c r="U28" s="180">
        <f>U27/E27</f>
        <v>8.0035704173748237E-2</v>
      </c>
      <c r="V28" s="181">
        <f>V27/F27</f>
        <v>7.7946296897596551E-2</v>
      </c>
      <c r="W28" s="177">
        <f>V28-T28</f>
        <v>-2.4932109424442156E-3</v>
      </c>
      <c r="X28" s="177">
        <f>V28-U28</f>
        <v>-2.0894072761516863E-3</v>
      </c>
      <c r="Y28" s="177">
        <f>V28-S28</f>
        <v>-3.8349677864903814E-3</v>
      </c>
      <c r="Z28" s="194">
        <f>Z27/S27</f>
        <v>0.13470119365639846</v>
      </c>
      <c r="AA28" s="194">
        <f>AA27/V27</f>
        <v>6.8798430790577639E-2</v>
      </c>
      <c r="AB28" s="194">
        <f>AA28-Z28</f>
        <v>-6.5902762865820821E-2</v>
      </c>
      <c r="AC28" s="180">
        <f>AC27/C27</f>
        <v>9.2797298655763291E-2</v>
      </c>
      <c r="AD28" s="180">
        <f>AD27/F27</f>
        <v>8.3308879810087666E-2</v>
      </c>
      <c r="AE28" s="177">
        <f>AD28-T28</f>
        <v>2.8693719700468995E-3</v>
      </c>
      <c r="AF28" s="177">
        <f>AD28-S28</f>
        <v>1.5276151260007337E-3</v>
      </c>
      <c r="AG28" s="177">
        <f t="shared" ref="AG28" si="56">AD28-AC28</f>
        <v>-9.4884188456756252E-3</v>
      </c>
    </row>
    <row r="29" spans="1:33" s="12" customFormat="1" ht="20.25" customHeight="1">
      <c r="A29" s="347" t="s">
        <v>237</v>
      </c>
      <c r="B29" s="318">
        <f t="shared" ref="B29:F29" si="57">B11+B13+B15+B17+B19+B23+B25+B9+B21</f>
        <v>5589559.8888270101</v>
      </c>
      <c r="C29" s="318">
        <f t="shared" si="57"/>
        <v>5571290.9558270099</v>
      </c>
      <c r="D29" s="318">
        <f t="shared" si="57"/>
        <v>5625871.2020856971</v>
      </c>
      <c r="E29" s="318">
        <f t="shared" si="57"/>
        <v>5518642.8383939937</v>
      </c>
      <c r="F29" s="318">
        <f t="shared" si="57"/>
        <v>5386818.2609999999</v>
      </c>
      <c r="G29" s="182">
        <f>F29-D29</f>
        <v>-239052.94108569715</v>
      </c>
      <c r="H29" s="182">
        <f t="shared" ref="H29" si="58">F29-E29</f>
        <v>-131824.57739399374</v>
      </c>
      <c r="I29" s="182">
        <f>F29-C29</f>
        <v>-184472.69482700992</v>
      </c>
      <c r="J29" s="318">
        <f t="shared" ref="J29:N29" si="59">J11+J13+J15+J17+J19+J23+J25+J9+J21</f>
        <v>5135833.9356270097</v>
      </c>
      <c r="K29" s="318">
        <f t="shared" si="59"/>
        <v>5091743.8912955271</v>
      </c>
      <c r="L29" s="318">
        <f t="shared" si="59"/>
        <v>5152569.7060736064</v>
      </c>
      <c r="M29" s="318">
        <f t="shared" si="59"/>
        <v>5056163.8732269332</v>
      </c>
      <c r="N29" s="318">
        <f t="shared" si="59"/>
        <v>4947218.8888300005</v>
      </c>
      <c r="O29" s="182">
        <f>N29-L29</f>
        <v>-205350.81724360585</v>
      </c>
      <c r="P29" s="182">
        <f t="shared" ref="P29" si="60">N29-M29</f>
        <v>-108944.98439693265</v>
      </c>
      <c r="Q29" s="182">
        <f>N29-K29</f>
        <v>-144525.00246552657</v>
      </c>
      <c r="R29" s="183">
        <f t="shared" ref="R29:V29" si="61">R11+R13+R15+R17+R19+R23+R25+R9+R21</f>
        <v>453725.95320000005</v>
      </c>
      <c r="S29" s="184">
        <f t="shared" si="61"/>
        <v>479547.06453148299</v>
      </c>
      <c r="T29" s="184">
        <f t="shared" si="61"/>
        <v>473301.49601209024</v>
      </c>
      <c r="U29" s="184">
        <f t="shared" si="61"/>
        <v>462478.96516705921</v>
      </c>
      <c r="V29" s="185">
        <f t="shared" si="61"/>
        <v>439599.37216999993</v>
      </c>
      <c r="W29" s="182">
        <f>W30*F29</f>
        <v>-13590.729432633487</v>
      </c>
      <c r="X29" s="182">
        <f>X30*F29</f>
        <v>-11832.294608294327</v>
      </c>
      <c r="Y29" s="182">
        <f>Y30*F29</f>
        <v>-24069.2649033046</v>
      </c>
      <c r="Z29" s="160">
        <f>Z27+Z25</f>
        <v>64033.220000000016</v>
      </c>
      <c r="AA29" s="160">
        <f>AA27+AA25</f>
        <v>36399.650000000023</v>
      </c>
      <c r="AB29" s="160">
        <f>AB13+AB11+AB15+AB17+AB19+AB23+AB25+AB9+AB21</f>
        <v>-27633.569999999996</v>
      </c>
      <c r="AC29" s="184">
        <f>AC11+AC13+AC15+AC17+AC19+AC23+AC25+AC9+AC21</f>
        <v>543580.28453148296</v>
      </c>
      <c r="AD29" s="184">
        <f>AD11+AD13+AD15+AD17+AD19+AD23+AD25+AD9+AD21</f>
        <v>475999.02216999995</v>
      </c>
      <c r="AE29" s="182">
        <f>AE30*F29</f>
        <v>22808.920567366524</v>
      </c>
      <c r="AF29" s="182">
        <f>AF30*F29</f>
        <v>12330.385096695414</v>
      </c>
      <c r="AG29" s="182">
        <f>AG30*F29</f>
        <v>-49582.611647059777</v>
      </c>
    </row>
    <row r="30" spans="1:33" s="12" customFormat="1" ht="20.25" customHeight="1" thickBot="1">
      <c r="A30" s="348"/>
      <c r="B30" s="319"/>
      <c r="C30" s="319"/>
      <c r="D30" s="319"/>
      <c r="E30" s="319"/>
      <c r="F30" s="319"/>
      <c r="G30" s="186">
        <f>G29/D29</f>
        <v>-4.2491719504184934E-2</v>
      </c>
      <c r="H30" s="186">
        <f t="shared" ref="H30" si="62">H29/E29</f>
        <v>-2.3887136974487848E-2</v>
      </c>
      <c r="I30" s="186">
        <f>I29/C29</f>
        <v>-3.3111301543867502E-2</v>
      </c>
      <c r="J30" s="319"/>
      <c r="K30" s="319"/>
      <c r="L30" s="319"/>
      <c r="M30" s="319"/>
      <c r="N30" s="319"/>
      <c r="O30" s="186">
        <f>O29/L29</f>
        <v>-3.9854059034184049E-2</v>
      </c>
      <c r="P30" s="186">
        <f t="shared" ref="P30" si="63">P29/M29</f>
        <v>-2.1546964680834609E-2</v>
      </c>
      <c r="Q30" s="186">
        <f>Q29/K29</f>
        <v>-2.8384185369691502E-2</v>
      </c>
      <c r="R30" s="187">
        <f>R29/B29</f>
        <v>8.1173824455652466E-2</v>
      </c>
      <c r="S30" s="188">
        <f>S29/C29</f>
        <v>8.6074676108941137E-2</v>
      </c>
      <c r="T30" s="188">
        <f>T29/D29</f>
        <v>8.4129458178250099E-2</v>
      </c>
      <c r="U30" s="188">
        <f>U29/E29</f>
        <v>8.3803025256413838E-2</v>
      </c>
      <c r="V30" s="189">
        <f>V29/F29</f>
        <v>8.1606497726617835E-2</v>
      </c>
      <c r="W30" s="186">
        <f>V30-T30</f>
        <v>-2.522960451632264E-3</v>
      </c>
      <c r="X30" s="186">
        <f>V30-U30</f>
        <v>-2.1965275297960024E-3</v>
      </c>
      <c r="Y30" s="186">
        <f>V30-S30</f>
        <v>-4.4681783823233012E-3</v>
      </c>
      <c r="Z30" s="194">
        <f>Z29/S29</f>
        <v>0.13352854127583996</v>
      </c>
      <c r="AA30" s="194">
        <f>AA29/V29</f>
        <v>8.280186984872151E-2</v>
      </c>
      <c r="AB30" s="194">
        <f>AA30-Z30</f>
        <v>-5.0726671427118453E-2</v>
      </c>
      <c r="AC30" s="188">
        <f>AC29/C29</f>
        <v>9.7568102050558436E-2</v>
      </c>
      <c r="AD30" s="188">
        <f>AD29/F29</f>
        <v>8.8363668330187231E-2</v>
      </c>
      <c r="AE30" s="186">
        <f>AD30-T30</f>
        <v>4.2342101519371317E-3</v>
      </c>
      <c r="AF30" s="186">
        <f>AD30-S30</f>
        <v>2.2889922212460945E-3</v>
      </c>
      <c r="AG30" s="186">
        <f t="shared" ref="AG30" si="64">AD30-AC30</f>
        <v>-9.2044337203712051E-3</v>
      </c>
    </row>
    <row r="31" spans="1:33" ht="18">
      <c r="A31" s="105"/>
      <c r="B31" s="105"/>
      <c r="C31" s="106"/>
      <c r="D31" s="105"/>
      <c r="E31" s="105"/>
      <c r="F31" s="105"/>
      <c r="G31" s="142"/>
      <c r="H31" s="105"/>
      <c r="I31" s="105"/>
      <c r="J31" s="105"/>
      <c r="K31" s="106"/>
      <c r="L31" s="105"/>
      <c r="M31" s="105"/>
      <c r="N31" s="105"/>
      <c r="O31" s="105"/>
      <c r="P31" s="105"/>
      <c r="Q31" s="105"/>
      <c r="R31" s="105"/>
      <c r="S31" s="106"/>
      <c r="T31" s="105"/>
      <c r="U31" s="106"/>
      <c r="V31" s="105"/>
      <c r="W31" s="7"/>
      <c r="X31" s="158"/>
      <c r="Y31" s="7"/>
      <c r="Z31" s="141"/>
      <c r="AG31" s="98"/>
    </row>
    <row r="32" spans="1:33" ht="18">
      <c r="A32" s="8"/>
      <c r="B32" s="8"/>
      <c r="C32" s="9"/>
      <c r="D32" s="8"/>
      <c r="E32" s="8"/>
      <c r="F32" s="8"/>
      <c r="G32" s="9"/>
      <c r="H32" s="8"/>
      <c r="I32" s="8"/>
      <c r="J32" s="8"/>
      <c r="K32" s="9"/>
      <c r="L32" s="8"/>
      <c r="M32" s="8"/>
      <c r="N32" s="9"/>
      <c r="O32" s="8"/>
      <c r="P32" s="8"/>
      <c r="Q32" s="8"/>
      <c r="R32" s="8"/>
      <c r="S32" s="125"/>
      <c r="T32" s="8"/>
      <c r="U32" s="125"/>
      <c r="V32" s="9"/>
      <c r="W32" s="7"/>
      <c r="X32" s="158"/>
      <c r="Y32" s="7"/>
      <c r="Z32" s="141"/>
      <c r="AA32" s="131"/>
    </row>
    <row r="33" spans="1:35" ht="18">
      <c r="A33" s="338" t="s">
        <v>200</v>
      </c>
      <c r="B33" s="338"/>
      <c r="C33" s="338"/>
      <c r="D33" s="338"/>
      <c r="E33" s="338"/>
      <c r="F33" s="338"/>
      <c r="G33" s="338"/>
      <c r="H33" s="338"/>
      <c r="I33" s="338"/>
      <c r="J33" s="338"/>
      <c r="K33" s="338"/>
      <c r="L33" s="338"/>
      <c r="M33" s="338"/>
      <c r="N33" s="338"/>
      <c r="O33" s="338"/>
      <c r="P33" s="338"/>
      <c r="Q33" s="338"/>
      <c r="R33" s="338"/>
      <c r="S33" s="338"/>
      <c r="T33" s="338"/>
      <c r="U33" s="338"/>
      <c r="V33" s="338"/>
      <c r="W33" s="338"/>
      <c r="X33" s="338"/>
      <c r="Y33" s="338"/>
      <c r="AA33" s="131"/>
    </row>
    <row r="34" spans="1:35" s="3" customFormat="1" ht="21" thickBot="1">
      <c r="A34" s="1"/>
      <c r="B34" s="1"/>
      <c r="C34" s="1"/>
      <c r="D34" s="1"/>
      <c r="E34" s="130"/>
      <c r="F34" s="1"/>
      <c r="G34" s="1"/>
      <c r="H34" s="130"/>
      <c r="I34" s="1"/>
      <c r="J34" s="1"/>
      <c r="K34" s="1"/>
      <c r="L34" s="1"/>
      <c r="M34" s="130"/>
      <c r="N34" s="1"/>
      <c r="O34" s="1"/>
      <c r="P34" s="130"/>
      <c r="Q34" s="1"/>
      <c r="R34" s="1"/>
      <c r="S34" s="1"/>
      <c r="T34" s="1"/>
      <c r="U34" s="130"/>
      <c r="V34" s="1"/>
      <c r="W34" s="1"/>
      <c r="X34" s="130"/>
      <c r="Y34" s="1"/>
      <c r="Z34" s="130"/>
      <c r="AH34" s="109"/>
      <c r="AI34" s="109"/>
    </row>
    <row r="35" spans="1:35" s="3" customFormat="1" ht="21" customHeight="1" thickBot="1">
      <c r="A35" s="339" t="s">
        <v>0</v>
      </c>
      <c r="B35" s="326" t="s">
        <v>1</v>
      </c>
      <c r="C35" s="327"/>
      <c r="D35" s="327"/>
      <c r="E35" s="327"/>
      <c r="F35" s="327"/>
      <c r="G35" s="327"/>
      <c r="H35" s="327"/>
      <c r="I35" s="327"/>
      <c r="J35" s="326" t="s">
        <v>2</v>
      </c>
      <c r="K35" s="327"/>
      <c r="L35" s="327"/>
      <c r="M35" s="327"/>
      <c r="N35" s="327"/>
      <c r="O35" s="327"/>
      <c r="P35" s="327"/>
      <c r="Q35" s="327"/>
      <c r="R35" s="326" t="s">
        <v>3</v>
      </c>
      <c r="S35" s="327"/>
      <c r="T35" s="327"/>
      <c r="U35" s="327"/>
      <c r="V35" s="327"/>
      <c r="W35" s="327"/>
      <c r="X35" s="327"/>
      <c r="Y35" s="328"/>
      <c r="Z35" s="316" t="s">
        <v>136</v>
      </c>
      <c r="AA35" s="316" t="s">
        <v>201</v>
      </c>
      <c r="AB35" s="335" t="s">
        <v>204</v>
      </c>
      <c r="AC35" s="332" t="s">
        <v>3</v>
      </c>
      <c r="AD35" s="333"/>
      <c r="AE35" s="333"/>
      <c r="AF35" s="333"/>
      <c r="AG35" s="334"/>
    </row>
    <row r="36" spans="1:35" s="130" customFormat="1" ht="54" customHeight="1" thickBot="1">
      <c r="A36" s="340"/>
      <c r="B36" s="316" t="s">
        <v>178</v>
      </c>
      <c r="C36" s="316" t="s">
        <v>179</v>
      </c>
      <c r="D36" s="316" t="s">
        <v>112</v>
      </c>
      <c r="E36" s="316" t="s">
        <v>183</v>
      </c>
      <c r="F36" s="316" t="s">
        <v>173</v>
      </c>
      <c r="G36" s="329" t="s">
        <v>4</v>
      </c>
      <c r="H36" s="330"/>
      <c r="I36" s="330"/>
      <c r="J36" s="316" t="s">
        <v>178</v>
      </c>
      <c r="K36" s="316" t="s">
        <v>179</v>
      </c>
      <c r="L36" s="316" t="s">
        <v>112</v>
      </c>
      <c r="M36" s="316" t="s">
        <v>183</v>
      </c>
      <c r="N36" s="316" t="s">
        <v>173</v>
      </c>
      <c r="O36" s="329" t="s">
        <v>4</v>
      </c>
      <c r="P36" s="330"/>
      <c r="Q36" s="330"/>
      <c r="R36" s="316" t="s">
        <v>178</v>
      </c>
      <c r="S36" s="316" t="s">
        <v>179</v>
      </c>
      <c r="T36" s="316" t="s">
        <v>112</v>
      </c>
      <c r="U36" s="316" t="s">
        <v>183</v>
      </c>
      <c r="V36" s="316" t="s">
        <v>173</v>
      </c>
      <c r="W36" s="329" t="s">
        <v>5</v>
      </c>
      <c r="X36" s="330"/>
      <c r="Y36" s="331"/>
      <c r="Z36" s="317"/>
      <c r="AA36" s="317"/>
      <c r="AB36" s="336"/>
      <c r="AC36" s="316" t="s">
        <v>133</v>
      </c>
      <c r="AD36" s="316" t="s">
        <v>174</v>
      </c>
      <c r="AE36" s="329" t="s">
        <v>5</v>
      </c>
      <c r="AF36" s="330"/>
      <c r="AG36" s="331"/>
    </row>
    <row r="37" spans="1:35" s="130" customFormat="1" ht="71.25" customHeight="1" thickBot="1">
      <c r="A37" s="340"/>
      <c r="B37" s="317" t="s">
        <v>6</v>
      </c>
      <c r="C37" s="317" t="s">
        <v>6</v>
      </c>
      <c r="D37" s="317" t="s">
        <v>6</v>
      </c>
      <c r="E37" s="317" t="s">
        <v>6</v>
      </c>
      <c r="F37" s="317" t="s">
        <v>6</v>
      </c>
      <c r="G37" s="252" t="s">
        <v>175</v>
      </c>
      <c r="H37" s="256" t="s">
        <v>184</v>
      </c>
      <c r="I37" s="231" t="s">
        <v>180</v>
      </c>
      <c r="J37" s="317" t="s">
        <v>6</v>
      </c>
      <c r="K37" s="317" t="s">
        <v>6</v>
      </c>
      <c r="L37" s="317" t="s">
        <v>6</v>
      </c>
      <c r="M37" s="317" t="s">
        <v>6</v>
      </c>
      <c r="N37" s="317" t="s">
        <v>6</v>
      </c>
      <c r="O37" s="252" t="s">
        <v>175</v>
      </c>
      <c r="P37" s="256" t="s">
        <v>184</v>
      </c>
      <c r="Q37" s="231" t="s">
        <v>180</v>
      </c>
      <c r="R37" s="317" t="s">
        <v>6</v>
      </c>
      <c r="S37" s="317" t="s">
        <v>6</v>
      </c>
      <c r="T37" s="317" t="s">
        <v>6</v>
      </c>
      <c r="U37" s="317" t="s">
        <v>6</v>
      </c>
      <c r="V37" s="317" t="s">
        <v>6</v>
      </c>
      <c r="W37" s="231" t="s">
        <v>175</v>
      </c>
      <c r="X37" s="256" t="s">
        <v>184</v>
      </c>
      <c r="Y37" s="231" t="s">
        <v>205</v>
      </c>
      <c r="Z37" s="321"/>
      <c r="AA37" s="321"/>
      <c r="AB37" s="337"/>
      <c r="AC37" s="317" t="s">
        <v>6</v>
      </c>
      <c r="AD37" s="317" t="s">
        <v>6</v>
      </c>
      <c r="AE37" s="227" t="s">
        <v>176</v>
      </c>
      <c r="AF37" s="227" t="s">
        <v>181</v>
      </c>
      <c r="AG37" s="227" t="s">
        <v>182</v>
      </c>
    </row>
    <row r="38" spans="1:35" s="130" customFormat="1" ht="20.25" customHeight="1" thickBot="1">
      <c r="A38" s="340"/>
      <c r="B38" s="211" t="s">
        <v>6</v>
      </c>
      <c r="C38" s="211" t="s">
        <v>6</v>
      </c>
      <c r="D38" s="210" t="s">
        <v>6</v>
      </c>
      <c r="E38" s="211" t="s">
        <v>6</v>
      </c>
      <c r="F38" s="210" t="s">
        <v>6</v>
      </c>
      <c r="G38" s="210" t="s">
        <v>7</v>
      </c>
      <c r="H38" s="210" t="s">
        <v>7</v>
      </c>
      <c r="I38" s="210" t="s">
        <v>7</v>
      </c>
      <c r="J38" s="211" t="s">
        <v>6</v>
      </c>
      <c r="K38" s="211" t="s">
        <v>6</v>
      </c>
      <c r="L38" s="210" t="s">
        <v>6</v>
      </c>
      <c r="M38" s="211" t="s">
        <v>6</v>
      </c>
      <c r="N38" s="210" t="s">
        <v>6</v>
      </c>
      <c r="O38" s="210" t="s">
        <v>7</v>
      </c>
      <c r="P38" s="210" t="s">
        <v>7</v>
      </c>
      <c r="Q38" s="210" t="s">
        <v>7</v>
      </c>
      <c r="R38" s="211" t="s">
        <v>7</v>
      </c>
      <c r="S38" s="211" t="s">
        <v>7</v>
      </c>
      <c r="T38" s="211" t="s">
        <v>7</v>
      </c>
      <c r="U38" s="211" t="s">
        <v>7</v>
      </c>
      <c r="V38" s="211" t="s">
        <v>7</v>
      </c>
      <c r="W38" s="210" t="s">
        <v>7</v>
      </c>
      <c r="X38" s="210" t="s">
        <v>7</v>
      </c>
      <c r="Y38" s="210" t="s">
        <v>7</v>
      </c>
      <c r="Z38" s="190" t="s">
        <v>7</v>
      </c>
      <c r="AA38" s="190" t="s">
        <v>7</v>
      </c>
      <c r="AB38" s="190" t="s">
        <v>7</v>
      </c>
      <c r="AC38" s="209" t="s">
        <v>7</v>
      </c>
      <c r="AD38" s="209" t="s">
        <v>7</v>
      </c>
      <c r="AE38" s="210" t="s">
        <v>7</v>
      </c>
      <c r="AF38" s="210" t="s">
        <v>7</v>
      </c>
      <c r="AG38" s="210" t="s">
        <v>7</v>
      </c>
    </row>
    <row r="39" spans="1:35" s="130" customFormat="1" ht="20.25" customHeight="1" thickBot="1">
      <c r="A39" s="206">
        <v>1</v>
      </c>
      <c r="B39" s="207">
        <v>2</v>
      </c>
      <c r="C39" s="207">
        <v>3</v>
      </c>
      <c r="D39" s="208">
        <v>4</v>
      </c>
      <c r="E39" s="207">
        <v>5</v>
      </c>
      <c r="F39" s="207">
        <v>6</v>
      </c>
      <c r="G39" s="208">
        <v>7</v>
      </c>
      <c r="H39" s="207">
        <v>8</v>
      </c>
      <c r="I39" s="207">
        <v>9</v>
      </c>
      <c r="J39" s="208">
        <v>10</v>
      </c>
      <c r="K39" s="206">
        <v>11</v>
      </c>
      <c r="L39" s="207">
        <v>12</v>
      </c>
      <c r="M39" s="208">
        <v>13</v>
      </c>
      <c r="N39" s="206">
        <v>14</v>
      </c>
      <c r="O39" s="207">
        <v>15</v>
      </c>
      <c r="P39" s="208">
        <v>16</v>
      </c>
      <c r="Q39" s="206">
        <v>17</v>
      </c>
      <c r="R39" s="207">
        <v>10</v>
      </c>
      <c r="S39" s="207">
        <v>11</v>
      </c>
      <c r="T39" s="208">
        <v>12</v>
      </c>
      <c r="U39" s="207">
        <v>13</v>
      </c>
      <c r="V39" s="207">
        <v>14</v>
      </c>
      <c r="W39" s="208">
        <v>15</v>
      </c>
      <c r="X39" s="207">
        <v>16</v>
      </c>
      <c r="Y39" s="207">
        <v>17</v>
      </c>
      <c r="Z39" s="202">
        <v>32</v>
      </c>
      <c r="AA39" s="204">
        <v>33</v>
      </c>
      <c r="AB39" s="201">
        <v>34</v>
      </c>
      <c r="AC39" s="206">
        <v>35</v>
      </c>
      <c r="AD39" s="207">
        <v>35</v>
      </c>
      <c r="AE39" s="208">
        <v>36</v>
      </c>
      <c r="AF39" s="207">
        <v>38</v>
      </c>
      <c r="AG39" s="207">
        <v>39</v>
      </c>
    </row>
    <row r="40" spans="1:35" s="12" customFormat="1" ht="20.25" customHeight="1">
      <c r="A40" s="345" t="s">
        <v>9</v>
      </c>
      <c r="B40" s="205">
        <f>B9+Январь!B9</f>
        <v>1426159.385</v>
      </c>
      <c r="C40" s="205">
        <f>C9+Январь!C9</f>
        <v>1426159.385</v>
      </c>
      <c r="D40" s="205">
        <f>D9+Январь!D9</f>
        <v>1430155.9301381735</v>
      </c>
      <c r="E40" s="205">
        <f>E9+Январь!E9</f>
        <v>1360306.8890249999</v>
      </c>
      <c r="F40" s="205">
        <f>F9+Январь!F9</f>
        <v>1353826.673</v>
      </c>
      <c r="G40" s="163">
        <f>F40-D40</f>
        <v>-76329.257138173562</v>
      </c>
      <c r="H40" s="163">
        <f t="shared" ref="H40" si="65">F40-E40</f>
        <v>-6480.2160249999724</v>
      </c>
      <c r="I40" s="163">
        <f>F40-C40</f>
        <v>-72332.712000000058</v>
      </c>
      <c r="J40" s="205">
        <f>J9+Январь!J9</f>
        <v>1329523.544</v>
      </c>
      <c r="K40" s="205">
        <f>K9+Январь!K9</f>
        <v>1329523.544</v>
      </c>
      <c r="L40" s="205">
        <f>L9+Январь!L9</f>
        <v>1328833.3269936997</v>
      </c>
      <c r="M40" s="205">
        <f>M9+Январь!M9</f>
        <v>1267688.6399329884</v>
      </c>
      <c r="N40" s="205">
        <f>N9+Январь!N9</f>
        <v>1267412.7880000002</v>
      </c>
      <c r="O40" s="163">
        <f>N40-L40</f>
        <v>-61420.538993699476</v>
      </c>
      <c r="P40" s="163">
        <f t="shared" ref="P40" si="66">N40-M40</f>
        <v>-275.85193298826925</v>
      </c>
      <c r="Q40" s="163">
        <f>N40-K40</f>
        <v>-62110.755999999819</v>
      </c>
      <c r="R40" s="162">
        <f>B40-J40</f>
        <v>96635.841000000015</v>
      </c>
      <c r="S40" s="162">
        <f>C40-K40</f>
        <v>96635.841000000015</v>
      </c>
      <c r="T40" s="162">
        <f>D40-L40</f>
        <v>101322.60314447386</v>
      </c>
      <c r="U40" s="162">
        <f>E40-M40</f>
        <v>92618.24909201148</v>
      </c>
      <c r="V40" s="162">
        <f>F40-N40</f>
        <v>86413.884999999776</v>
      </c>
      <c r="W40" s="163">
        <f>W41*F40</f>
        <v>-9501.0007995713895</v>
      </c>
      <c r="X40" s="163">
        <f>X41*F40</f>
        <v>-5763.1502256291851</v>
      </c>
      <c r="Y40" s="163">
        <f>Y41*F40</f>
        <v>-5320.7278978335162</v>
      </c>
      <c r="Z40" s="160">
        <v>1307.2510000000111</v>
      </c>
      <c r="AA40" s="160">
        <v>2262.2750000000087</v>
      </c>
      <c r="AB40" s="160">
        <f>AA40-Z40</f>
        <v>955.02399999999761</v>
      </c>
      <c r="AC40" s="162">
        <f>S40+Z40</f>
        <v>97943.092000000033</v>
      </c>
      <c r="AD40" s="162">
        <f>V40+AA40</f>
        <v>88676.159999999785</v>
      </c>
      <c r="AE40" s="163">
        <f>AE41*F40</f>
        <v>-7238.7257995713753</v>
      </c>
      <c r="AF40" s="163">
        <f>AF41*F40</f>
        <v>-3058.452897833502</v>
      </c>
      <c r="AG40" s="163">
        <f>AG41*F40</f>
        <v>-4299.402044696184</v>
      </c>
    </row>
    <row r="41" spans="1:35" s="12" customFormat="1" ht="20.25" customHeight="1" thickBot="1">
      <c r="A41" s="344"/>
      <c r="B41" s="164"/>
      <c r="C41" s="164"/>
      <c r="D41" s="164"/>
      <c r="E41" s="165"/>
      <c r="F41" s="164"/>
      <c r="G41" s="166">
        <f>G40/D40</f>
        <v>-5.3371283179449572E-2</v>
      </c>
      <c r="H41" s="166">
        <f t="shared" ref="H41" si="67">H40/E40</f>
        <v>-4.7637897575044021E-3</v>
      </c>
      <c r="I41" s="166">
        <f>I40/C40</f>
        <v>-5.0718533118232122E-2</v>
      </c>
      <c r="J41" s="164"/>
      <c r="K41" s="164"/>
      <c r="L41" s="164"/>
      <c r="M41" s="229"/>
      <c r="N41" s="164"/>
      <c r="O41" s="166">
        <f>O40/L40</f>
        <v>-4.622140169576789E-2</v>
      </c>
      <c r="P41" s="166">
        <f t="shared" ref="P41" si="68">P40/M40</f>
        <v>-2.1760227574718277E-4</v>
      </c>
      <c r="Q41" s="166">
        <f>Q40/K40</f>
        <v>-4.6716552166600686E-2</v>
      </c>
      <c r="R41" s="167">
        <f>R40/B40</f>
        <v>6.7759495899541416E-2</v>
      </c>
      <c r="S41" s="167">
        <f>S40/C40</f>
        <v>6.7759495899541416E-2</v>
      </c>
      <c r="T41" s="167">
        <f>T40/D40</f>
        <v>7.0847241905073008E-2</v>
      </c>
      <c r="U41" s="167">
        <f>U40/E40</f>
        <v>6.8086289821259097E-2</v>
      </c>
      <c r="V41" s="167">
        <f>V40/F40</f>
        <v>6.3829356241380378E-2</v>
      </c>
      <c r="W41" s="166">
        <f>V41-T41</f>
        <v>-7.0178856636926301E-3</v>
      </c>
      <c r="X41" s="166">
        <f>V41-U41</f>
        <v>-4.2569335798787189E-3</v>
      </c>
      <c r="Y41" s="166">
        <f>V41-S41</f>
        <v>-3.9301396581610387E-3</v>
      </c>
      <c r="Z41" s="194">
        <f>Z40/S40</f>
        <v>1.352759997194013E-2</v>
      </c>
      <c r="AA41" s="194">
        <f>AA40/V40</f>
        <v>2.6179531217697418E-2</v>
      </c>
      <c r="AB41" s="194">
        <f>AA41-Z41</f>
        <v>1.2651931245757288E-2</v>
      </c>
      <c r="AC41" s="167">
        <f>AC40/C40</f>
        <v>6.867611925437074E-2</v>
      </c>
      <c r="AD41" s="167">
        <f>AD40/F40</f>
        <v>6.5500378865707129E-2</v>
      </c>
      <c r="AE41" s="166">
        <f>AD41-T41</f>
        <v>-5.3468630393658789E-3</v>
      </c>
      <c r="AF41" s="166">
        <f>AD41-S41</f>
        <v>-2.2591170338342875E-3</v>
      </c>
      <c r="AG41" s="166">
        <f>AD41-AC41</f>
        <v>-3.1757403886636115E-3</v>
      </c>
    </row>
    <row r="42" spans="1:35" s="12" customFormat="1" ht="20.25" customHeight="1">
      <c r="A42" s="343" t="s">
        <v>11</v>
      </c>
      <c r="B42" s="228">
        <f>B11+Январь!B11</f>
        <v>909818.14</v>
      </c>
      <c r="C42" s="228">
        <f>C11+Январь!C11</f>
        <v>911215.06</v>
      </c>
      <c r="D42" s="228">
        <f>D11+Январь!D11</f>
        <v>909818.14</v>
      </c>
      <c r="E42" s="228">
        <f>E11+Январь!E11</f>
        <v>909818.14</v>
      </c>
      <c r="F42" s="228">
        <f>F11+Январь!F11</f>
        <v>922193.11300000001</v>
      </c>
      <c r="G42" s="161">
        <f>F42-D42</f>
        <v>12374.972999999998</v>
      </c>
      <c r="H42" s="161">
        <f t="shared" ref="H42" si="69">F42-E42</f>
        <v>12374.972999999998</v>
      </c>
      <c r="I42" s="161">
        <f>F42-C42</f>
        <v>10978.052999999956</v>
      </c>
      <c r="J42" s="228">
        <f>J11+Январь!J11</f>
        <v>778335.42200000002</v>
      </c>
      <c r="K42" s="228">
        <f>K11+Январь!K11</f>
        <v>769581.65070677199</v>
      </c>
      <c r="L42" s="228">
        <f>L11+Январь!L11</f>
        <v>772930.06579050375</v>
      </c>
      <c r="M42" s="228">
        <f>M11+Январь!M11</f>
        <v>772930.06579050375</v>
      </c>
      <c r="N42" s="228">
        <f>N11+Январь!N11</f>
        <v>788760.47448000009</v>
      </c>
      <c r="O42" s="161">
        <f>N42-L42</f>
        <v>15830.40868949634</v>
      </c>
      <c r="P42" s="161">
        <f t="shared" ref="P42" si="70">N42-M42</f>
        <v>15830.40868949634</v>
      </c>
      <c r="Q42" s="161">
        <f>N42-K42</f>
        <v>19178.823773228098</v>
      </c>
      <c r="R42" s="168">
        <f>B42-J42</f>
        <v>131482.71799999999</v>
      </c>
      <c r="S42" s="168">
        <f>C42-K42</f>
        <v>141633.40929322806</v>
      </c>
      <c r="T42" s="168">
        <f>D42-L42</f>
        <v>136888.07420949626</v>
      </c>
      <c r="U42" s="168">
        <f>E42-M42</f>
        <v>136888.07420949626</v>
      </c>
      <c r="V42" s="168">
        <f>F42-N42</f>
        <v>133432.63851999992</v>
      </c>
      <c r="W42" s="161">
        <f>W43*F42</f>
        <v>-5317.3311034133658</v>
      </c>
      <c r="X42" s="163">
        <f>X43*F42</f>
        <v>-5317.3311034133658</v>
      </c>
      <c r="Y42" s="163">
        <f>Y43*F42</f>
        <v>-9907.1287363984939</v>
      </c>
      <c r="Z42" s="160">
        <v>35861.488000000005</v>
      </c>
      <c r="AA42" s="160">
        <v>23618.04700000001</v>
      </c>
      <c r="AB42" s="160">
        <f>AA42-Z42</f>
        <v>-12243.440999999995</v>
      </c>
      <c r="AC42" s="168">
        <f>S42+Z42</f>
        <v>177494.89729322807</v>
      </c>
      <c r="AD42" s="168">
        <f>V42+AA42</f>
        <v>157050.68551999994</v>
      </c>
      <c r="AE42" s="161">
        <f>AE43*F42</f>
        <v>18300.715896586669</v>
      </c>
      <c r="AF42" s="163">
        <f>AF43*F42</f>
        <v>13710.918263601539</v>
      </c>
      <c r="AG42" s="163">
        <f>AG43*F42</f>
        <v>-22582.618473524119</v>
      </c>
    </row>
    <row r="43" spans="1:35" s="12" customFormat="1" ht="20.25" customHeight="1" thickBot="1">
      <c r="A43" s="346"/>
      <c r="B43" s="164"/>
      <c r="C43" s="164"/>
      <c r="D43" s="169"/>
      <c r="E43" s="165"/>
      <c r="F43" s="169"/>
      <c r="G43" s="166">
        <f>G42/D42</f>
        <v>1.3601589653949963E-2</v>
      </c>
      <c r="H43" s="166">
        <f t="shared" ref="H43" si="71">H42/E42</f>
        <v>1.3601589653949963E-2</v>
      </c>
      <c r="I43" s="166">
        <f>I42/C42</f>
        <v>1.2047708035027379E-2</v>
      </c>
      <c r="J43" s="164"/>
      <c r="K43" s="164"/>
      <c r="L43" s="169"/>
      <c r="M43" s="229"/>
      <c r="N43" s="169"/>
      <c r="O43" s="166">
        <f>O42/L42</f>
        <v>2.0481036241365515E-2</v>
      </c>
      <c r="P43" s="166">
        <f t="shared" ref="P43" si="72">P42/M42</f>
        <v>2.0481036241365515E-2</v>
      </c>
      <c r="Q43" s="166">
        <f>Q42/K42</f>
        <v>2.4921103245658938E-2</v>
      </c>
      <c r="R43" s="167">
        <f>R42/B42</f>
        <v>0.14451538414039533</v>
      </c>
      <c r="S43" s="167">
        <f>S42/C42</f>
        <v>0.1554335694289645</v>
      </c>
      <c r="T43" s="167">
        <f>T42/D42</f>
        <v>0.15045652333277973</v>
      </c>
      <c r="U43" s="167">
        <f>U42/E42</f>
        <v>0.15045652333277973</v>
      </c>
      <c r="V43" s="167">
        <f>V42/F42</f>
        <v>0.1446905606201376</v>
      </c>
      <c r="W43" s="166">
        <f>V43-T43</f>
        <v>-5.7659627126421253E-3</v>
      </c>
      <c r="X43" s="166">
        <f>V43-U43</f>
        <v>-5.7659627126421253E-3</v>
      </c>
      <c r="Y43" s="166">
        <f>V43-S43</f>
        <v>-1.0743008808826893E-2</v>
      </c>
      <c r="Z43" s="194">
        <f>Z42/S42</f>
        <v>0.25319935585081377</v>
      </c>
      <c r="AA43" s="194">
        <f>AA42/V42</f>
        <v>0.17700352224137389</v>
      </c>
      <c r="AB43" s="194">
        <f>AA43-Z43</f>
        <v>-7.6195833609439878E-2</v>
      </c>
      <c r="AC43" s="167">
        <f>AC42/C42</f>
        <v>0.19478924908597106</v>
      </c>
      <c r="AD43" s="167">
        <f>AD42/F42</f>
        <v>0.17030129948498102</v>
      </c>
      <c r="AE43" s="166">
        <f>AD43-T43</f>
        <v>1.9844776152201288E-2</v>
      </c>
      <c r="AF43" s="166">
        <f>AD43-S43</f>
        <v>1.486773005601652E-2</v>
      </c>
      <c r="AG43" s="166">
        <f t="shared" ref="AG43" si="73">AD43-AC43</f>
        <v>-2.4487949600990044E-2</v>
      </c>
    </row>
    <row r="44" spans="1:35" s="12" customFormat="1" ht="20.25" customHeight="1">
      <c r="A44" s="343" t="s">
        <v>10</v>
      </c>
      <c r="B44" s="228">
        <f>B13+Январь!B13</f>
        <v>108123.197</v>
      </c>
      <c r="C44" s="228">
        <f>C13+Январь!C13</f>
        <v>108123.197</v>
      </c>
      <c r="D44" s="228">
        <f>D13+Январь!D13</f>
        <v>111380.383</v>
      </c>
      <c r="E44" s="228">
        <f>E13+Январь!E13</f>
        <v>111380.383</v>
      </c>
      <c r="F44" s="228">
        <f>F13+Январь!F13</f>
        <v>102951.128</v>
      </c>
      <c r="G44" s="161">
        <f>F44-D44</f>
        <v>-8429.2550000000047</v>
      </c>
      <c r="H44" s="161">
        <f t="shared" ref="H44" si="74">F44-E44</f>
        <v>-8429.2550000000047</v>
      </c>
      <c r="I44" s="161">
        <f>F44-C44</f>
        <v>-5172.0690000000031</v>
      </c>
      <c r="J44" s="228">
        <f>J13+Январь!J13</f>
        <v>89052.452400000009</v>
      </c>
      <c r="K44" s="228">
        <f>K13+Январь!K13</f>
        <v>89052.452400000009</v>
      </c>
      <c r="L44" s="228">
        <f>L13+Январь!L13</f>
        <v>92640.099799999996</v>
      </c>
      <c r="M44" s="228">
        <f>M13+Январь!M13</f>
        <v>92640.099799999996</v>
      </c>
      <c r="N44" s="228">
        <f>N13+Январь!N13</f>
        <v>88953.849000000002</v>
      </c>
      <c r="O44" s="161">
        <f>N44-L44</f>
        <v>-3686.2507999999943</v>
      </c>
      <c r="P44" s="161">
        <f t="shared" ref="P44" si="75">N44-M44</f>
        <v>-3686.2507999999943</v>
      </c>
      <c r="Q44" s="161">
        <f>N44-K44</f>
        <v>-98.603400000007241</v>
      </c>
      <c r="R44" s="168">
        <f>B44-J44</f>
        <v>19070.744599999991</v>
      </c>
      <c r="S44" s="168">
        <f>C44-K44</f>
        <v>19070.744599999991</v>
      </c>
      <c r="T44" s="168">
        <f>D44-L44</f>
        <v>18740.283200000005</v>
      </c>
      <c r="U44" s="168">
        <f>E44-M44</f>
        <v>18740.283200000005</v>
      </c>
      <c r="V44" s="168">
        <f>F44-N44</f>
        <v>13997.278999999995</v>
      </c>
      <c r="W44" s="161">
        <f>W45*F44</f>
        <v>-3324.7416513336429</v>
      </c>
      <c r="X44" s="163">
        <f>X45*F44</f>
        <v>-3324.7416513336429</v>
      </c>
      <c r="Y44" s="163">
        <f>Y45*F44</f>
        <v>-4161.2172602419942</v>
      </c>
      <c r="Z44" s="160">
        <v>138.88500000000022</v>
      </c>
      <c r="AA44" s="160">
        <v>354.57499999999982</v>
      </c>
      <c r="AB44" s="160">
        <f t="shared" ref="AB44" si="76">AA44-Z44</f>
        <v>215.6899999999996</v>
      </c>
      <c r="AC44" s="168">
        <f>S44+Z44</f>
        <v>19209.629599999993</v>
      </c>
      <c r="AD44" s="168">
        <f>V44+AA44</f>
        <v>14351.853999999996</v>
      </c>
      <c r="AE44" s="161">
        <f>AE45*F44</f>
        <v>-2970.166651333644</v>
      </c>
      <c r="AF44" s="163">
        <f>AF45*F44</f>
        <v>-3806.6422602419957</v>
      </c>
      <c r="AG44" s="163">
        <f>AG45*F44</f>
        <v>-3938.8837015700756</v>
      </c>
    </row>
    <row r="45" spans="1:35" s="12" customFormat="1" ht="20.25" customHeight="1" thickBot="1">
      <c r="A45" s="346"/>
      <c r="B45" s="164"/>
      <c r="C45" s="164"/>
      <c r="D45" s="164"/>
      <c r="E45" s="229"/>
      <c r="F45" s="164"/>
      <c r="G45" s="166">
        <f>G44/D44</f>
        <v>-7.5679888800526077E-2</v>
      </c>
      <c r="H45" s="166">
        <f t="shared" ref="H45" si="77">H44/E44</f>
        <v>-7.5679888800526077E-2</v>
      </c>
      <c r="I45" s="166">
        <f>I44/C44</f>
        <v>-4.78349618167506E-2</v>
      </c>
      <c r="J45" s="164"/>
      <c r="K45" s="164"/>
      <c r="L45" s="164"/>
      <c r="M45" s="229"/>
      <c r="N45" s="164"/>
      <c r="O45" s="166">
        <f>O44/L44</f>
        <v>-3.9791092712099976E-2</v>
      </c>
      <c r="P45" s="166">
        <f t="shared" ref="P45" si="78">P44/M44</f>
        <v>-3.9791092712099976E-2</v>
      </c>
      <c r="Q45" s="166">
        <f>Q44/K44</f>
        <v>-1.1072508094118162E-3</v>
      </c>
      <c r="R45" s="167">
        <f>R44/B44</f>
        <v>0.17637976982867046</v>
      </c>
      <c r="S45" s="167">
        <f>S44/C44</f>
        <v>0.17637976982867046</v>
      </c>
      <c r="T45" s="167">
        <f>T44/D44</f>
        <v>0.16825479222853817</v>
      </c>
      <c r="U45" s="167">
        <f>U44/E44</f>
        <v>0.16825479222853817</v>
      </c>
      <c r="V45" s="167">
        <f>V44/F44</f>
        <v>0.13596042386247575</v>
      </c>
      <c r="W45" s="166">
        <f>V45-T45</f>
        <v>-3.229436836606242E-2</v>
      </c>
      <c r="X45" s="166">
        <f>V45-U45</f>
        <v>-3.229436836606242E-2</v>
      </c>
      <c r="Y45" s="166">
        <f>V45-S45</f>
        <v>-4.0419345966194703E-2</v>
      </c>
      <c r="Z45" s="194">
        <f>Z44/S44</f>
        <v>7.2826207320714834E-3</v>
      </c>
      <c r="AA45" s="194">
        <f>AA44/V44</f>
        <v>2.5331709112892582E-2</v>
      </c>
      <c r="AB45" s="194">
        <f>AA45-Z45</f>
        <v>1.8049088380821098E-2</v>
      </c>
      <c r="AC45" s="167">
        <f>AC44/C44</f>
        <v>0.17766427679714272</v>
      </c>
      <c r="AD45" s="167">
        <f>AD44/F44</f>
        <v>0.13940453377062556</v>
      </c>
      <c r="AE45" s="166">
        <f>AD45-T45</f>
        <v>-2.8850258457912614E-2</v>
      </c>
      <c r="AF45" s="166">
        <f>AD45-S45</f>
        <v>-3.6975236058044897E-2</v>
      </c>
      <c r="AG45" s="166">
        <f t="shared" ref="AG45" si="79">AD45-AC45</f>
        <v>-3.8259743026517162E-2</v>
      </c>
    </row>
    <row r="46" spans="1:35" s="12" customFormat="1" ht="20.25" customHeight="1">
      <c r="A46" s="343" t="s">
        <v>12</v>
      </c>
      <c r="B46" s="228">
        <f>B15+Январь!B15</f>
        <v>2786400.1830000002</v>
      </c>
      <c r="C46" s="228">
        <f>C15+Январь!C15</f>
        <v>2756098.2940000002</v>
      </c>
      <c r="D46" s="228">
        <f>D15+Январь!D15</f>
        <v>2796290.7259999998</v>
      </c>
      <c r="E46" s="228">
        <f>E15+Январь!E15</f>
        <v>2617525.665</v>
      </c>
      <c r="F46" s="228">
        <f>F15+Январь!F15</f>
        <v>2617525.665</v>
      </c>
      <c r="G46" s="161">
        <f>F46-D46</f>
        <v>-178765.06099999975</v>
      </c>
      <c r="H46" s="161">
        <f t="shared" ref="H46" si="80">F46-E46</f>
        <v>0</v>
      </c>
      <c r="I46" s="161">
        <f>F46-C46</f>
        <v>-138572.62900000019</v>
      </c>
      <c r="J46" s="228">
        <f>J15+Январь!J15</f>
        <v>2488671.483</v>
      </c>
      <c r="K46" s="228">
        <f>K15+Январь!K15</f>
        <v>2436730.2259999998</v>
      </c>
      <c r="L46" s="228">
        <f>L15+Январь!L15</f>
        <v>2483796.8760000002</v>
      </c>
      <c r="M46" s="228">
        <f>M15+Январь!M15</f>
        <v>2343844.0320000001</v>
      </c>
      <c r="N46" s="228">
        <f>N15+Январь!N15</f>
        <v>2343844.0320000006</v>
      </c>
      <c r="O46" s="161">
        <f>N46-L46</f>
        <v>-139952.84399999958</v>
      </c>
      <c r="P46" s="161">
        <f t="shared" ref="P46" si="81">N46-M46</f>
        <v>0</v>
      </c>
      <c r="Q46" s="161">
        <f>N46-K46</f>
        <v>-92886.193999999203</v>
      </c>
      <c r="R46" s="168">
        <f>B46-J46</f>
        <v>297728.70000000019</v>
      </c>
      <c r="S46" s="168">
        <f>C46-K46</f>
        <v>319368.06800000044</v>
      </c>
      <c r="T46" s="168">
        <f>D46-L46</f>
        <v>312493.84999999963</v>
      </c>
      <c r="U46" s="168">
        <f>E46-M46</f>
        <v>273681.63299999991</v>
      </c>
      <c r="V46" s="168">
        <f>F46-N46</f>
        <v>273681.63299999945</v>
      </c>
      <c r="W46" s="161">
        <f>W47*F46</f>
        <v>-18834.686896295672</v>
      </c>
      <c r="X46" s="163">
        <f>X47*F46</f>
        <v>-4.7223105488491961E-10</v>
      </c>
      <c r="Y46" s="163">
        <f>Y47*F46</f>
        <v>-29629.071263099777</v>
      </c>
      <c r="Z46" s="160">
        <v>33530.31200000002</v>
      </c>
      <c r="AA46" s="160">
        <v>19530.724000000017</v>
      </c>
      <c r="AB46" s="160">
        <f t="shared" ref="AB46" si="82">AA46-Z46</f>
        <v>-13999.588000000003</v>
      </c>
      <c r="AC46" s="168">
        <f>S46+Z46</f>
        <v>352898.38000000047</v>
      </c>
      <c r="AD46" s="168">
        <f>V46+AA46</f>
        <v>293212.35699999949</v>
      </c>
      <c r="AE46" s="161">
        <f>AE47*F46</f>
        <v>696.03710370438876</v>
      </c>
      <c r="AF46" s="163">
        <f>AF47*F46</f>
        <v>-10098.347263099718</v>
      </c>
      <c r="AG46" s="163">
        <f>AG47*F46</f>
        <v>-41942.80375673213</v>
      </c>
    </row>
    <row r="47" spans="1:35" s="12" customFormat="1" ht="20.25" customHeight="1" thickBot="1">
      <c r="A47" s="344"/>
      <c r="B47" s="164"/>
      <c r="C47" s="164"/>
      <c r="D47" s="164"/>
      <c r="E47" s="165"/>
      <c r="F47" s="164"/>
      <c r="G47" s="166">
        <f>G46/D46</f>
        <v>-6.3929354461550278E-2</v>
      </c>
      <c r="H47" s="166">
        <f t="shared" ref="H47" si="83">H46/E46</f>
        <v>0</v>
      </c>
      <c r="I47" s="166">
        <f>I46/C46</f>
        <v>-5.0278551132110015E-2</v>
      </c>
      <c r="J47" s="164"/>
      <c r="K47" s="164"/>
      <c r="L47" s="164"/>
      <c r="M47" s="165"/>
      <c r="N47" s="164"/>
      <c r="O47" s="166">
        <f>O46/L46</f>
        <v>-5.6346332243313264E-2</v>
      </c>
      <c r="P47" s="166">
        <f t="shared" ref="P47" si="84">P46/M46</f>
        <v>0</v>
      </c>
      <c r="Q47" s="166">
        <f>Q46/K46</f>
        <v>-3.8119194734361705E-2</v>
      </c>
      <c r="R47" s="167">
        <f>R46/B46</f>
        <v>0.1068506605104541</v>
      </c>
      <c r="S47" s="167">
        <f>S46/C46</f>
        <v>0.1158768788091708</v>
      </c>
      <c r="T47" s="167">
        <f>T46/D46</f>
        <v>0.11175299016458549</v>
      </c>
      <c r="U47" s="167">
        <f>U46/E46</f>
        <v>0.10455738282130651</v>
      </c>
      <c r="V47" s="167">
        <f>V46/F46</f>
        <v>0.10455738282130633</v>
      </c>
      <c r="W47" s="166">
        <f>V47-T47</f>
        <v>-7.1956073432791617E-3</v>
      </c>
      <c r="X47" s="166">
        <f>V47-U47</f>
        <v>-1.8041124150158794E-16</v>
      </c>
      <c r="Y47" s="166">
        <f>V47-S47</f>
        <v>-1.131949598786447E-2</v>
      </c>
      <c r="Z47" s="194">
        <f>Z46/S46</f>
        <v>0.10498955706492226</v>
      </c>
      <c r="AA47" s="194">
        <f>AA46/V46</f>
        <v>7.1362932857098438E-2</v>
      </c>
      <c r="AB47" s="194">
        <f>AA47-Z47</f>
        <v>-3.3626624207823821E-2</v>
      </c>
      <c r="AC47" s="167">
        <f>AC46/C46</f>
        <v>0.12804274098941132</v>
      </c>
      <c r="AD47" s="167">
        <f>AD46/F46</f>
        <v>0.11201890431129717</v>
      </c>
      <c r="AE47" s="166">
        <f>AD47-T47</f>
        <v>2.6591414671167657E-4</v>
      </c>
      <c r="AF47" s="166">
        <f>AD47-S47</f>
        <v>-3.8579744978736313E-3</v>
      </c>
      <c r="AG47" s="166">
        <f t="shared" ref="AG47" si="85">AD47-AC47</f>
        <v>-1.6023836678114148E-2</v>
      </c>
    </row>
    <row r="48" spans="1:35" s="104" customFormat="1" ht="20.25" customHeight="1">
      <c r="A48" s="343" t="s">
        <v>13</v>
      </c>
      <c r="B48" s="228">
        <f>B17+Январь!B17</f>
        <v>2885933.7908270098</v>
      </c>
      <c r="C48" s="228">
        <f>C17+Январь!C17</f>
        <v>2874191.55882701</v>
      </c>
      <c r="D48" s="228">
        <f>D17+Январь!D17</f>
        <v>2885933.7910000002</v>
      </c>
      <c r="E48" s="228">
        <f>E17+Январь!E17</f>
        <v>2885933.7910000002</v>
      </c>
      <c r="F48" s="228">
        <f>F17+Январь!F17</f>
        <v>2745091.1519999998</v>
      </c>
      <c r="G48" s="161">
        <f>F48-D48</f>
        <v>-140842.63900000043</v>
      </c>
      <c r="H48" s="161">
        <f t="shared" ref="H48" si="86">F48-E48</f>
        <v>-140842.63900000043</v>
      </c>
      <c r="I48" s="161">
        <f>F48-C48</f>
        <v>-129100.40682701021</v>
      </c>
      <c r="J48" s="228">
        <f>J17+Январь!J17</f>
        <v>2794516.1548270099</v>
      </c>
      <c r="K48" s="228">
        <f>K17+Январь!K17</f>
        <v>2760773.92282701</v>
      </c>
      <c r="L48" s="228">
        <f>L17+Январь!L17</f>
        <v>2772695.3360000001</v>
      </c>
      <c r="M48" s="228">
        <f>M17+Январь!M17</f>
        <v>2772695.3360000001</v>
      </c>
      <c r="N48" s="228">
        <f>N17+Январь!N17</f>
        <v>2653371.1349999998</v>
      </c>
      <c r="O48" s="161">
        <f>N48-L48</f>
        <v>-119324.20100000035</v>
      </c>
      <c r="P48" s="161">
        <f t="shared" ref="P48" si="87">N48-M48</f>
        <v>-119324.20100000035</v>
      </c>
      <c r="Q48" s="161">
        <f>N48-K48</f>
        <v>-107402.78782701027</v>
      </c>
      <c r="R48" s="168">
        <f>B48-J48</f>
        <v>91417.63599999994</v>
      </c>
      <c r="S48" s="168">
        <f>C48-K48</f>
        <v>113417.63599999994</v>
      </c>
      <c r="T48" s="168">
        <f>D48-L48</f>
        <v>113238.45500000007</v>
      </c>
      <c r="U48" s="168">
        <f>E48-M48</f>
        <v>113238.45500000007</v>
      </c>
      <c r="V48" s="168">
        <f>F48-N48</f>
        <v>91720.016999999993</v>
      </c>
      <c r="W48" s="161">
        <f>W49*F48</f>
        <v>-15992.045506790329</v>
      </c>
      <c r="X48" s="163">
        <f>X49*F48</f>
        <v>-15992.045506790329</v>
      </c>
      <c r="Y48" s="163">
        <f>Y49*F48</f>
        <v>-16603.225446449404</v>
      </c>
      <c r="Z48" s="160">
        <v>0</v>
      </c>
      <c r="AA48" s="160">
        <v>0</v>
      </c>
      <c r="AB48" s="160">
        <f t="shared" ref="AB48" si="88">AA48-Z48</f>
        <v>0</v>
      </c>
      <c r="AC48" s="168">
        <f>S48+Z48</f>
        <v>113417.63599999994</v>
      </c>
      <c r="AD48" s="168">
        <f>V48+AA48</f>
        <v>91720.016999999993</v>
      </c>
      <c r="AE48" s="161">
        <f>AE49*F48</f>
        <v>-15992.045506790329</v>
      </c>
      <c r="AF48" s="163">
        <f>AF49*F48</f>
        <v>-16603.225446449404</v>
      </c>
      <c r="AG48" s="163">
        <f>AG49*F48</f>
        <v>-16603.225446449404</v>
      </c>
    </row>
    <row r="49" spans="1:35" s="104" customFormat="1" ht="20.25" customHeight="1" thickBot="1">
      <c r="A49" s="344"/>
      <c r="B49" s="164"/>
      <c r="C49" s="164"/>
      <c r="D49" s="164"/>
      <c r="E49" s="170"/>
      <c r="F49" s="164"/>
      <c r="G49" s="166">
        <f>G48/D48</f>
        <v>-4.8803142829966756E-2</v>
      </c>
      <c r="H49" s="166">
        <f t="shared" ref="H49" si="89">H48/E48</f>
        <v>-4.8803142829966756E-2</v>
      </c>
      <c r="I49" s="166">
        <f>I48/C48</f>
        <v>-4.4917119887338874E-2</v>
      </c>
      <c r="J49" s="164"/>
      <c r="K49" s="164"/>
      <c r="L49" s="164"/>
      <c r="M49" s="170"/>
      <c r="N49" s="164"/>
      <c r="O49" s="166">
        <f>O48/L48</f>
        <v>-4.303545342711261E-2</v>
      </c>
      <c r="P49" s="166">
        <f t="shared" ref="P49" si="90">P48/M48</f>
        <v>-4.303545342711261E-2</v>
      </c>
      <c r="Q49" s="166">
        <f>Q48/K48</f>
        <v>-3.8903144853320942E-2</v>
      </c>
      <c r="R49" s="167">
        <f>R48/B48</f>
        <v>3.1676969267476776E-2</v>
      </c>
      <c r="S49" s="167">
        <f>S48/C48</f>
        <v>3.9460708751885336E-2</v>
      </c>
      <c r="T49" s="167">
        <f>T48/D48</f>
        <v>3.9238064072413113E-2</v>
      </c>
      <c r="U49" s="167">
        <f>U48/E48</f>
        <v>3.9238064072413113E-2</v>
      </c>
      <c r="V49" s="167">
        <f>V48/F48</f>
        <v>3.3412375735929659E-2</v>
      </c>
      <c r="W49" s="166">
        <f>V49-T49</f>
        <v>-5.8256883364834547E-3</v>
      </c>
      <c r="X49" s="166">
        <f>V49-U49</f>
        <v>-5.8256883364834547E-3</v>
      </c>
      <c r="Y49" s="166">
        <f>V49-S49</f>
        <v>-6.0483330159556772E-3</v>
      </c>
      <c r="Z49" s="194">
        <f>Z48/S48</f>
        <v>0</v>
      </c>
      <c r="AA49" s="194">
        <f>AA48/V48</f>
        <v>0</v>
      </c>
      <c r="AB49" s="194">
        <f>AA49-Z49</f>
        <v>0</v>
      </c>
      <c r="AC49" s="167">
        <f>AC48/C48</f>
        <v>3.9460708751885336E-2</v>
      </c>
      <c r="AD49" s="167">
        <f>AD48/F48</f>
        <v>3.3412375735929659E-2</v>
      </c>
      <c r="AE49" s="166">
        <f>AD49-T49</f>
        <v>-5.8256883364834547E-3</v>
      </c>
      <c r="AF49" s="166">
        <f>AD49-S49</f>
        <v>-6.0483330159556772E-3</v>
      </c>
      <c r="AG49" s="166">
        <f t="shared" ref="AG49" si="91">AD49-AC49</f>
        <v>-6.0483330159556772E-3</v>
      </c>
    </row>
    <row r="50" spans="1:35" s="12" customFormat="1" ht="20.25" customHeight="1">
      <c r="A50" s="343" t="s">
        <v>14</v>
      </c>
      <c r="B50" s="228">
        <f>B19+Январь!B19</f>
        <v>1659345.32</v>
      </c>
      <c r="C50" s="228">
        <f>C19+Январь!C19</f>
        <v>1659345.32</v>
      </c>
      <c r="D50" s="228">
        <f>D19+Январь!D19</f>
        <v>1694664.0536571429</v>
      </c>
      <c r="E50" s="228">
        <f>E19+Январь!E19</f>
        <v>1694664.0536571429</v>
      </c>
      <c r="F50" s="228">
        <f>F19+Январь!F19</f>
        <v>1564505.0159999998</v>
      </c>
      <c r="G50" s="161">
        <f>F50-D50</f>
        <v>-130159.03765714308</v>
      </c>
      <c r="H50" s="161">
        <f t="shared" ref="H50" si="92">F50-E50</f>
        <v>-130159.03765714308</v>
      </c>
      <c r="I50" s="161">
        <f>F50-C50</f>
        <v>-94840.304000000237</v>
      </c>
      <c r="J50" s="228">
        <f>J19+Январь!J19</f>
        <v>1514871.429</v>
      </c>
      <c r="K50" s="228">
        <f>K19+Январь!K19</f>
        <v>1513672.08</v>
      </c>
      <c r="L50" s="228">
        <f>L19+Январь!L19</f>
        <v>1547256.074305143</v>
      </c>
      <c r="M50" s="228">
        <f>M19+Январь!M19</f>
        <v>1547256.074305143</v>
      </c>
      <c r="N50" s="228">
        <f>N19+Январь!N19</f>
        <v>1443655.7889999999</v>
      </c>
      <c r="O50" s="161">
        <f>N50-L50</f>
        <v>-103600.2853051431</v>
      </c>
      <c r="P50" s="161">
        <f t="shared" ref="P50" si="93">N50-M50</f>
        <v>-103600.2853051431</v>
      </c>
      <c r="Q50" s="161">
        <f>N50-K50</f>
        <v>-70016.291000000201</v>
      </c>
      <c r="R50" s="168">
        <f>B50-J50</f>
        <v>144473.89100000006</v>
      </c>
      <c r="S50" s="168">
        <f>C50-K50</f>
        <v>145673.24</v>
      </c>
      <c r="T50" s="168">
        <f>D50-L50</f>
        <v>147407.97935199994</v>
      </c>
      <c r="U50" s="168">
        <f>E50-M50</f>
        <v>147407.97935199994</v>
      </c>
      <c r="V50" s="168">
        <f>F50-N50</f>
        <v>120849.22699999996</v>
      </c>
      <c r="W50" s="161">
        <f>W51*F50</f>
        <v>-15237.050747463523</v>
      </c>
      <c r="X50" s="163">
        <f>X51*F50</f>
        <v>-15237.050747463523</v>
      </c>
      <c r="Y50" s="163">
        <f>Y51*F50</f>
        <v>-16498.021899928706</v>
      </c>
      <c r="Z50" s="160">
        <v>8702.5129999999917</v>
      </c>
      <c r="AA50" s="160">
        <v>740.4320000000007</v>
      </c>
      <c r="AB50" s="160">
        <f t="shared" ref="AB50" si="94">AA50-Z50</f>
        <v>-7962.080999999991</v>
      </c>
      <c r="AC50" s="168">
        <f>S50+Z50</f>
        <v>154375.75299999997</v>
      </c>
      <c r="AD50" s="168">
        <f>V50+AA50</f>
        <v>121589.65899999996</v>
      </c>
      <c r="AE50" s="161">
        <f>AE51*F50</f>
        <v>-14496.618747463532</v>
      </c>
      <c r="AF50" s="163">
        <f>AF51*F50</f>
        <v>-15757.589899928715</v>
      </c>
      <c r="AG50" s="163">
        <f>AG51*F50</f>
        <v>-23962.708554980694</v>
      </c>
    </row>
    <row r="51" spans="1:35" s="12" customFormat="1" ht="20.25" customHeight="1" thickBot="1">
      <c r="A51" s="344"/>
      <c r="B51" s="164"/>
      <c r="C51" s="164"/>
      <c r="D51" s="164"/>
      <c r="E51" s="229"/>
      <c r="F51" s="164"/>
      <c r="G51" s="166">
        <f>G50/D50</f>
        <v>-7.6805215391366463E-2</v>
      </c>
      <c r="H51" s="166">
        <f t="shared" ref="H51" si="95">H50/E50</f>
        <v>-7.6805215391366463E-2</v>
      </c>
      <c r="I51" s="166">
        <f>I50/C50</f>
        <v>-5.7155254459029803E-2</v>
      </c>
      <c r="J51" s="164"/>
      <c r="K51" s="164"/>
      <c r="L51" s="164"/>
      <c r="M51" s="165"/>
      <c r="N51" s="164"/>
      <c r="O51" s="166">
        <f>O50/L50</f>
        <v>-6.6957426779965259E-2</v>
      </c>
      <c r="P51" s="166">
        <f t="shared" ref="P51" si="96">P50/M50</f>
        <v>-6.6957426779965259E-2</v>
      </c>
      <c r="Q51" s="166">
        <f>Q50/K50</f>
        <v>-4.6255917596101925E-2</v>
      </c>
      <c r="R51" s="167">
        <f>R50/B50</f>
        <v>8.7066802345879435E-2</v>
      </c>
      <c r="S51" s="167">
        <f>S50/C50</f>
        <v>8.7789586799208244E-2</v>
      </c>
      <c r="T51" s="167">
        <f>T50/D50</f>
        <v>8.6983599512769794E-2</v>
      </c>
      <c r="U51" s="167">
        <f>U50/E50</f>
        <v>8.6983599512769794E-2</v>
      </c>
      <c r="V51" s="167">
        <f>V50/F50</f>
        <v>7.7244384494833715E-2</v>
      </c>
      <c r="W51" s="166">
        <f>V51-T51</f>
        <v>-9.7392150179360787E-3</v>
      </c>
      <c r="X51" s="166">
        <f>V51-U51</f>
        <v>-9.7392150179360787E-3</v>
      </c>
      <c r="Y51" s="166">
        <f>V51-S51</f>
        <v>-1.0545202304374529E-2</v>
      </c>
      <c r="Z51" s="194">
        <f>Z50/S50</f>
        <v>5.973995635711811E-2</v>
      </c>
      <c r="AA51" s="194">
        <f>AA50/V50</f>
        <v>6.1269072081032092E-3</v>
      </c>
      <c r="AB51" s="194">
        <f>AA51-Z51</f>
        <v>-5.3613049149014901E-2</v>
      </c>
      <c r="AC51" s="167">
        <f>AC50/C50</f>
        <v>9.3034132883202378E-2</v>
      </c>
      <c r="AD51" s="167">
        <f>AD50/F50</f>
        <v>7.7717653670980602E-2</v>
      </c>
      <c r="AE51" s="166">
        <f>AD51-T51</f>
        <v>-9.2659458417891916E-3</v>
      </c>
      <c r="AF51" s="166">
        <f>AD51-S51</f>
        <v>-1.0071933128227642E-2</v>
      </c>
      <c r="AG51" s="166">
        <f t="shared" ref="AG51" si="97">AD51-AC51</f>
        <v>-1.5316479212221776E-2</v>
      </c>
    </row>
    <row r="52" spans="1:35" s="12" customFormat="1" ht="20.25" customHeight="1">
      <c r="A52" s="343" t="s">
        <v>15</v>
      </c>
      <c r="B52" s="228">
        <f>B21+Январь!B21</f>
        <v>610213.88599999994</v>
      </c>
      <c r="C52" s="228">
        <f>C21+Январь!C21</f>
        <v>610213.88599999994</v>
      </c>
      <c r="D52" s="228">
        <f>D21+Январь!D21</f>
        <v>614588.51907369983</v>
      </c>
      <c r="E52" s="228">
        <f>E21+Январь!E21</f>
        <v>614428.51907369983</v>
      </c>
      <c r="F52" s="228">
        <f>F21+Январь!F21</f>
        <v>579877.56599999999</v>
      </c>
      <c r="G52" s="161">
        <f>F52-D52</f>
        <v>-34710.953073699842</v>
      </c>
      <c r="H52" s="161">
        <f t="shared" ref="H52" si="98">F52-E52</f>
        <v>-34550.953073699842</v>
      </c>
      <c r="I52" s="161">
        <f>F52-C52</f>
        <v>-30336.319999999949</v>
      </c>
      <c r="J52" s="228">
        <f>J21+Январь!J21</f>
        <v>555938.68900000001</v>
      </c>
      <c r="K52" s="228">
        <f>K21+Январь!K21</f>
        <v>551797.16500000004</v>
      </c>
      <c r="L52" s="228">
        <f>L21+Январь!L21</f>
        <v>559779.30924369977</v>
      </c>
      <c r="M52" s="228">
        <f>M21+Январь!M21</f>
        <v>559619.30924369977</v>
      </c>
      <c r="N52" s="228">
        <f>N21+Январь!N21</f>
        <v>532081.80935900006</v>
      </c>
      <c r="O52" s="161">
        <f>N52-L52</f>
        <v>-27697.499884699704</v>
      </c>
      <c r="P52" s="161">
        <f t="shared" ref="P52" si="99">N52-M52</f>
        <v>-27537.499884699704</v>
      </c>
      <c r="Q52" s="161">
        <f>N52-K52</f>
        <v>-19715.355640999973</v>
      </c>
      <c r="R52" s="168">
        <f>B52-J52</f>
        <v>54275.196999999927</v>
      </c>
      <c r="S52" s="168">
        <f>C52-K52</f>
        <v>58416.720999999903</v>
      </c>
      <c r="T52" s="168">
        <f>D52-L52</f>
        <v>54809.209830000065</v>
      </c>
      <c r="U52" s="168">
        <f>E52-M52</f>
        <v>54809.209830000065</v>
      </c>
      <c r="V52" s="168">
        <f>F52-N52</f>
        <v>47795.756640999927</v>
      </c>
      <c r="W52" s="161">
        <f>W53*F52</f>
        <v>-3917.9187763445025</v>
      </c>
      <c r="X52" s="163">
        <f>X53*F52</f>
        <v>-3931.3852542339873</v>
      </c>
      <c r="Y52" s="163">
        <f>Y53*F52</f>
        <v>-7716.8214309796303</v>
      </c>
      <c r="Z52" s="160">
        <v>0</v>
      </c>
      <c r="AA52" s="160">
        <v>0</v>
      </c>
      <c r="AB52" s="160">
        <f t="shared" ref="AB52" si="100">AA52-Z52</f>
        <v>0</v>
      </c>
      <c r="AC52" s="168">
        <f>S52+Z52</f>
        <v>58416.720999999903</v>
      </c>
      <c r="AD52" s="168">
        <f>V52+AA52</f>
        <v>47795.756640999927</v>
      </c>
      <c r="AE52" s="161">
        <f>AE53*F52</f>
        <v>-3917.9187763445025</v>
      </c>
      <c r="AF52" s="163">
        <f>AF53*F52</f>
        <v>-7716.8214309796303</v>
      </c>
      <c r="AG52" s="163">
        <f>AG53*F52</f>
        <v>-7716.8214309796303</v>
      </c>
    </row>
    <row r="53" spans="1:35" s="12" customFormat="1" ht="20.25" customHeight="1" thickBot="1">
      <c r="A53" s="344"/>
      <c r="B53" s="164"/>
      <c r="C53" s="164"/>
      <c r="D53" s="164"/>
      <c r="E53" s="165"/>
      <c r="F53" s="164"/>
      <c r="G53" s="166">
        <f>G52/D52</f>
        <v>-5.6478362345615825E-2</v>
      </c>
      <c r="H53" s="166">
        <f t="shared" ref="H53" si="101">H52/E52</f>
        <v>-5.6232664990531638E-2</v>
      </c>
      <c r="I53" s="166">
        <f>I52/C52</f>
        <v>-4.9714240688387007E-2</v>
      </c>
      <c r="J53" s="164"/>
      <c r="K53" s="164"/>
      <c r="L53" s="164"/>
      <c r="M53" s="165"/>
      <c r="N53" s="164"/>
      <c r="O53" s="166">
        <f>O52/L52</f>
        <v>-4.9479320559598611E-2</v>
      </c>
      <c r="P53" s="166">
        <f t="shared" ref="P53" si="102">P52/M52</f>
        <v>-4.9207558477414572E-2</v>
      </c>
      <c r="Q53" s="166">
        <f>Q52/K52</f>
        <v>-3.5729352906334652E-2</v>
      </c>
      <c r="R53" s="167">
        <f>R52/B52</f>
        <v>8.8944545912873457E-2</v>
      </c>
      <c r="S53" s="167">
        <f>S52/C52</f>
        <v>9.5731549773352603E-2</v>
      </c>
      <c r="T53" s="167">
        <f>T52/D52</f>
        <v>8.9180334693866103E-2</v>
      </c>
      <c r="U53" s="167">
        <f>U52/E52</f>
        <v>8.9203557661401089E-2</v>
      </c>
      <c r="V53" s="167">
        <f>V52/F52</f>
        <v>8.2423876079041017E-2</v>
      </c>
      <c r="W53" s="166">
        <f>V53-T53</f>
        <v>-6.7564586148250866E-3</v>
      </c>
      <c r="X53" s="166">
        <f>V53-U53</f>
        <v>-6.7796815823600726E-3</v>
      </c>
      <c r="Y53" s="166">
        <f>V53-S53</f>
        <v>-1.3307673694311586E-2</v>
      </c>
      <c r="Z53" s="194">
        <f>Z52/S52</f>
        <v>0</v>
      </c>
      <c r="AA53" s="194">
        <f>AA52/V52</f>
        <v>0</v>
      </c>
      <c r="AB53" s="194">
        <f>AA53-Z53</f>
        <v>0</v>
      </c>
      <c r="AC53" s="167">
        <f>AC52/C52</f>
        <v>9.5731549773352603E-2</v>
      </c>
      <c r="AD53" s="167">
        <f>AD52/F52</f>
        <v>8.2423876079041017E-2</v>
      </c>
      <c r="AE53" s="166">
        <f>AD53-T53</f>
        <v>-6.7564586148250866E-3</v>
      </c>
      <c r="AF53" s="166">
        <f>AD53-S53</f>
        <v>-1.3307673694311586E-2</v>
      </c>
      <c r="AG53" s="166">
        <f t="shared" ref="AG53" si="103">AD53-AC53</f>
        <v>-1.3307673694311586E-2</v>
      </c>
    </row>
    <row r="54" spans="1:35" s="104" customFormat="1" ht="20.25" customHeight="1">
      <c r="A54" s="343" t="s">
        <v>16</v>
      </c>
      <c r="B54" s="228">
        <f>B23+Январь!B23</f>
        <v>1168206.3607009999</v>
      </c>
      <c r="C54" s="228">
        <f>C23+Январь!C23</f>
        <v>1168206.3607009999</v>
      </c>
      <c r="D54" s="228">
        <f>D23+Январь!D23</f>
        <v>1169145.4580000001</v>
      </c>
      <c r="E54" s="228">
        <f>E23+Январь!E23</f>
        <v>1169145.4580000001</v>
      </c>
      <c r="F54" s="228">
        <f>F23+Январь!F23</f>
        <v>1194947.0589999999</v>
      </c>
      <c r="G54" s="161">
        <f>F54-D54</f>
        <v>25801.600999999791</v>
      </c>
      <c r="H54" s="161">
        <f t="shared" ref="H54" si="104">F54-E54</f>
        <v>25801.600999999791</v>
      </c>
      <c r="I54" s="161">
        <f>F54-C54</f>
        <v>26740.69829900004</v>
      </c>
      <c r="J54" s="228">
        <f>J23+Январь!J23</f>
        <v>1043004.753701</v>
      </c>
      <c r="K54" s="228">
        <f>K23+Январь!K23</f>
        <v>1043004.753701</v>
      </c>
      <c r="L54" s="228">
        <f>L23+Январь!L23</f>
        <v>1045682.0750000001</v>
      </c>
      <c r="M54" s="228">
        <f>M23+Январь!M23</f>
        <v>1045682.0750000001</v>
      </c>
      <c r="N54" s="228">
        <f>N23+Январь!N23</f>
        <v>1071910.4310000001</v>
      </c>
      <c r="O54" s="161">
        <f>N54-L54</f>
        <v>26228.356000000029</v>
      </c>
      <c r="P54" s="161">
        <f t="shared" ref="P54" si="105">N54-M54</f>
        <v>26228.356000000029</v>
      </c>
      <c r="Q54" s="161">
        <f>N54-K54</f>
        <v>28905.67729900009</v>
      </c>
      <c r="R54" s="168">
        <f>B54-J54</f>
        <v>125201.60699999984</v>
      </c>
      <c r="S54" s="168">
        <f>C54-K54</f>
        <v>125201.60699999984</v>
      </c>
      <c r="T54" s="168">
        <f>D54-L54</f>
        <v>123463.38300000003</v>
      </c>
      <c r="U54" s="168">
        <f>E54-M54</f>
        <v>123463.38300000003</v>
      </c>
      <c r="V54" s="168">
        <f>F54-N54</f>
        <v>123036.62799999979</v>
      </c>
      <c r="W54" s="161">
        <f>W55*F54</f>
        <v>-3151.4398751615649</v>
      </c>
      <c r="X54" s="163">
        <f>X55*F54</f>
        <v>-3151.4398751615649</v>
      </c>
      <c r="Y54" s="163">
        <f>Y55*F54</f>
        <v>-5030.8925166222016</v>
      </c>
      <c r="Z54" s="160">
        <v>33243.86299999999</v>
      </c>
      <c r="AA54" s="160">
        <v>6517.8150000000023</v>
      </c>
      <c r="AB54" s="160">
        <f t="shared" ref="AB54" si="106">AA54-Z54</f>
        <v>-26726.047999999988</v>
      </c>
      <c r="AC54" s="168">
        <f>S54+Z54</f>
        <v>158445.46999999983</v>
      </c>
      <c r="AD54" s="168">
        <f>V54+AA54</f>
        <v>129554.4429999998</v>
      </c>
      <c r="AE54" s="161">
        <f>AE55*F54</f>
        <v>3366.3751248384415</v>
      </c>
      <c r="AF54" s="163">
        <f>AF55*F54</f>
        <v>1486.9224833778051</v>
      </c>
      <c r="AG54" s="163">
        <f>AG55*F54</f>
        <v>-32517.905480246274</v>
      </c>
    </row>
    <row r="55" spans="1:35" s="104" customFormat="1" ht="20.25" customHeight="1" thickBot="1">
      <c r="A55" s="344"/>
      <c r="B55" s="164"/>
      <c r="C55" s="164"/>
      <c r="D55" s="169"/>
      <c r="E55" s="170"/>
      <c r="F55" s="169"/>
      <c r="G55" s="166">
        <f>G54/D54</f>
        <v>2.206876896578577E-2</v>
      </c>
      <c r="H55" s="166">
        <f t="shared" ref="H55" si="107">H54/E54</f>
        <v>2.206876896578577E-2</v>
      </c>
      <c r="I55" s="166">
        <f>I54/C54</f>
        <v>2.2890389231363096E-2</v>
      </c>
      <c r="J55" s="164"/>
      <c r="K55" s="164"/>
      <c r="L55" s="169"/>
      <c r="M55" s="170"/>
      <c r="N55" s="169"/>
      <c r="O55" s="166">
        <f>O54/L54</f>
        <v>2.5082533809332085E-2</v>
      </c>
      <c r="P55" s="166">
        <f t="shared" ref="P55" si="108">P54/M54</f>
        <v>2.5082533809332085E-2</v>
      </c>
      <c r="Q55" s="166">
        <f>Q54/K54</f>
        <v>2.7713850005410934E-2</v>
      </c>
      <c r="R55" s="167">
        <f>R54/B54</f>
        <v>0.10717422127788341</v>
      </c>
      <c r="S55" s="167">
        <f>S54/C54</f>
        <v>0.10717422127788341</v>
      </c>
      <c r="T55" s="167">
        <f>T54/D54</f>
        <v>0.10560138788137004</v>
      </c>
      <c r="U55" s="167">
        <f>U54/E54</f>
        <v>0.10560138788137004</v>
      </c>
      <c r="V55" s="167">
        <f>V54/F54</f>
        <v>0.10296408286318884</v>
      </c>
      <c r="W55" s="166">
        <f>V55-T55</f>
        <v>-2.6373050181811991E-3</v>
      </c>
      <c r="X55" s="166">
        <f>V55-U55</f>
        <v>-2.6373050181811991E-3</v>
      </c>
      <c r="Y55" s="166">
        <f>V55-S55</f>
        <v>-4.2101384146945725E-3</v>
      </c>
      <c r="Z55" s="194">
        <f>Z54/S54</f>
        <v>0.26552265419404747</v>
      </c>
      <c r="AA55" s="194">
        <f>AA54/V54</f>
        <v>5.2974590623533775E-2</v>
      </c>
      <c r="AB55" s="194">
        <f>AA55-Z55</f>
        <v>-0.2125480635705137</v>
      </c>
      <c r="AC55" s="167">
        <f>AC54/C54</f>
        <v>0.13563140497276716</v>
      </c>
      <c r="AD55" s="167">
        <f>AD54/F54</f>
        <v>0.10841856300179388</v>
      </c>
      <c r="AE55" s="166">
        <f>AD55-T55</f>
        <v>2.8171751204238427E-3</v>
      </c>
      <c r="AF55" s="166">
        <f>AD55-S55</f>
        <v>1.2443417239104693E-3</v>
      </c>
      <c r="AG55" s="166">
        <f t="shared" ref="AG55" si="109">AD55-AC55</f>
        <v>-2.7212841970973276E-2</v>
      </c>
    </row>
    <row r="56" spans="1:35" s="12" customFormat="1" ht="20.25" customHeight="1">
      <c r="A56" s="349" t="s">
        <v>119</v>
      </c>
      <c r="B56" s="228">
        <f>B25+Январь!B25</f>
        <v>165922.535</v>
      </c>
      <c r="C56" s="228">
        <f>C25+Январь!C25</f>
        <v>165922.535</v>
      </c>
      <c r="D56" s="228">
        <f>D25+Январь!D25</f>
        <v>165922.535</v>
      </c>
      <c r="E56" s="228">
        <f>E25+Январь!E25</f>
        <v>165922.535</v>
      </c>
      <c r="F56" s="228">
        <f>F25+Январь!F25</f>
        <v>159821.916</v>
      </c>
      <c r="G56" s="161">
        <f>F56-D56</f>
        <v>-6100.6190000000061</v>
      </c>
      <c r="H56" s="161">
        <f t="shared" ref="H56" si="110">F56-E56</f>
        <v>-6100.6190000000061</v>
      </c>
      <c r="I56" s="161">
        <f>F56-C56</f>
        <v>-6100.6190000000061</v>
      </c>
      <c r="J56" s="228">
        <f>J25+Январь!J25</f>
        <v>93785.917000000001</v>
      </c>
      <c r="K56" s="228">
        <f>K25+Январь!K25</f>
        <v>93785.917000000001</v>
      </c>
      <c r="L56" s="228">
        <f>L25+Январь!L25</f>
        <v>101802.6645124007</v>
      </c>
      <c r="M56" s="228">
        <f>M25+Январь!M25</f>
        <v>101802.6645124007</v>
      </c>
      <c r="N56" s="228">
        <f>N25+Январь!N25</f>
        <v>99075.137000000002</v>
      </c>
      <c r="O56" s="161">
        <f>N56-L56</f>
        <v>-2727.5275124007021</v>
      </c>
      <c r="P56" s="161">
        <f t="shared" ref="P56" si="111">N56-M56</f>
        <v>-2727.5275124007021</v>
      </c>
      <c r="Q56" s="161">
        <f>N56-K56</f>
        <v>5289.2200000000012</v>
      </c>
      <c r="R56" s="168">
        <f>B56-J56</f>
        <v>72136.618000000002</v>
      </c>
      <c r="S56" s="168">
        <f>C56-K56</f>
        <v>72136.618000000002</v>
      </c>
      <c r="T56" s="168">
        <f>D56-L56</f>
        <v>64119.870487599299</v>
      </c>
      <c r="U56" s="168">
        <f>E56-M56</f>
        <v>64119.870487599299</v>
      </c>
      <c r="V56" s="168">
        <f>F56-N56</f>
        <v>60746.778999999995</v>
      </c>
      <c r="W56" s="161">
        <f>W57*F56</f>
        <v>-1015.5401147602378</v>
      </c>
      <c r="X56" s="163">
        <f>X57*F56</f>
        <v>-1015.5401147602378</v>
      </c>
      <c r="Y56" s="163">
        <f>Y57*F56</f>
        <v>-8737.5288580018569</v>
      </c>
      <c r="Z56" s="160">
        <v>3676.5410000000047</v>
      </c>
      <c r="AA56" s="160">
        <v>12726.927000000007</v>
      </c>
      <c r="AB56" s="160">
        <f t="shared" ref="AB56" si="112">AA56-Z56</f>
        <v>9050.3860000000022</v>
      </c>
      <c r="AC56" s="168">
        <f>S56+Z56</f>
        <v>75813.159000000014</v>
      </c>
      <c r="AD56" s="168">
        <f>V56+AA56</f>
        <v>73473.706000000006</v>
      </c>
      <c r="AE56" s="161">
        <f>AE57*F56</f>
        <v>11711.386885239768</v>
      </c>
      <c r="AF56" s="163">
        <f>AF57*F56</f>
        <v>3989.3981419981492</v>
      </c>
      <c r="AG56" s="163">
        <f>AG57*F56</f>
        <v>448.0357413299202</v>
      </c>
    </row>
    <row r="57" spans="1:35" s="12" customFormat="1" ht="20.25" customHeight="1" thickBot="1">
      <c r="A57" s="350"/>
      <c r="B57" s="164"/>
      <c r="C57" s="164"/>
      <c r="D57" s="169"/>
      <c r="E57" s="171"/>
      <c r="F57" s="169"/>
      <c r="G57" s="166">
        <f>G56/D56</f>
        <v>-3.6767874839906504E-2</v>
      </c>
      <c r="H57" s="166">
        <f t="shared" ref="H57" si="113">H56/E56</f>
        <v>-3.6767874839906504E-2</v>
      </c>
      <c r="I57" s="166">
        <f>I56/C56</f>
        <v>-3.6767874839906504E-2</v>
      </c>
      <c r="J57" s="164"/>
      <c r="K57" s="164"/>
      <c r="L57" s="169"/>
      <c r="M57" s="171"/>
      <c r="N57" s="169"/>
      <c r="O57" s="166">
        <f>O56/L56</f>
        <v>-2.6792299842686915E-2</v>
      </c>
      <c r="P57" s="166">
        <f t="shared" ref="P57" si="114">P56/M56</f>
        <v>-2.6792299842686915E-2</v>
      </c>
      <c r="Q57" s="166">
        <f>Q56/K56</f>
        <v>5.6396740248325354E-2</v>
      </c>
      <c r="R57" s="167">
        <f>R56/B56</f>
        <v>0.43476082377839753</v>
      </c>
      <c r="S57" s="167">
        <f>S56/C56</f>
        <v>0.43476082377839753</v>
      </c>
      <c r="T57" s="167">
        <f>T56/D56</f>
        <v>0.3864446169870735</v>
      </c>
      <c r="U57" s="167">
        <f>U56/E56</f>
        <v>0.3864446169870735</v>
      </c>
      <c r="V57" s="167">
        <f>V56/F56</f>
        <v>0.38009041888848333</v>
      </c>
      <c r="W57" s="166">
        <f>V57-T57</f>
        <v>-6.3541980985901692E-3</v>
      </c>
      <c r="X57" s="166">
        <f>V57-U57</f>
        <v>-6.3541980985901692E-3</v>
      </c>
      <c r="Y57" s="166">
        <f>V57-S57</f>
        <v>-5.4670404889914204E-2</v>
      </c>
      <c r="Z57" s="194">
        <f>Z56/S56</f>
        <v>5.0966362187925204E-2</v>
      </c>
      <c r="AA57" s="194">
        <f>AA56/V56</f>
        <v>0.20950784896759725</v>
      </c>
      <c r="AB57" s="194">
        <f>AA57-Z57</f>
        <v>0.15854148677967206</v>
      </c>
      <c r="AC57" s="167">
        <f>AC56/C56</f>
        <v>0.45691900138820812</v>
      </c>
      <c r="AD57" s="167">
        <f>AD56/F56</f>
        <v>0.45972234496300246</v>
      </c>
      <c r="AE57" s="166">
        <f>AD57-T57</f>
        <v>7.3277727975928963E-2</v>
      </c>
      <c r="AF57" s="166">
        <f>AD57-S57</f>
        <v>2.4961521184604929E-2</v>
      </c>
      <c r="AG57" s="166">
        <f t="shared" ref="AG57" si="115">AD57-AC57</f>
        <v>2.8033435747943369E-3</v>
      </c>
    </row>
    <row r="58" spans="1:35" s="12" customFormat="1" ht="20.25" customHeight="1">
      <c r="A58" s="341" t="s">
        <v>117</v>
      </c>
      <c r="B58" s="322">
        <f t="shared" ref="B58:F58" si="116">B40+B42+B44+B46+B48+B50+B52+B54</f>
        <v>11554200.26252801</v>
      </c>
      <c r="C58" s="322">
        <f t="shared" si="116"/>
        <v>11513553.06152801</v>
      </c>
      <c r="D58" s="322">
        <f t="shared" si="116"/>
        <v>11611977.000869017</v>
      </c>
      <c r="E58" s="322">
        <f t="shared" si="116"/>
        <v>11363202.898755845</v>
      </c>
      <c r="F58" s="322">
        <f t="shared" si="116"/>
        <v>11080917.372</v>
      </c>
      <c r="G58" s="173">
        <f>F58-D58</f>
        <v>-531059.62886901759</v>
      </c>
      <c r="H58" s="173">
        <f t="shared" ref="H58" si="117">F58-E58</f>
        <v>-282285.52675584517</v>
      </c>
      <c r="I58" s="173">
        <f>F58-C58</f>
        <v>-432635.68952801079</v>
      </c>
      <c r="J58" s="324">
        <f t="shared" ref="J58:N58" si="118">J40+J42+J44+J46+J48+J50+J52+J54</f>
        <v>10593913.927928008</v>
      </c>
      <c r="K58" s="324">
        <f t="shared" si="118"/>
        <v>10494135.79463478</v>
      </c>
      <c r="L58" s="324">
        <f t="shared" si="118"/>
        <v>10603613.163133046</v>
      </c>
      <c r="M58" s="324">
        <f t="shared" si="118"/>
        <v>10402355.632072333</v>
      </c>
      <c r="N58" s="324">
        <f t="shared" si="118"/>
        <v>10189990.307839001</v>
      </c>
      <c r="O58" s="173">
        <f>N58-L58</f>
        <v>-413622.85529404506</v>
      </c>
      <c r="P58" s="173">
        <f t="shared" ref="P58" si="119">N58-M58</f>
        <v>-212365.32423333265</v>
      </c>
      <c r="Q58" s="173">
        <f>N58-K58</f>
        <v>-304145.48679577932</v>
      </c>
      <c r="R58" s="174">
        <f t="shared" ref="R58:V58" si="120">R40+R42+R44+R46+R48+R50+R52+R54</f>
        <v>960286.33459999994</v>
      </c>
      <c r="S58" s="175">
        <f t="shared" si="120"/>
        <v>1019417.2668932282</v>
      </c>
      <c r="T58" s="175">
        <f t="shared" si="120"/>
        <v>1008363.8377359699</v>
      </c>
      <c r="U58" s="175">
        <f t="shared" si="120"/>
        <v>960847.26668350783</v>
      </c>
      <c r="V58" s="176">
        <f t="shared" si="120"/>
        <v>890927.06416099879</v>
      </c>
      <c r="W58" s="172">
        <f>W59*F58</f>
        <v>-71320.481285300993</v>
      </c>
      <c r="X58" s="172">
        <f>X59*F58</f>
        <v>-46050.763665849518</v>
      </c>
      <c r="Y58" s="172">
        <f>Y59*F58</f>
        <v>-90184.365270741124</v>
      </c>
      <c r="Z58" s="160">
        <f t="shared" ref="Z58:AA58" si="121">Z40+Z42+Z44+Z46+Z48+Z50+Z52+Z54</f>
        <v>112784.31200000003</v>
      </c>
      <c r="AA58" s="160">
        <f t="shared" si="121"/>
        <v>53023.868000000039</v>
      </c>
      <c r="AB58" s="160">
        <f>AB40+AB44+AB42+AB46+AB48+AB50+AB52+AB54</f>
        <v>-59760.443999999981</v>
      </c>
      <c r="AC58" s="175">
        <f>AC40+AC42+AC44+AC46+AC48+AC50+AC52+AC54</f>
        <v>1132201.5788932282</v>
      </c>
      <c r="AD58" s="175">
        <f>AD40+AD42+AD44+AD46+AD48+AD50+AD52+AD54</f>
        <v>943950.93216099893</v>
      </c>
      <c r="AE58" s="172">
        <f>AE59*F58</f>
        <v>-18296.613285300955</v>
      </c>
      <c r="AF58" s="172">
        <f>AF59*F58</f>
        <v>-37160.497270741078</v>
      </c>
      <c r="AG58" s="172">
        <f>AG59*F58</f>
        <v>-145706.80226028085</v>
      </c>
    </row>
    <row r="59" spans="1:35" s="12" customFormat="1" ht="20.25" customHeight="1" thickBot="1">
      <c r="A59" s="342"/>
      <c r="B59" s="323"/>
      <c r="C59" s="323"/>
      <c r="D59" s="323"/>
      <c r="E59" s="323"/>
      <c r="F59" s="323"/>
      <c r="G59" s="178">
        <f>G58/D58</f>
        <v>-4.5733782355000717E-2</v>
      </c>
      <c r="H59" s="178">
        <f t="shared" ref="H59" si="122">H58/E58</f>
        <v>-2.4842073953176756E-2</v>
      </c>
      <c r="I59" s="178">
        <f>I58/C58</f>
        <v>-3.7576210159975927E-2</v>
      </c>
      <c r="J59" s="325"/>
      <c r="K59" s="325"/>
      <c r="L59" s="325"/>
      <c r="M59" s="325"/>
      <c r="N59" s="325"/>
      <c r="O59" s="178">
        <f>O58/L58</f>
        <v>-3.9007727736819105E-2</v>
      </c>
      <c r="P59" s="178">
        <f t="shared" ref="P59" si="123">P58/M58</f>
        <v>-2.0415118627416674E-2</v>
      </c>
      <c r="Q59" s="178">
        <f>Q58/K58</f>
        <v>-2.8982423397958736E-2</v>
      </c>
      <c r="R59" s="179">
        <f>R58/B58</f>
        <v>8.3111449756877717E-2</v>
      </c>
      <c r="S59" s="180">
        <f>S58/C58</f>
        <v>8.8540632196290686E-2</v>
      </c>
      <c r="T59" s="180">
        <f>T58/D58</f>
        <v>8.6838256539821426E-2</v>
      </c>
      <c r="U59" s="180">
        <f>U58/E58</f>
        <v>8.455778491720066E-2</v>
      </c>
      <c r="V59" s="181">
        <f>V58/F58</f>
        <v>8.0401922896045835E-2</v>
      </c>
      <c r="W59" s="177">
        <f>V59-T59</f>
        <v>-6.4363336437755908E-3</v>
      </c>
      <c r="X59" s="177">
        <f>V59-U59</f>
        <v>-4.1558620211548242E-3</v>
      </c>
      <c r="Y59" s="177">
        <f>V59-S59</f>
        <v>-8.1387093002448507E-3</v>
      </c>
      <c r="Z59" s="194">
        <f>Z58/S58</f>
        <v>0.11063606205506116</v>
      </c>
      <c r="AA59" s="194">
        <f>AA58/V58</f>
        <v>5.951538586375027E-2</v>
      </c>
      <c r="AB59" s="194">
        <f>AA59-Z59</f>
        <v>-5.1120676191310888E-2</v>
      </c>
      <c r="AC59" s="180">
        <f>AC58/C58</f>
        <v>9.8336419074353851E-2</v>
      </c>
      <c r="AD59" s="180">
        <f>AD58/F58</f>
        <v>8.5187074361391502E-2</v>
      </c>
      <c r="AE59" s="177">
        <f>AD59-T59</f>
        <v>-1.6511821784299247E-3</v>
      </c>
      <c r="AF59" s="177">
        <f>AD59-S59</f>
        <v>-3.3535578348991846E-3</v>
      </c>
      <c r="AG59" s="177">
        <f t="shared" ref="AG59" si="124">AD59-AC59</f>
        <v>-1.3149344712962349E-2</v>
      </c>
    </row>
    <row r="60" spans="1:35" s="12" customFormat="1" ht="20.25" customHeight="1">
      <c r="A60" s="347" t="s">
        <v>118</v>
      </c>
      <c r="B60" s="318">
        <f t="shared" ref="B60:F60" si="125">B42+B44+B46+B48+B50+B54+B56+B40+B52</f>
        <v>11720122.79752801</v>
      </c>
      <c r="C60" s="318">
        <f t="shared" si="125"/>
        <v>11679475.59652801</v>
      </c>
      <c r="D60" s="318">
        <f t="shared" si="125"/>
        <v>11777899.535869019</v>
      </c>
      <c r="E60" s="318">
        <f t="shared" si="125"/>
        <v>11529125.433755843</v>
      </c>
      <c r="F60" s="318">
        <f t="shared" si="125"/>
        <v>11240739.287999999</v>
      </c>
      <c r="G60" s="182">
        <f>F60-D60</f>
        <v>-537160.24786902033</v>
      </c>
      <c r="H60" s="182">
        <f t="shared" ref="H60" si="126">F60-E60</f>
        <v>-288386.14575584419</v>
      </c>
      <c r="I60" s="182">
        <f>F60-C60</f>
        <v>-438736.30852801166</v>
      </c>
      <c r="J60" s="318">
        <f t="shared" ref="J60:N60" si="127">J42+J44+J46+J48+J50+J54+J56+J40+J52</f>
        <v>10687699.844928008</v>
      </c>
      <c r="K60" s="318">
        <f t="shared" si="127"/>
        <v>10587921.711634781</v>
      </c>
      <c r="L60" s="318">
        <f t="shared" si="127"/>
        <v>10705415.827645447</v>
      </c>
      <c r="M60" s="318">
        <f t="shared" si="127"/>
        <v>10504158.296584737</v>
      </c>
      <c r="N60" s="318">
        <f t="shared" si="127"/>
        <v>10289065.444839001</v>
      </c>
      <c r="O60" s="182">
        <f>N60-L60</f>
        <v>-416350.3828064464</v>
      </c>
      <c r="P60" s="182">
        <f t="shared" ref="P60" si="128">N60-M60</f>
        <v>-215092.85174573585</v>
      </c>
      <c r="Q60" s="182">
        <f>N60-K60</f>
        <v>-298856.26679578051</v>
      </c>
      <c r="R60" s="183">
        <f t="shared" ref="R60:V60" si="129">R42+R44+R46+R48+R50+R54+R56+R40+R52</f>
        <v>1032422.9526</v>
      </c>
      <c r="S60" s="184">
        <f t="shared" si="129"/>
        <v>1091553.8848932283</v>
      </c>
      <c r="T60" s="184">
        <f t="shared" si="129"/>
        <v>1072483.7082235692</v>
      </c>
      <c r="U60" s="184">
        <f t="shared" si="129"/>
        <v>1024967.1371711071</v>
      </c>
      <c r="V60" s="185">
        <f t="shared" si="129"/>
        <v>951673.84316099877</v>
      </c>
      <c r="W60" s="182">
        <f>W61*F60</f>
        <v>-71896.592132164922</v>
      </c>
      <c r="X60" s="182">
        <f>X61*F60</f>
        <v>-47655.068117471565</v>
      </c>
      <c r="Y60" s="182">
        <f>Y61*F60</f>
        <v>-98876.11839171336</v>
      </c>
      <c r="Z60" s="160">
        <f>Z58+Z56</f>
        <v>116460.85300000003</v>
      </c>
      <c r="AA60" s="160">
        <f>AA58+AA56</f>
        <v>65750.795000000042</v>
      </c>
      <c r="AB60" s="160">
        <f>AB44+AB42+AB46+AB48+AB50+AB54+AB56+AB40+AB52</f>
        <v>-50710.057999999983</v>
      </c>
      <c r="AC60" s="184">
        <f>AC42+AC44+AC46+AC48+AC50+AC54+AC56+AC40+AC52</f>
        <v>1208014.7378932282</v>
      </c>
      <c r="AD60" s="184">
        <f>AD42+AD44+AD46+AD48+AD50+AD54+AD56+AD40+AD52</f>
        <v>1017424.6381609989</v>
      </c>
      <c r="AE60" s="182">
        <f>AE61*F60</f>
        <v>-6145.7971321647883</v>
      </c>
      <c r="AF60" s="182">
        <f>AF61*F60</f>
        <v>-33125.323391713217</v>
      </c>
      <c r="AG60" s="182">
        <f>AG61*F60</f>
        <v>-145211.35628006066</v>
      </c>
    </row>
    <row r="61" spans="1:35" s="12" customFormat="1" ht="20.25" customHeight="1" thickBot="1">
      <c r="A61" s="348"/>
      <c r="B61" s="319"/>
      <c r="C61" s="319"/>
      <c r="D61" s="319"/>
      <c r="E61" s="319"/>
      <c r="F61" s="319"/>
      <c r="G61" s="186">
        <f>G60/D60</f>
        <v>-4.5607474085945884E-2</v>
      </c>
      <c r="H61" s="186">
        <f t="shared" ref="H61" si="130">H60/E60</f>
        <v>-2.5013705281710742E-2</v>
      </c>
      <c r="I61" s="186">
        <f>I60/C60</f>
        <v>-3.7564726678176889E-2</v>
      </c>
      <c r="J61" s="319"/>
      <c r="K61" s="319"/>
      <c r="L61" s="319"/>
      <c r="M61" s="319"/>
      <c r="N61" s="319"/>
      <c r="O61" s="186">
        <f>O60/L60</f>
        <v>-3.889156568129485E-2</v>
      </c>
      <c r="P61" s="186">
        <f t="shared" ref="P61" si="131">P60/M60</f>
        <v>-2.0476924059271834E-2</v>
      </c>
      <c r="Q61" s="186">
        <f>Q60/K60</f>
        <v>-2.8226150035410201E-2</v>
      </c>
      <c r="R61" s="187">
        <f>R60/B60</f>
        <v>8.8089772644511621E-2</v>
      </c>
      <c r="S61" s="188">
        <f>S60/C60</f>
        <v>9.3459151986046152E-2</v>
      </c>
      <c r="T61" s="188">
        <f>T60/D60</f>
        <v>9.1058996127227301E-2</v>
      </c>
      <c r="U61" s="188">
        <f>U60/E60</f>
        <v>8.8902418753302057E-2</v>
      </c>
      <c r="V61" s="189">
        <f>V60/F60</f>
        <v>8.466292285392242E-2</v>
      </c>
      <c r="W61" s="186">
        <f>V61-T61</f>
        <v>-6.3960732733048808E-3</v>
      </c>
      <c r="X61" s="186">
        <f>V61-U61</f>
        <v>-4.2394958993796361E-3</v>
      </c>
      <c r="Y61" s="186">
        <f>V61-S61</f>
        <v>-8.7962291321237313E-3</v>
      </c>
      <c r="Z61" s="194">
        <f>Z60/S60</f>
        <v>0.1066927199946632</v>
      </c>
      <c r="AA61" s="194">
        <f>AA60/V60</f>
        <v>6.9089631361105616E-2</v>
      </c>
      <c r="AB61" s="194">
        <f>AA61-Z61</f>
        <v>-3.7603088633557588E-2</v>
      </c>
      <c r="AC61" s="188">
        <f>AC60/C60</f>
        <v>0.10343056311983202</v>
      </c>
      <c r="AD61" s="188">
        <f>AD60/F60</f>
        <v>9.0512252983853653E-2</v>
      </c>
      <c r="AE61" s="186">
        <f>AD61-T61</f>
        <v>-5.467431433736486E-4</v>
      </c>
      <c r="AF61" s="186">
        <f>AD61-S61</f>
        <v>-2.946899002192499E-3</v>
      </c>
      <c r="AG61" s="186">
        <f t="shared" ref="AG61" si="132">AD61-AC61</f>
        <v>-1.291831013597837E-2</v>
      </c>
    </row>
    <row r="62" spans="1:35" ht="18">
      <c r="A62" s="4"/>
      <c r="C62" s="2"/>
      <c r="F62" s="6"/>
      <c r="G62" s="2"/>
      <c r="H62" s="131"/>
      <c r="J62" s="5"/>
      <c r="K62" s="5"/>
      <c r="L62" s="5"/>
      <c r="M62" s="5"/>
      <c r="N62" s="5"/>
      <c r="T62" s="2"/>
      <c r="AA62" s="131">
        <f>AA60-Z60</f>
        <v>-50710.05799999999</v>
      </c>
      <c r="AB62" s="133"/>
      <c r="AC62" s="1">
        <v>636.33130945262894</v>
      </c>
    </row>
    <row r="63" spans="1:35">
      <c r="C63" s="10"/>
      <c r="E63" s="135"/>
      <c r="J63" s="10"/>
      <c r="M63" s="135"/>
      <c r="O63" s="99"/>
      <c r="P63" s="140"/>
      <c r="Q63" s="99"/>
      <c r="S63" s="10"/>
      <c r="W63" s="99"/>
      <c r="X63" s="140"/>
      <c r="Y63" s="99"/>
      <c r="Z63" s="140"/>
      <c r="AA63" s="10"/>
      <c r="AB63" s="133"/>
      <c r="AC63" s="131" t="e">
        <f>#REF!-AC62</f>
        <v>#REF!</v>
      </c>
      <c r="AH63" s="1"/>
      <c r="AI63" s="1"/>
    </row>
    <row r="64" spans="1:35">
      <c r="C64" s="10"/>
      <c r="D64" s="10"/>
      <c r="E64" s="135"/>
      <c r="J64" s="10"/>
      <c r="M64" s="135"/>
      <c r="O64" s="99"/>
      <c r="P64" s="140"/>
      <c r="Q64" s="99"/>
      <c r="S64" s="10"/>
      <c r="W64" s="99"/>
      <c r="X64" s="140"/>
      <c r="Y64" s="99"/>
      <c r="Z64" s="140"/>
      <c r="AB64" s="133"/>
      <c r="AC64" s="143" t="e">
        <f>AC63/F60</f>
        <v>#REF!</v>
      </c>
      <c r="AH64" s="1"/>
      <c r="AI64" s="1"/>
    </row>
    <row r="65" spans="1:35" ht="20.25">
      <c r="E65" s="135"/>
      <c r="M65" s="135"/>
      <c r="O65" s="99"/>
      <c r="P65" s="140"/>
      <c r="Q65" s="99"/>
      <c r="W65" s="99"/>
      <c r="X65" s="140"/>
      <c r="Y65" s="99"/>
      <c r="Z65" s="140"/>
      <c r="AA65" s="3"/>
      <c r="AB65" s="133"/>
      <c r="AC65" s="3"/>
      <c r="AD65" s="3"/>
      <c r="AE65" s="3"/>
      <c r="AF65" s="3"/>
      <c r="AH65" s="1"/>
      <c r="AI65" s="1"/>
    </row>
    <row r="66" spans="1:35" ht="24" customHeight="1">
      <c r="A66" s="118" t="s">
        <v>113</v>
      </c>
      <c r="C66" s="10"/>
      <c r="S66" s="10"/>
      <c r="AA66" s="303"/>
      <c r="AB66" s="134"/>
      <c r="AC66" s="320"/>
      <c r="AD66" s="320"/>
      <c r="AE66" s="320"/>
      <c r="AF66" s="320"/>
      <c r="AH66" s="1"/>
      <c r="AI66" s="1"/>
    </row>
    <row r="68" spans="1:35" s="130" customFormat="1">
      <c r="E68" s="135"/>
      <c r="I68" s="132"/>
      <c r="J68" s="132"/>
      <c r="K68" s="132"/>
      <c r="L68" s="132"/>
      <c r="M68" s="135"/>
      <c r="O68" s="140"/>
      <c r="P68" s="140"/>
      <c r="Q68" s="140"/>
      <c r="U68" s="135"/>
      <c r="W68" s="140"/>
      <c r="X68" s="140"/>
      <c r="Y68" s="140"/>
    </row>
    <row r="69" spans="1:35" s="130" customFormat="1" ht="15.75">
      <c r="A69" s="146" t="s">
        <v>68</v>
      </c>
      <c r="B69" s="218"/>
      <c r="C69" s="146"/>
      <c r="D69" s="218"/>
      <c r="E69" s="146"/>
      <c r="M69" s="135"/>
      <c r="O69" s="140"/>
      <c r="P69" s="140"/>
      <c r="Q69" s="140"/>
      <c r="U69" s="135"/>
      <c r="W69" s="140"/>
      <c r="X69" s="140"/>
      <c r="Y69" s="140"/>
    </row>
    <row r="70" spans="1:35" s="130" customFormat="1" ht="110.25">
      <c r="A70" s="222"/>
      <c r="B70" s="223" t="s">
        <v>185</v>
      </c>
      <c r="C70" s="219" t="s">
        <v>186</v>
      </c>
      <c r="D70" s="226" t="s">
        <v>187</v>
      </c>
      <c r="E70" s="220" t="s">
        <v>131</v>
      </c>
      <c r="M70" s="135"/>
      <c r="O70" s="140"/>
      <c r="P70" s="140"/>
      <c r="Q70" s="140"/>
      <c r="U70" s="135"/>
      <c r="W70" s="140"/>
      <c r="X70" s="140"/>
      <c r="Y70" s="140"/>
    </row>
    <row r="71" spans="1:35" s="130" customFormat="1" ht="15.75">
      <c r="A71" s="222" t="s">
        <v>21</v>
      </c>
      <c r="B71" s="224">
        <v>-6836.02096174503</v>
      </c>
      <c r="C71" s="216">
        <v>805.46300000000338</v>
      </c>
      <c r="D71" s="216"/>
      <c r="E71" s="216">
        <f t="shared" ref="E71:E82" si="133">B71+C71+D71</f>
        <v>-6030.5579617450267</v>
      </c>
      <c r="M71" s="135"/>
      <c r="O71" s="140"/>
      <c r="P71" s="140"/>
      <c r="Q71" s="140"/>
      <c r="U71" s="135"/>
      <c r="W71" s="140"/>
      <c r="X71" s="140"/>
      <c r="Y71" s="140"/>
    </row>
    <row r="72" spans="1:35" s="130" customFormat="1" ht="15.75">
      <c r="A72" s="222" t="s">
        <v>22</v>
      </c>
      <c r="B72" s="224">
        <v>-1917.7503314830205</v>
      </c>
      <c r="C72" s="216">
        <v>591.45699999999488</v>
      </c>
      <c r="D72" s="216"/>
      <c r="E72" s="216">
        <f t="shared" si="133"/>
        <v>-1326.2933314830257</v>
      </c>
      <c r="M72" s="135"/>
      <c r="O72" s="140"/>
      <c r="P72" s="140"/>
      <c r="Q72" s="140"/>
      <c r="U72" s="135"/>
      <c r="W72" s="140"/>
      <c r="X72" s="140"/>
      <c r="Y72" s="140"/>
    </row>
    <row r="73" spans="1:35" s="130" customFormat="1" ht="15.75">
      <c r="A73" s="222" t="s">
        <v>23</v>
      </c>
      <c r="B73" s="224">
        <v>2288.6079999999679</v>
      </c>
      <c r="C73" s="216">
        <v>463.64500000000407</v>
      </c>
      <c r="D73" s="216">
        <v>0.57599999999999996</v>
      </c>
      <c r="E73" s="216">
        <f t="shared" si="133"/>
        <v>2752.828999999972</v>
      </c>
      <c r="M73" s="135"/>
      <c r="O73" s="140"/>
      <c r="P73" s="140"/>
      <c r="Q73" s="140"/>
      <c r="U73" s="135"/>
      <c r="W73" s="140"/>
      <c r="X73" s="140"/>
      <c r="Y73" s="140"/>
    </row>
    <row r="74" spans="1:35" s="130" customFormat="1" ht="15.75">
      <c r="A74" s="222" t="s">
        <v>24</v>
      </c>
      <c r="B74" s="224">
        <v>-903.77700000001937</v>
      </c>
      <c r="C74" s="216">
        <v>423.58100000000559</v>
      </c>
      <c r="D74" s="216">
        <v>-53.438000000000002</v>
      </c>
      <c r="E74" s="216">
        <f t="shared" si="133"/>
        <v>-533.63400000001377</v>
      </c>
      <c r="M74" s="135"/>
      <c r="O74" s="140"/>
      <c r="P74" s="140"/>
      <c r="Q74" s="140"/>
      <c r="U74" s="135"/>
      <c r="W74" s="140"/>
      <c r="X74" s="140"/>
      <c r="Y74" s="140"/>
    </row>
    <row r="75" spans="1:35" s="130" customFormat="1" ht="15.75">
      <c r="A75" s="222" t="s">
        <v>25</v>
      </c>
      <c r="B75" s="224">
        <v>-1322.0090000000048</v>
      </c>
      <c r="C75" s="216">
        <v>325.53699999999662</v>
      </c>
      <c r="D75" s="216">
        <v>-7.5359999999999996</v>
      </c>
      <c r="E75" s="216">
        <f t="shared" si="133"/>
        <v>-1004.0080000000081</v>
      </c>
      <c r="M75" s="135"/>
      <c r="O75" s="140"/>
      <c r="P75" s="140"/>
      <c r="Q75" s="140"/>
      <c r="U75" s="135"/>
      <c r="W75" s="140"/>
      <c r="X75" s="140"/>
      <c r="Y75" s="140"/>
    </row>
    <row r="76" spans="1:35" s="130" customFormat="1" ht="15.75">
      <c r="A76" s="222" t="s">
        <v>26</v>
      </c>
      <c r="B76" s="224">
        <v>67.023999999999887</v>
      </c>
      <c r="C76" s="216">
        <v>251.07299999999668</v>
      </c>
      <c r="D76" s="216">
        <v>-649.47699999999998</v>
      </c>
      <c r="E76" s="216">
        <f t="shared" si="133"/>
        <v>-331.38000000000341</v>
      </c>
      <c r="M76" s="135"/>
      <c r="O76" s="140"/>
      <c r="P76" s="140"/>
      <c r="Q76" s="140"/>
      <c r="U76" s="135"/>
      <c r="W76" s="140"/>
      <c r="X76" s="140"/>
      <c r="Y76" s="140"/>
    </row>
    <row r="77" spans="1:35" s="130" customFormat="1" ht="15.75">
      <c r="A77" s="222" t="s">
        <v>27</v>
      </c>
      <c r="B77" s="224">
        <v>789.20103000000802</v>
      </c>
      <c r="C77" s="216"/>
      <c r="D77" s="216">
        <v>-1257.2550000000001</v>
      </c>
      <c r="E77" s="216">
        <f t="shared" si="133"/>
        <v>-468.05396999999209</v>
      </c>
      <c r="M77" s="135"/>
      <c r="O77" s="140"/>
      <c r="P77" s="140"/>
      <c r="Q77" s="140"/>
      <c r="U77" s="135"/>
      <c r="W77" s="140"/>
      <c r="X77" s="140"/>
      <c r="Y77" s="140"/>
    </row>
    <row r="78" spans="1:35" s="130" customFormat="1" ht="15.75">
      <c r="A78" s="222" t="s">
        <v>28</v>
      </c>
      <c r="B78" s="224">
        <v>-186.9298680000071</v>
      </c>
      <c r="C78" s="216"/>
      <c r="D78" s="216">
        <v>-771.63099999999997</v>
      </c>
      <c r="E78" s="216">
        <f t="shared" si="133"/>
        <v>-958.56086800000708</v>
      </c>
      <c r="M78" s="135"/>
      <c r="O78" s="140"/>
      <c r="P78" s="140"/>
      <c r="Q78" s="140"/>
      <c r="U78" s="135"/>
      <c r="W78" s="140"/>
      <c r="X78" s="140"/>
      <c r="Y78" s="140"/>
    </row>
    <row r="79" spans="1:35" s="130" customFormat="1" ht="15.75">
      <c r="A79" s="222" t="s">
        <v>29</v>
      </c>
      <c r="B79" s="224">
        <v>5607.4953710000091</v>
      </c>
      <c r="C79" s="216"/>
      <c r="D79" s="216"/>
      <c r="E79" s="216">
        <f t="shared" si="133"/>
        <v>5607.4953710000091</v>
      </c>
      <c r="M79" s="135"/>
      <c r="O79" s="140"/>
      <c r="P79" s="140"/>
      <c r="Q79" s="140"/>
      <c r="U79" s="135"/>
      <c r="W79" s="140"/>
      <c r="X79" s="140"/>
      <c r="Y79" s="140"/>
    </row>
    <row r="80" spans="1:35" s="130" customFormat="1" ht="15.75">
      <c r="A80" s="222" t="s">
        <v>30</v>
      </c>
      <c r="B80" s="224">
        <v>1001.0567599999973</v>
      </c>
      <c r="C80" s="216"/>
      <c r="D80" s="216"/>
      <c r="E80" s="216">
        <f t="shared" si="133"/>
        <v>1001.0567599999973</v>
      </c>
      <c r="M80" s="135"/>
      <c r="O80" s="140"/>
      <c r="P80" s="140"/>
      <c r="Q80" s="140"/>
      <c r="U80" s="135"/>
      <c r="W80" s="140"/>
      <c r="X80" s="140"/>
      <c r="Y80" s="140"/>
    </row>
    <row r="81" spans="1:25" s="130" customFormat="1" ht="15.75">
      <c r="A81" s="222" t="s">
        <v>31</v>
      </c>
      <c r="B81" s="224">
        <v>1413.1020000000001</v>
      </c>
      <c r="C81" s="216"/>
      <c r="D81" s="216"/>
      <c r="E81" s="216">
        <f t="shared" si="133"/>
        <v>1413.1020000000001</v>
      </c>
      <c r="M81" s="135"/>
      <c r="O81" s="140"/>
      <c r="P81" s="140"/>
      <c r="Q81" s="140"/>
      <c r="U81" s="135"/>
      <c r="W81" s="140"/>
      <c r="X81" s="140"/>
      <c r="Y81" s="140"/>
    </row>
    <row r="82" spans="1:25" s="130" customFormat="1" ht="15.75">
      <c r="A82" s="222" t="s">
        <v>32</v>
      </c>
      <c r="B82" s="224"/>
      <c r="C82" s="216"/>
      <c r="D82" s="216">
        <v>2738.761</v>
      </c>
      <c r="E82" s="216">
        <f t="shared" si="133"/>
        <v>2738.761</v>
      </c>
      <c r="M82" s="135"/>
      <c r="O82" s="140"/>
      <c r="P82" s="140"/>
      <c r="Q82" s="140"/>
      <c r="U82" s="135"/>
      <c r="W82" s="140"/>
      <c r="X82" s="140"/>
      <c r="Y82" s="140"/>
    </row>
    <row r="83" spans="1:25" s="130" customFormat="1" ht="15.75">
      <c r="A83" s="222" t="s">
        <v>120</v>
      </c>
      <c r="B83" s="224">
        <f>SUM(B71:B82)</f>
        <v>-2.280996795889223E-7</v>
      </c>
      <c r="C83" s="216">
        <f t="shared" ref="C83:E83" si="134">SUM(C71:C82)</f>
        <v>2860.7560000000012</v>
      </c>
      <c r="D83" s="216">
        <f t="shared" si="134"/>
        <v>0</v>
      </c>
      <c r="E83" s="216">
        <f t="shared" si="134"/>
        <v>2860.7559997719027</v>
      </c>
      <c r="M83" s="135"/>
      <c r="O83" s="140"/>
      <c r="P83" s="140"/>
      <c r="Q83" s="140"/>
      <c r="U83" s="135"/>
      <c r="W83" s="140"/>
      <c r="X83" s="140"/>
      <c r="Y83" s="140"/>
    </row>
    <row r="84" spans="1:25" s="130" customFormat="1">
      <c r="E84" s="135"/>
      <c r="M84" s="135"/>
      <c r="O84" s="140"/>
      <c r="P84" s="140"/>
      <c r="Q84" s="140"/>
      <c r="U84" s="135"/>
      <c r="W84" s="140"/>
      <c r="X84" s="140"/>
      <c r="Y84" s="140"/>
    </row>
    <row r="85" spans="1:25" s="130" customFormat="1" ht="15.75">
      <c r="A85" s="146" t="s">
        <v>90</v>
      </c>
      <c r="B85" s="218"/>
      <c r="E85" s="135"/>
      <c r="M85" s="135"/>
      <c r="O85" s="140"/>
      <c r="P85" s="140"/>
      <c r="Q85" s="140"/>
      <c r="U85" s="135"/>
      <c r="W85" s="140"/>
      <c r="X85" s="140"/>
      <c r="Y85" s="140"/>
    </row>
    <row r="86" spans="1:25" s="130" customFormat="1" ht="63">
      <c r="A86" s="222"/>
      <c r="B86" s="223" t="s">
        <v>194</v>
      </c>
      <c r="C86" s="223" t="s">
        <v>195</v>
      </c>
      <c r="D86" s="223" t="s">
        <v>196</v>
      </c>
      <c r="E86" s="220" t="s">
        <v>131</v>
      </c>
      <c r="F86" s="223" t="s">
        <v>206</v>
      </c>
      <c r="M86" s="135"/>
      <c r="O86" s="140"/>
      <c r="P86" s="140"/>
      <c r="Q86" s="140"/>
      <c r="U86" s="135"/>
      <c r="W86" s="140"/>
      <c r="X86" s="140"/>
      <c r="Y86" s="140"/>
    </row>
    <row r="87" spans="1:25" s="130" customFormat="1" ht="15.75">
      <c r="A87" s="222" t="s">
        <v>21</v>
      </c>
      <c r="B87" s="224">
        <v>-3864.2310000000002</v>
      </c>
      <c r="C87" s="224">
        <v>-13577.915999999997</v>
      </c>
      <c r="D87" s="224">
        <v>427.185</v>
      </c>
      <c r="E87" s="224">
        <f>B87+C87+D87</f>
        <v>-17014.961999999996</v>
      </c>
      <c r="F87" s="224"/>
      <c r="M87" s="135"/>
      <c r="O87" s="140"/>
      <c r="P87" s="140"/>
      <c r="Q87" s="140"/>
      <c r="U87" s="135"/>
      <c r="W87" s="140"/>
      <c r="X87" s="140"/>
      <c r="Y87" s="140"/>
    </row>
    <row r="88" spans="1:25" s="130" customFormat="1" ht="15.75">
      <c r="A88" s="222" t="s">
        <v>22</v>
      </c>
      <c r="B88" s="224">
        <v>-1444.402</v>
      </c>
      <c r="C88" s="224">
        <v>-12228.550000000003</v>
      </c>
      <c r="D88" s="224">
        <v>386.02499999999998</v>
      </c>
      <c r="E88" s="224">
        <f t="shared" ref="E88:E98" si="135">B88+C88+D88</f>
        <v>-13286.927000000003</v>
      </c>
      <c r="F88" s="224">
        <f>16245.938+4580.22</f>
        <v>20826.157999999999</v>
      </c>
      <c r="M88" s="135"/>
      <c r="O88" s="140"/>
      <c r="P88" s="140"/>
      <c r="Q88" s="140"/>
      <c r="U88" s="135"/>
      <c r="W88" s="140"/>
      <c r="X88" s="140"/>
      <c r="Y88" s="140"/>
    </row>
    <row r="89" spans="1:25" s="130" customFormat="1" ht="15.75">
      <c r="A89" s="222" t="s">
        <v>23</v>
      </c>
      <c r="B89" s="224"/>
      <c r="C89" s="224"/>
      <c r="D89" s="224"/>
      <c r="E89" s="224">
        <f t="shared" si="135"/>
        <v>0</v>
      </c>
      <c r="F89" s="224"/>
      <c r="M89" s="135"/>
      <c r="O89" s="140"/>
      <c r="P89" s="140"/>
      <c r="Q89" s="140"/>
      <c r="U89" s="135"/>
      <c r="W89" s="140"/>
      <c r="X89" s="140"/>
      <c r="Y89" s="140"/>
    </row>
    <row r="90" spans="1:25" s="130" customFormat="1" ht="15.75">
      <c r="A90" s="222" t="s">
        <v>24</v>
      </c>
      <c r="B90" s="224"/>
      <c r="C90" s="224"/>
      <c r="D90" s="224"/>
      <c r="E90" s="224">
        <f t="shared" si="135"/>
        <v>0</v>
      </c>
      <c r="F90" s="224">
        <f>-4580.22+22970.366</f>
        <v>18390.146000000001</v>
      </c>
      <c r="M90" s="135"/>
      <c r="O90" s="140"/>
      <c r="P90" s="140"/>
      <c r="Q90" s="140"/>
      <c r="U90" s="135"/>
      <c r="W90" s="140"/>
      <c r="X90" s="140"/>
      <c r="Y90" s="140"/>
    </row>
    <row r="91" spans="1:25" s="130" customFormat="1" ht="15.75">
      <c r="A91" s="222" t="s">
        <v>25</v>
      </c>
      <c r="B91" s="224"/>
      <c r="C91" s="224"/>
      <c r="D91" s="224"/>
      <c r="E91" s="224">
        <f t="shared" si="135"/>
        <v>0</v>
      </c>
      <c r="F91" s="224"/>
      <c r="M91" s="135"/>
      <c r="O91" s="140"/>
      <c r="P91" s="140"/>
      <c r="Q91" s="140"/>
      <c r="U91" s="135"/>
      <c r="W91" s="140"/>
      <c r="X91" s="140"/>
      <c r="Y91" s="140"/>
    </row>
    <row r="92" spans="1:25" s="130" customFormat="1" ht="15.75">
      <c r="A92" s="222" t="s">
        <v>26</v>
      </c>
      <c r="B92" s="224"/>
      <c r="C92" s="224"/>
      <c r="D92" s="224"/>
      <c r="E92" s="224">
        <f t="shared" si="135"/>
        <v>0</v>
      </c>
      <c r="F92" s="224">
        <f>-16245.938+6015.287</f>
        <v>-10230.651</v>
      </c>
      <c r="M92" s="135"/>
      <c r="O92" s="140"/>
      <c r="P92" s="140"/>
      <c r="Q92" s="140"/>
      <c r="U92" s="135"/>
      <c r="W92" s="140"/>
      <c r="X92" s="140"/>
      <c r="Y92" s="140"/>
    </row>
    <row r="93" spans="1:25" s="130" customFormat="1" ht="15.75">
      <c r="A93" s="222" t="s">
        <v>27</v>
      </c>
      <c r="B93" s="224"/>
      <c r="C93" s="224"/>
      <c r="D93" s="224"/>
      <c r="E93" s="224">
        <f t="shared" si="135"/>
        <v>0</v>
      </c>
      <c r="F93" s="224"/>
      <c r="M93" s="135"/>
      <c r="O93" s="140"/>
      <c r="P93" s="140"/>
      <c r="Q93" s="140"/>
      <c r="U93" s="135"/>
      <c r="W93" s="140"/>
      <c r="X93" s="140"/>
      <c r="Y93" s="140"/>
    </row>
    <row r="94" spans="1:25" s="130" customFormat="1" ht="15.75">
      <c r="A94" s="222" t="s">
        <v>28</v>
      </c>
      <c r="B94" s="224"/>
      <c r="C94" s="224"/>
      <c r="D94" s="224"/>
      <c r="E94" s="224">
        <f t="shared" si="135"/>
        <v>0</v>
      </c>
      <c r="F94" s="224">
        <v>-6015.2870000000003</v>
      </c>
      <c r="M94" s="135"/>
      <c r="O94" s="140"/>
      <c r="P94" s="140"/>
      <c r="Q94" s="140"/>
      <c r="U94" s="135"/>
      <c r="W94" s="140"/>
      <c r="X94" s="140"/>
      <c r="Y94" s="140"/>
    </row>
    <row r="95" spans="1:25" s="130" customFormat="1" ht="15.75">
      <c r="A95" s="222" t="s">
        <v>29</v>
      </c>
      <c r="B95" s="224"/>
      <c r="C95" s="224"/>
      <c r="D95" s="224"/>
      <c r="E95" s="224">
        <f t="shared" si="135"/>
        <v>0</v>
      </c>
      <c r="F95" s="224"/>
      <c r="M95" s="135"/>
      <c r="O95" s="140"/>
      <c r="P95" s="140"/>
      <c r="Q95" s="140"/>
      <c r="U95" s="135"/>
      <c r="W95" s="140"/>
      <c r="X95" s="140"/>
      <c r="Y95" s="140"/>
    </row>
    <row r="96" spans="1:25" s="130" customFormat="1" ht="15.75">
      <c r="A96" s="222" t="s">
        <v>30</v>
      </c>
      <c r="B96" s="224"/>
      <c r="C96" s="224"/>
      <c r="D96" s="224"/>
      <c r="E96" s="224">
        <f t="shared" si="135"/>
        <v>0</v>
      </c>
      <c r="F96" s="224">
        <v>6008.4</v>
      </c>
      <c r="M96" s="135"/>
      <c r="O96" s="140"/>
      <c r="P96" s="140"/>
      <c r="Q96" s="140"/>
      <c r="U96" s="135"/>
      <c r="W96" s="140"/>
      <c r="X96" s="140"/>
      <c r="Y96" s="140"/>
    </row>
    <row r="97" spans="1:25" s="130" customFormat="1" ht="15.75">
      <c r="A97" s="222" t="s">
        <v>31</v>
      </c>
      <c r="B97" s="224"/>
      <c r="C97" s="224"/>
      <c r="D97" s="224"/>
      <c r="E97" s="224">
        <f t="shared" si="135"/>
        <v>0</v>
      </c>
      <c r="F97" s="224"/>
      <c r="M97" s="135"/>
      <c r="O97" s="140"/>
      <c r="P97" s="140"/>
      <c r="Q97" s="140"/>
      <c r="U97" s="135"/>
      <c r="W97" s="140"/>
      <c r="X97" s="140"/>
      <c r="Y97" s="140"/>
    </row>
    <row r="98" spans="1:25" s="130" customFormat="1" ht="15.75">
      <c r="A98" s="222" t="s">
        <v>32</v>
      </c>
      <c r="B98" s="224"/>
      <c r="C98" s="224"/>
      <c r="D98" s="224"/>
      <c r="E98" s="224">
        <f t="shared" si="135"/>
        <v>0</v>
      </c>
      <c r="F98" s="224"/>
      <c r="M98" s="135"/>
      <c r="O98" s="140"/>
      <c r="P98" s="140"/>
      <c r="Q98" s="140"/>
      <c r="U98" s="135"/>
      <c r="W98" s="140"/>
      <c r="X98" s="140"/>
      <c r="Y98" s="140"/>
    </row>
    <row r="99" spans="1:25" s="130" customFormat="1" ht="15.75">
      <c r="A99" s="222" t="s">
        <v>120</v>
      </c>
      <c r="B99" s="224">
        <f>SUM(B87:B98)</f>
        <v>-5308.6329999999998</v>
      </c>
      <c r="C99" s="224">
        <f>SUM(C87:C98)</f>
        <v>-25806.466</v>
      </c>
      <c r="D99" s="224">
        <f>SUM(D87:D98)</f>
        <v>813.21</v>
      </c>
      <c r="E99" s="224">
        <f>SUM(E87:E98)</f>
        <v>-30301.888999999999</v>
      </c>
      <c r="F99" s="224">
        <f>SUM(F87:F98)</f>
        <v>28978.766000000003</v>
      </c>
      <c r="G99" s="130">
        <v>28978.766000000003</v>
      </c>
      <c r="M99" s="135"/>
      <c r="O99" s="140"/>
      <c r="P99" s="140"/>
      <c r="Q99" s="140"/>
      <c r="U99" s="135"/>
      <c r="W99" s="140"/>
      <c r="X99" s="140"/>
      <c r="Y99" s="140"/>
    </row>
    <row r="100" spans="1:25" s="130" customFormat="1">
      <c r="E100" s="135"/>
      <c r="M100" s="135"/>
      <c r="O100" s="140"/>
      <c r="P100" s="140"/>
      <c r="Q100" s="140"/>
      <c r="U100" s="135"/>
      <c r="W100" s="140"/>
      <c r="X100" s="140"/>
      <c r="Y100" s="140"/>
    </row>
    <row r="101" spans="1:25" s="130" customFormat="1">
      <c r="E101" s="135"/>
      <c r="M101" s="135"/>
      <c r="O101" s="140"/>
      <c r="P101" s="140"/>
      <c r="Q101" s="140"/>
      <c r="U101" s="135"/>
      <c r="W101" s="140"/>
      <c r="X101" s="140"/>
      <c r="Y101" s="140"/>
    </row>
    <row r="102" spans="1:25" s="130" customFormat="1">
      <c r="E102" s="135"/>
      <c r="M102" s="135"/>
      <c r="O102" s="140"/>
      <c r="P102" s="140"/>
      <c r="Q102" s="140"/>
      <c r="U102" s="135"/>
      <c r="W102" s="140"/>
      <c r="X102" s="140"/>
      <c r="Y102" s="140"/>
    </row>
    <row r="103" spans="1:25" s="130" customFormat="1" ht="15.75">
      <c r="A103" s="146" t="s">
        <v>188</v>
      </c>
      <c r="B103" s="218"/>
      <c r="C103" s="146"/>
      <c r="D103" s="218"/>
      <c r="E103" s="146"/>
      <c r="M103" s="135"/>
      <c r="O103" s="140"/>
      <c r="P103" s="140"/>
      <c r="Q103" s="140"/>
      <c r="U103" s="135"/>
      <c r="W103" s="140"/>
      <c r="X103" s="140"/>
      <c r="Y103" s="140"/>
    </row>
    <row r="104" spans="1:25" s="130" customFormat="1" ht="126">
      <c r="A104" s="222"/>
      <c r="B104" s="223" t="s">
        <v>189</v>
      </c>
      <c r="C104" s="219" t="s">
        <v>190</v>
      </c>
      <c r="D104" s="226" t="s">
        <v>191</v>
      </c>
      <c r="E104" s="220" t="s">
        <v>193</v>
      </c>
      <c r="F104" s="220" t="s">
        <v>131</v>
      </c>
      <c r="M104" s="135"/>
      <c r="O104" s="140"/>
      <c r="P104" s="140"/>
      <c r="Q104" s="140"/>
      <c r="U104" s="135"/>
      <c r="W104" s="140"/>
      <c r="X104" s="140"/>
      <c r="Y104" s="140"/>
    </row>
    <row r="105" spans="1:25" s="130" customFormat="1" ht="15.75">
      <c r="A105" s="222" t="s">
        <v>21</v>
      </c>
      <c r="B105" s="224">
        <v>22000</v>
      </c>
      <c r="C105" s="216"/>
      <c r="D105" s="216"/>
      <c r="E105" s="216">
        <v>6168.7690000000002</v>
      </c>
      <c r="F105" s="216">
        <f>B105+C105+D105+E105</f>
        <v>28168.769</v>
      </c>
      <c r="H105" s="280"/>
      <c r="M105" s="135"/>
      <c r="O105" s="140"/>
      <c r="P105" s="140"/>
      <c r="Q105" s="140"/>
      <c r="U105" s="135"/>
      <c r="W105" s="140"/>
      <c r="X105" s="140"/>
      <c r="Y105" s="140"/>
    </row>
    <row r="106" spans="1:25" s="130" customFormat="1" ht="15.75">
      <c r="A106" s="222" t="s">
        <v>22</v>
      </c>
      <c r="B106" s="224"/>
      <c r="C106" s="216"/>
      <c r="D106" s="216"/>
      <c r="E106" s="216">
        <v>5573.4629999999997</v>
      </c>
      <c r="F106" s="216">
        <f t="shared" ref="F106:F117" si="136">B106+C106+D106+E106</f>
        <v>5573.4629999999997</v>
      </c>
      <c r="M106" s="135"/>
      <c r="O106" s="140"/>
      <c r="P106" s="140"/>
      <c r="Q106" s="140"/>
      <c r="U106" s="135"/>
      <c r="W106" s="140"/>
      <c r="X106" s="140"/>
      <c r="Y106" s="140"/>
    </row>
    <row r="107" spans="1:25" s="130" customFormat="1" ht="15.75">
      <c r="A107" s="222" t="s">
        <v>23</v>
      </c>
      <c r="B107" s="224"/>
      <c r="C107" s="216"/>
      <c r="D107" s="216"/>
      <c r="E107" s="216">
        <v>5129.5879999999997</v>
      </c>
      <c r="F107" s="216">
        <f t="shared" si="136"/>
        <v>5129.5879999999997</v>
      </c>
      <c r="M107" s="135"/>
      <c r="O107" s="140"/>
      <c r="P107" s="140"/>
      <c r="Q107" s="140"/>
      <c r="U107" s="135"/>
      <c r="W107" s="140"/>
      <c r="X107" s="140"/>
      <c r="Y107" s="140"/>
    </row>
    <row r="108" spans="1:25" s="130" customFormat="1" ht="15.75">
      <c r="A108" s="222" t="s">
        <v>24</v>
      </c>
      <c r="B108" s="224"/>
      <c r="C108" s="216"/>
      <c r="D108" s="216"/>
      <c r="E108" s="216">
        <v>4505.4610000000002</v>
      </c>
      <c r="F108" s="216">
        <f t="shared" si="136"/>
        <v>4505.4610000000002</v>
      </c>
      <c r="M108" s="135"/>
      <c r="O108" s="140"/>
      <c r="P108" s="140"/>
      <c r="Q108" s="140"/>
      <c r="U108" s="135"/>
      <c r="W108" s="140"/>
      <c r="X108" s="140"/>
      <c r="Y108" s="140"/>
    </row>
    <row r="109" spans="1:25" s="130" customFormat="1" ht="15.75">
      <c r="A109" s="222" t="s">
        <v>25</v>
      </c>
      <c r="B109" s="224"/>
      <c r="C109" s="216"/>
      <c r="D109" s="216"/>
      <c r="E109" s="216">
        <v>5136.5969999999998</v>
      </c>
      <c r="F109" s="216">
        <f t="shared" si="136"/>
        <v>5136.5969999999998</v>
      </c>
      <c r="M109" s="135"/>
      <c r="O109" s="140"/>
      <c r="P109" s="140"/>
      <c r="Q109" s="140"/>
      <c r="U109" s="135"/>
      <c r="W109" s="140"/>
      <c r="X109" s="140"/>
      <c r="Y109" s="140"/>
    </row>
    <row r="110" spans="1:25" s="130" customFormat="1" ht="15.75">
      <c r="A110" s="222" t="s">
        <v>26</v>
      </c>
      <c r="B110" s="224"/>
      <c r="C110" s="216"/>
      <c r="D110" s="216"/>
      <c r="E110" s="216">
        <v>4458.3990000000003</v>
      </c>
      <c r="F110" s="216">
        <f t="shared" si="136"/>
        <v>4458.3990000000003</v>
      </c>
      <c r="M110" s="135"/>
      <c r="O110" s="140"/>
      <c r="P110" s="140"/>
      <c r="Q110" s="140"/>
      <c r="U110" s="135"/>
      <c r="W110" s="140"/>
      <c r="X110" s="140"/>
      <c r="Y110" s="140"/>
    </row>
    <row r="111" spans="1:25" s="130" customFormat="1" ht="15.75">
      <c r="A111" s="222" t="s">
        <v>27</v>
      </c>
      <c r="B111" s="224"/>
      <c r="C111" s="216"/>
      <c r="D111" s="216"/>
      <c r="E111" s="216">
        <v>4670.2020000000002</v>
      </c>
      <c r="F111" s="216">
        <f t="shared" si="136"/>
        <v>4670.2020000000002</v>
      </c>
      <c r="M111" s="135"/>
      <c r="O111" s="140"/>
      <c r="P111" s="140"/>
      <c r="Q111" s="140"/>
      <c r="U111" s="135"/>
      <c r="W111" s="140"/>
      <c r="X111" s="140"/>
      <c r="Y111" s="140"/>
    </row>
    <row r="112" spans="1:25" s="130" customFormat="1" ht="15.75">
      <c r="A112" s="222" t="s">
        <v>28</v>
      </c>
      <c r="B112" s="224"/>
      <c r="C112" s="216">
        <v>-2000</v>
      </c>
      <c r="D112" s="216"/>
      <c r="E112" s="216">
        <v>5459.8860000000004</v>
      </c>
      <c r="F112" s="216">
        <f t="shared" si="136"/>
        <v>3459.8860000000004</v>
      </c>
      <c r="M112" s="135"/>
      <c r="O112" s="140"/>
      <c r="P112" s="140"/>
      <c r="Q112" s="140"/>
      <c r="U112" s="135"/>
      <c r="W112" s="140"/>
      <c r="X112" s="140"/>
      <c r="Y112" s="140"/>
    </row>
    <row r="113" spans="1:25" s="130" customFormat="1" ht="15.75">
      <c r="A113" s="222" t="s">
        <v>29</v>
      </c>
      <c r="B113" s="224"/>
      <c r="C113" s="216">
        <v>2000</v>
      </c>
      <c r="D113" s="216">
        <v>948.6</v>
      </c>
      <c r="E113" s="216">
        <v>4491.0959999999995</v>
      </c>
      <c r="F113" s="216">
        <f t="shared" si="136"/>
        <v>7439.6959999999999</v>
      </c>
      <c r="M113" s="135"/>
      <c r="O113" s="140"/>
      <c r="P113" s="140"/>
      <c r="Q113" s="140"/>
      <c r="U113" s="135"/>
      <c r="W113" s="140"/>
      <c r="X113" s="140"/>
      <c r="Y113" s="140"/>
    </row>
    <row r="114" spans="1:25" s="130" customFormat="1" ht="15.75">
      <c r="A114" s="222" t="s">
        <v>30</v>
      </c>
      <c r="B114" s="224"/>
      <c r="C114" s="216"/>
      <c r="D114" s="216"/>
      <c r="E114" s="216">
        <v>4847.942</v>
      </c>
      <c r="F114" s="216">
        <f t="shared" si="136"/>
        <v>4847.942</v>
      </c>
      <c r="M114" s="135"/>
      <c r="O114" s="140"/>
      <c r="P114" s="140"/>
      <c r="Q114" s="140"/>
      <c r="U114" s="135"/>
      <c r="W114" s="140"/>
      <c r="X114" s="140"/>
      <c r="Y114" s="140"/>
    </row>
    <row r="115" spans="1:25" s="130" customFormat="1" ht="15.75">
      <c r="A115" s="222" t="s">
        <v>31</v>
      </c>
      <c r="B115" s="224"/>
      <c r="C115" s="216"/>
      <c r="D115" s="216"/>
      <c r="E115" s="216">
        <v>5921.7250000000004</v>
      </c>
      <c r="F115" s="216">
        <f t="shared" si="136"/>
        <v>5921.7250000000004</v>
      </c>
      <c r="M115" s="135"/>
      <c r="O115" s="140"/>
      <c r="P115" s="140"/>
      <c r="Q115" s="140"/>
      <c r="U115" s="135"/>
      <c r="W115" s="140"/>
      <c r="X115" s="140"/>
      <c r="Y115" s="140"/>
    </row>
    <row r="116" spans="1:25" s="130" customFormat="1" ht="15.75">
      <c r="A116" s="222" t="s">
        <v>32</v>
      </c>
      <c r="B116" s="224"/>
      <c r="C116" s="216"/>
      <c r="D116" s="216"/>
      <c r="E116" s="216">
        <v>6463.2179999999998</v>
      </c>
      <c r="F116" s="216">
        <f t="shared" si="136"/>
        <v>6463.2179999999998</v>
      </c>
      <c r="M116" s="135"/>
      <c r="O116" s="140"/>
      <c r="P116" s="140"/>
      <c r="Q116" s="140"/>
      <c r="U116" s="135"/>
      <c r="W116" s="140"/>
      <c r="X116" s="140"/>
      <c r="Y116" s="140"/>
    </row>
    <row r="117" spans="1:25" s="130" customFormat="1" ht="15.75">
      <c r="A117" s="222" t="s">
        <v>120</v>
      </c>
      <c r="B117" s="224">
        <f>SUM(B105:B116)</f>
        <v>22000</v>
      </c>
      <c r="C117" s="216">
        <f t="shared" ref="C117:E117" si="137">SUM(C105:C116)</f>
        <v>0</v>
      </c>
      <c r="D117" s="216">
        <f t="shared" si="137"/>
        <v>948.6</v>
      </c>
      <c r="E117" s="216">
        <f t="shared" si="137"/>
        <v>62826.345999999998</v>
      </c>
      <c r="F117" s="216">
        <f t="shared" si="136"/>
        <v>85774.945999999996</v>
      </c>
      <c r="M117" s="135"/>
      <c r="O117" s="140"/>
      <c r="P117" s="140"/>
      <c r="Q117" s="140"/>
      <c r="U117" s="135"/>
      <c r="W117" s="140"/>
      <c r="X117" s="140"/>
      <c r="Y117" s="140"/>
    </row>
    <row r="118" spans="1:25" s="130" customFormat="1">
      <c r="E118" s="135"/>
      <c r="M118" s="135"/>
      <c r="O118" s="140"/>
      <c r="P118" s="140"/>
      <c r="Q118" s="140"/>
      <c r="U118" s="135"/>
      <c r="W118" s="140"/>
      <c r="X118" s="140"/>
      <c r="Y118" s="140"/>
    </row>
    <row r="119" spans="1:25" s="130" customFormat="1" ht="15.75">
      <c r="A119" s="146" t="s">
        <v>18</v>
      </c>
      <c r="B119" s="218"/>
      <c r="C119" s="146"/>
      <c r="D119" s="218"/>
      <c r="E119" s="146"/>
      <c r="M119" s="135"/>
      <c r="O119" s="140"/>
      <c r="P119" s="140"/>
      <c r="Q119" s="140"/>
      <c r="U119" s="135"/>
      <c r="W119" s="140"/>
      <c r="X119" s="140"/>
      <c r="Y119" s="140"/>
    </row>
    <row r="120" spans="1:25" s="130" customFormat="1" ht="15.75">
      <c r="A120" s="222"/>
      <c r="B120" s="223" t="s">
        <v>197</v>
      </c>
      <c r="I120" s="135"/>
      <c r="K120" s="140"/>
      <c r="L120" s="140"/>
      <c r="M120" s="140"/>
      <c r="Q120" s="135"/>
      <c r="S120" s="140"/>
      <c r="T120" s="140"/>
      <c r="U120" s="140"/>
    </row>
    <row r="121" spans="1:25" s="130" customFormat="1" ht="15.75">
      <c r="A121" s="222" t="s">
        <v>21</v>
      </c>
      <c r="B121" s="224">
        <v>512.33699999999999</v>
      </c>
      <c r="D121" s="280"/>
      <c r="I121" s="135"/>
      <c r="K121" s="140"/>
      <c r="L121" s="140"/>
      <c r="M121" s="140"/>
      <c r="Q121" s="135"/>
      <c r="S121" s="140"/>
      <c r="T121" s="140"/>
      <c r="U121" s="140"/>
    </row>
    <row r="122" spans="1:25" s="130" customFormat="1" ht="15.75">
      <c r="A122" s="222" t="s">
        <v>22</v>
      </c>
      <c r="B122" s="224">
        <v>687.01200000000017</v>
      </c>
      <c r="I122" s="135"/>
      <c r="K122" s="140"/>
      <c r="L122" s="140"/>
      <c r="M122" s="140"/>
      <c r="Q122" s="135"/>
      <c r="S122" s="140"/>
      <c r="T122" s="140"/>
      <c r="U122" s="140"/>
    </row>
    <row r="123" spans="1:25" s="130" customFormat="1" ht="15.75">
      <c r="A123" s="222" t="s">
        <v>23</v>
      </c>
      <c r="B123" s="224">
        <v>510.93499999999995</v>
      </c>
      <c r="I123" s="135"/>
      <c r="K123" s="140"/>
      <c r="L123" s="140"/>
      <c r="M123" s="140"/>
      <c r="Q123" s="135"/>
      <c r="S123" s="140"/>
      <c r="T123" s="140"/>
      <c r="U123" s="140"/>
    </row>
    <row r="124" spans="1:25" s="130" customFormat="1" ht="15.75">
      <c r="A124" s="222" t="s">
        <v>24</v>
      </c>
      <c r="B124" s="224">
        <v>591.07499999999993</v>
      </c>
      <c r="I124" s="135"/>
      <c r="K124" s="140"/>
      <c r="L124" s="140"/>
      <c r="M124" s="140"/>
      <c r="Q124" s="135"/>
      <c r="S124" s="140"/>
      <c r="T124" s="140"/>
      <c r="U124" s="140"/>
    </row>
    <row r="125" spans="1:25" s="130" customFormat="1" ht="15.75">
      <c r="A125" s="222" t="s">
        <v>25</v>
      </c>
      <c r="B125" s="224">
        <v>514.90500000000009</v>
      </c>
      <c r="I125" s="135"/>
      <c r="K125" s="140"/>
      <c r="L125" s="140"/>
      <c r="M125" s="140"/>
      <c r="Q125" s="135"/>
      <c r="S125" s="140"/>
      <c r="T125" s="140"/>
      <c r="U125" s="140"/>
    </row>
    <row r="126" spans="1:25" s="130" customFormat="1" ht="15.75">
      <c r="A126" s="222" t="s">
        <v>26</v>
      </c>
      <c r="B126" s="224">
        <v>530.79799999999989</v>
      </c>
      <c r="I126" s="135"/>
      <c r="K126" s="140"/>
      <c r="L126" s="140"/>
      <c r="M126" s="140"/>
      <c r="Q126" s="135"/>
      <c r="S126" s="140"/>
      <c r="T126" s="140"/>
      <c r="U126" s="140"/>
    </row>
    <row r="127" spans="1:25" s="130" customFormat="1" ht="15.75">
      <c r="A127" s="222" t="s">
        <v>27</v>
      </c>
      <c r="B127" s="224"/>
      <c r="I127" s="135"/>
      <c r="K127" s="140"/>
      <c r="L127" s="140"/>
      <c r="M127" s="140"/>
      <c r="Q127" s="135"/>
      <c r="S127" s="140"/>
      <c r="T127" s="140"/>
      <c r="U127" s="140"/>
    </row>
    <row r="128" spans="1:25" s="130" customFormat="1" ht="15.75">
      <c r="A128" s="222" t="s">
        <v>28</v>
      </c>
      <c r="B128" s="224"/>
      <c r="I128" s="135"/>
      <c r="K128" s="140"/>
      <c r="L128" s="140"/>
      <c r="M128" s="140"/>
      <c r="Q128" s="135"/>
      <c r="S128" s="140"/>
      <c r="T128" s="140"/>
      <c r="U128" s="140"/>
    </row>
    <row r="129" spans="1:25" s="130" customFormat="1" ht="15.75">
      <c r="A129" s="222" t="s">
        <v>29</v>
      </c>
      <c r="B129" s="224"/>
      <c r="I129" s="135"/>
      <c r="K129" s="140"/>
      <c r="L129" s="140"/>
      <c r="M129" s="140"/>
      <c r="Q129" s="135"/>
      <c r="S129" s="140"/>
      <c r="T129" s="140"/>
      <c r="U129" s="140"/>
    </row>
    <row r="130" spans="1:25" s="130" customFormat="1" ht="15.75">
      <c r="A130" s="222" t="s">
        <v>30</v>
      </c>
      <c r="B130" s="224"/>
      <c r="I130" s="135"/>
      <c r="K130" s="140"/>
      <c r="L130" s="140"/>
      <c r="M130" s="140"/>
      <c r="Q130" s="135"/>
      <c r="S130" s="140"/>
      <c r="T130" s="140"/>
      <c r="U130" s="140"/>
    </row>
    <row r="131" spans="1:25" s="130" customFormat="1" ht="15.75">
      <c r="A131" s="222" t="s">
        <v>31</v>
      </c>
      <c r="B131" s="224"/>
      <c r="I131" s="135"/>
      <c r="K131" s="140"/>
      <c r="L131" s="140"/>
      <c r="M131" s="140"/>
      <c r="Q131" s="135"/>
      <c r="S131" s="140"/>
      <c r="T131" s="140"/>
      <c r="U131" s="140"/>
    </row>
    <row r="132" spans="1:25" s="130" customFormat="1" ht="15.75">
      <c r="A132" s="222" t="s">
        <v>32</v>
      </c>
      <c r="B132" s="224"/>
      <c r="I132" s="135"/>
      <c r="K132" s="140"/>
      <c r="L132" s="140"/>
      <c r="M132" s="140"/>
      <c r="Q132" s="135"/>
      <c r="S132" s="140"/>
      <c r="T132" s="140"/>
      <c r="U132" s="140"/>
    </row>
    <row r="133" spans="1:25" s="130" customFormat="1" ht="15.75">
      <c r="A133" s="222" t="s">
        <v>120</v>
      </c>
      <c r="B133" s="224">
        <f>SUM(B121:B132)</f>
        <v>3347.0619999999999</v>
      </c>
      <c r="I133" s="135"/>
      <c r="K133" s="140"/>
      <c r="L133" s="140"/>
      <c r="M133" s="140"/>
      <c r="Q133" s="135"/>
      <c r="S133" s="140"/>
      <c r="T133" s="140"/>
      <c r="U133" s="140"/>
    </row>
    <row r="134" spans="1:25" s="130" customFormat="1">
      <c r="E134" s="135"/>
      <c r="M134" s="135"/>
      <c r="O134" s="140"/>
      <c r="P134" s="140"/>
      <c r="Q134" s="140"/>
      <c r="U134" s="135"/>
      <c r="W134" s="140"/>
      <c r="X134" s="140"/>
      <c r="Y134" s="140"/>
    </row>
    <row r="135" spans="1:25" s="130" customFormat="1" ht="15.75">
      <c r="A135" s="146" t="s">
        <v>33</v>
      </c>
      <c r="B135" s="218"/>
      <c r="E135" s="135"/>
      <c r="M135" s="135"/>
      <c r="O135" s="140"/>
      <c r="P135" s="140"/>
      <c r="Q135" s="140"/>
      <c r="U135" s="135"/>
      <c r="W135" s="140"/>
      <c r="X135" s="140"/>
      <c r="Y135" s="140"/>
    </row>
    <row r="136" spans="1:25" s="130" customFormat="1" ht="15.75">
      <c r="A136" s="222"/>
      <c r="B136" s="223" t="s">
        <v>192</v>
      </c>
      <c r="E136" s="135"/>
      <c r="M136" s="135"/>
      <c r="O136" s="140"/>
      <c r="P136" s="140"/>
      <c r="Q136" s="140"/>
      <c r="U136" s="135"/>
      <c r="W136" s="140"/>
      <c r="X136" s="140"/>
      <c r="Y136" s="140"/>
    </row>
    <row r="137" spans="1:25" s="130" customFormat="1" ht="15.75">
      <c r="A137" s="222" t="s">
        <v>21</v>
      </c>
      <c r="B137" s="224">
        <v>2728.8149999999996</v>
      </c>
      <c r="E137" s="135"/>
      <c r="M137" s="135"/>
      <c r="O137" s="140"/>
      <c r="P137" s="140"/>
      <c r="Q137" s="140"/>
      <c r="U137" s="135"/>
      <c r="W137" s="140"/>
      <c r="X137" s="140"/>
      <c r="Y137" s="140"/>
    </row>
    <row r="138" spans="1:25" s="130" customFormat="1" ht="15.75">
      <c r="A138" s="222" t="s">
        <v>22</v>
      </c>
      <c r="B138" s="224">
        <v>1412.7090000000001</v>
      </c>
      <c r="E138" s="135"/>
      <c r="M138" s="135"/>
      <c r="O138" s="140"/>
      <c r="P138" s="140"/>
      <c r="Q138" s="140"/>
      <c r="U138" s="135"/>
      <c r="W138" s="140"/>
      <c r="X138" s="140"/>
      <c r="Y138" s="140"/>
    </row>
    <row r="139" spans="1:25" s="130" customFormat="1" ht="15.75">
      <c r="A139" s="222" t="s">
        <v>23</v>
      </c>
      <c r="B139" s="224">
        <v>7629.222999999999</v>
      </c>
      <c r="E139" s="135"/>
      <c r="M139" s="135"/>
      <c r="O139" s="140"/>
      <c r="P139" s="140"/>
      <c r="Q139" s="140"/>
      <c r="U139" s="135"/>
      <c r="W139" s="140"/>
      <c r="X139" s="140"/>
      <c r="Y139" s="140"/>
    </row>
    <row r="140" spans="1:25" s="130" customFormat="1" ht="15.75">
      <c r="A140" s="222" t="s">
        <v>24</v>
      </c>
      <c r="B140" s="224">
        <v>3142.9799999999996</v>
      </c>
      <c r="E140" s="135"/>
      <c r="M140" s="135"/>
      <c r="O140" s="140"/>
      <c r="P140" s="140"/>
      <c r="Q140" s="140"/>
      <c r="U140" s="135"/>
      <c r="W140" s="140"/>
      <c r="X140" s="140"/>
      <c r="Y140" s="140"/>
    </row>
    <row r="141" spans="1:25" s="130" customFormat="1" ht="15.75">
      <c r="A141" s="222" t="s">
        <v>25</v>
      </c>
      <c r="B141" s="224">
        <v>13178.61479</v>
      </c>
      <c r="E141" s="135"/>
      <c r="M141" s="135"/>
      <c r="O141" s="140"/>
      <c r="P141" s="140"/>
      <c r="Q141" s="140"/>
      <c r="U141" s="135"/>
      <c r="W141" s="140"/>
      <c r="X141" s="140"/>
      <c r="Y141" s="140"/>
    </row>
    <row r="142" spans="1:25" s="130" customFormat="1" ht="15.75">
      <c r="A142" s="222" t="s">
        <v>26</v>
      </c>
      <c r="B142" s="224">
        <v>820.75495999999998</v>
      </c>
      <c r="E142" s="135"/>
      <c r="M142" s="135"/>
      <c r="O142" s="140"/>
      <c r="P142" s="140"/>
      <c r="Q142" s="140"/>
      <c r="U142" s="135"/>
      <c r="W142" s="140"/>
      <c r="X142" s="140"/>
      <c r="Y142" s="140"/>
    </row>
    <row r="143" spans="1:25" s="130" customFormat="1" ht="15.75">
      <c r="A143" s="222" t="s">
        <v>27</v>
      </c>
      <c r="B143" s="224">
        <v>2722.2350000000001</v>
      </c>
      <c r="E143" s="135"/>
      <c r="M143" s="135"/>
      <c r="O143" s="140"/>
      <c r="P143" s="140"/>
      <c r="Q143" s="140"/>
      <c r="U143" s="135"/>
      <c r="W143" s="140"/>
      <c r="X143" s="140"/>
      <c r="Y143" s="140"/>
    </row>
    <row r="144" spans="1:25" s="130" customFormat="1" ht="15.75">
      <c r="A144" s="222" t="s">
        <v>28</v>
      </c>
      <c r="B144" s="224">
        <v>2834.9319999999998</v>
      </c>
      <c r="E144" s="135"/>
      <c r="M144" s="135"/>
      <c r="O144" s="140"/>
      <c r="P144" s="140"/>
      <c r="Q144" s="140"/>
      <c r="U144" s="135"/>
      <c r="W144" s="140"/>
      <c r="X144" s="140"/>
      <c r="Y144" s="140"/>
    </row>
    <row r="145" spans="1:25" s="130" customFormat="1" ht="15.75">
      <c r="A145" s="222" t="s">
        <v>29</v>
      </c>
      <c r="B145" s="224">
        <v>3148.326</v>
      </c>
      <c r="E145" s="135"/>
      <c r="M145" s="135"/>
      <c r="O145" s="140"/>
      <c r="P145" s="140"/>
      <c r="Q145" s="140"/>
      <c r="U145" s="135"/>
      <c r="W145" s="140"/>
      <c r="X145" s="140"/>
      <c r="Y145" s="140"/>
    </row>
    <row r="146" spans="1:25" s="130" customFormat="1" ht="15.75">
      <c r="A146" s="222" t="s">
        <v>30</v>
      </c>
      <c r="B146" s="224">
        <v>2871.6419999999998</v>
      </c>
      <c r="E146" s="135"/>
      <c r="M146" s="135"/>
      <c r="O146" s="140"/>
      <c r="P146" s="140"/>
      <c r="Q146" s="140"/>
      <c r="U146" s="135"/>
      <c r="W146" s="140"/>
      <c r="X146" s="140"/>
      <c r="Y146" s="140"/>
    </row>
    <row r="147" spans="1:25" s="130" customFormat="1" ht="15.75">
      <c r="A147" s="222" t="s">
        <v>31</v>
      </c>
      <c r="B147" s="224">
        <v>5564.97</v>
      </c>
      <c r="E147" s="135"/>
      <c r="M147" s="135"/>
      <c r="O147" s="140"/>
      <c r="P147" s="140"/>
      <c r="Q147" s="140"/>
      <c r="U147" s="135"/>
      <c r="W147" s="140"/>
      <c r="X147" s="140"/>
      <c r="Y147" s="140"/>
    </row>
    <row r="148" spans="1:25" s="130" customFormat="1" ht="15.75">
      <c r="A148" s="222" t="s">
        <v>32</v>
      </c>
      <c r="B148" s="224">
        <v>1960.86358</v>
      </c>
      <c r="E148" s="135"/>
      <c r="M148" s="135"/>
      <c r="O148" s="140"/>
      <c r="P148" s="140"/>
      <c r="Q148" s="140"/>
      <c r="U148" s="135"/>
      <c r="W148" s="140"/>
      <c r="X148" s="140"/>
      <c r="Y148" s="140"/>
    </row>
    <row r="149" spans="1:25" s="130" customFormat="1" ht="15.75">
      <c r="A149" s="222" t="s">
        <v>120</v>
      </c>
      <c r="B149" s="224">
        <f>SUM(B137:B148)</f>
        <v>48016.065329999998</v>
      </c>
      <c r="E149" s="135"/>
      <c r="M149" s="135"/>
      <c r="O149" s="140"/>
      <c r="P149" s="140"/>
      <c r="Q149" s="140"/>
      <c r="U149" s="135"/>
      <c r="W149" s="140"/>
      <c r="X149" s="140"/>
      <c r="Y149" s="140"/>
    </row>
  </sheetData>
  <customSheetViews>
    <customSheetView guid="{7DB8E09D-5E58-46A0-BF52-434A53BC4FE1}" scale="70" showPageBreaks="1" fitToPage="1" printArea="1" view="pageBreakPreview" topLeftCell="O1">
      <selection activeCell="AG19" sqref="AG19"/>
      <pageMargins left="0" right="0" top="0" bottom="0" header="0.27559055118110237" footer="0.19685039370078741"/>
      <printOptions horizontalCentered="1" verticalCentered="1"/>
      <pageSetup paperSize="9" scale="14" orientation="portrait" r:id="rId1"/>
      <headerFooter alignWithMargins="0">
        <oddFooter>&amp;R&amp;D&amp;T</oddFooter>
      </headerFooter>
    </customSheetView>
    <customSheetView guid="{E44A9F72-7068-401B-9182-AE57DBB84D5E}" scale="70" showPageBreaks="1" fitToPage="1" printArea="1" view="pageBreakPreview">
      <selection activeCell="E22" sqref="E22"/>
      <pageMargins left="0" right="0" top="0" bottom="0" header="0.27559055118110237" footer="0.19685039370078741"/>
      <printOptions horizontalCentered="1" verticalCentered="1"/>
      <pageSetup paperSize="9" scale="14" orientation="portrait" r:id="rId2"/>
      <headerFooter alignWithMargins="0">
        <oddFooter>&amp;R&amp;D&amp;T</oddFooter>
      </headerFooter>
    </customSheetView>
    <customSheetView guid="{DB602BF7-A59C-42DB-BBA0-088F068B7047}" scale="70" showPageBreaks="1" fitToPage="1" printArea="1" view="pageBreakPreview">
      <selection activeCell="Z16" sqref="Z16"/>
      <pageMargins left="0" right="0" top="0" bottom="0" header="0.27559055118110237" footer="0.19685039370078741"/>
      <printOptions horizontalCentered="1" verticalCentered="1"/>
      <pageSetup paperSize="9" scale="14" orientation="portrait" r:id="rId3"/>
      <headerFooter alignWithMargins="0">
        <oddFooter>&amp;R&amp;D&amp;T</oddFooter>
      </headerFooter>
    </customSheetView>
    <customSheetView guid="{6DD62C20-8B83-42F5-90C1-C13665C095D0}" scale="70" showPageBreaks="1" fitToPage="1" printArea="1" hiddenRows="1" view="pageBreakPreview">
      <pane xSplit="1" ySplit="8" topLeftCell="B9" activePane="bottomRight" state="frozen"/>
      <selection pane="bottomRight" activeCell="Z5" sqref="Z5:Z7"/>
      <pageMargins left="0" right="0" top="0.78740157480314965" bottom="0" header="0.27559055118110237" footer="0.19685039370078741"/>
      <printOptions horizontalCentered="1"/>
      <pageSetup paperSize="9" scale="29" orientation="landscape" r:id="rId4"/>
      <headerFooter alignWithMargins="0">
        <oddFooter>&amp;R&amp;D&amp;T</oddFooter>
      </headerFooter>
    </customSheetView>
    <customSheetView guid="{DC8F80D5-9919-409C-A428-E95E40E09DB9}" scale="70" showPageBreaks="1" fitToPage="1" printArea="1" hiddenRows="1" view="pageBreakPreview">
      <pane xSplit="1" ySplit="8" topLeftCell="B9" activePane="bottomRight" state="frozen"/>
      <selection pane="bottomRight" activeCell="Z5" sqref="Z5:Z7"/>
      <pageMargins left="0" right="0" top="0.78740157480314965" bottom="0" header="0.27559055118110237" footer="0.19685039370078741"/>
      <printOptions horizontalCentered="1"/>
      <pageSetup paperSize="9" scale="29" orientation="landscape" r:id="rId5"/>
      <headerFooter alignWithMargins="0">
        <oddFooter>&amp;R&amp;D&amp;T</oddFooter>
      </headerFooter>
    </customSheetView>
  </customSheetViews>
  <mergeCells count="123">
    <mergeCell ref="E36:E37"/>
    <mergeCell ref="F36:F37"/>
    <mergeCell ref="J36:J37"/>
    <mergeCell ref="K36:K37"/>
    <mergeCell ref="L36:L37"/>
    <mergeCell ref="M36:M37"/>
    <mergeCell ref="N36:N37"/>
    <mergeCell ref="R36:R37"/>
    <mergeCell ref="S36:S37"/>
    <mergeCell ref="AD5:AD6"/>
    <mergeCell ref="M29:M30"/>
    <mergeCell ref="M58:M59"/>
    <mergeCell ref="M60:M61"/>
    <mergeCell ref="AC4:AG4"/>
    <mergeCell ref="AE5:AG5"/>
    <mergeCell ref="AC35:AG35"/>
    <mergeCell ref="AC36:AC37"/>
    <mergeCell ref="AD36:AD37"/>
    <mergeCell ref="AE36:AG36"/>
    <mergeCell ref="V5:V6"/>
    <mergeCell ref="T36:T37"/>
    <mergeCell ref="U36:U37"/>
    <mergeCell ref="Z4:Z6"/>
    <mergeCell ref="AB4:AB6"/>
    <mergeCell ref="AB35:AB37"/>
    <mergeCell ref="AA4:AA6"/>
    <mergeCell ref="V36:V37"/>
    <mergeCell ref="R5:R6"/>
    <mergeCell ref="S5:S6"/>
    <mergeCell ref="T5:T6"/>
    <mergeCell ref="A19:A20"/>
    <mergeCell ref="A27:A28"/>
    <mergeCell ref="B27:B28"/>
    <mergeCell ref="C27:C28"/>
    <mergeCell ref="D27:D28"/>
    <mergeCell ref="AC5:AC6"/>
    <mergeCell ref="D29:D30"/>
    <mergeCell ref="F29:F30"/>
    <mergeCell ref="J29:J30"/>
    <mergeCell ref="A29:A30"/>
    <mergeCell ref="A21:A22"/>
    <mergeCell ref="A23:A24"/>
    <mergeCell ref="A25:A26"/>
    <mergeCell ref="E27:E28"/>
    <mergeCell ref="E29:E30"/>
    <mergeCell ref="A2:Y2"/>
    <mergeCell ref="A9:A10"/>
    <mergeCell ref="A11:A12"/>
    <mergeCell ref="A13:A14"/>
    <mergeCell ref="A15:A16"/>
    <mergeCell ref="A17:A18"/>
    <mergeCell ref="A4:A7"/>
    <mergeCell ref="B4:I4"/>
    <mergeCell ref="J4:Q4"/>
    <mergeCell ref="R4:Y4"/>
    <mergeCell ref="G5:I5"/>
    <mergeCell ref="O5:Q5"/>
    <mergeCell ref="W5:Y5"/>
    <mergeCell ref="U5:U6"/>
    <mergeCell ref="E5:E6"/>
    <mergeCell ref="F5:F6"/>
    <mergeCell ref="J5:J6"/>
    <mergeCell ref="K5:K6"/>
    <mergeCell ref="B5:B6"/>
    <mergeCell ref="C5:C6"/>
    <mergeCell ref="D5:D6"/>
    <mergeCell ref="L5:L6"/>
    <mergeCell ref="M5:M6"/>
    <mergeCell ref="N5:N6"/>
    <mergeCell ref="A46:A47"/>
    <mergeCell ref="A48:A49"/>
    <mergeCell ref="A50:A51"/>
    <mergeCell ref="A52:A53"/>
    <mergeCell ref="A54:A55"/>
    <mergeCell ref="A56:A57"/>
    <mergeCell ref="A44:A45"/>
    <mergeCell ref="A40:A41"/>
    <mergeCell ref="A42:A43"/>
    <mergeCell ref="A35:A38"/>
    <mergeCell ref="G36:I36"/>
    <mergeCell ref="AA35:AA37"/>
    <mergeCell ref="B29:B30"/>
    <mergeCell ref="C29:C30"/>
    <mergeCell ref="F27:F28"/>
    <mergeCell ref="J27:J28"/>
    <mergeCell ref="K27:K28"/>
    <mergeCell ref="Z35:Z37"/>
    <mergeCell ref="R35:Y35"/>
    <mergeCell ref="O36:Q36"/>
    <mergeCell ref="W36:Y36"/>
    <mergeCell ref="K29:K30"/>
    <mergeCell ref="B35:I35"/>
    <mergeCell ref="J35:Q35"/>
    <mergeCell ref="N29:N30"/>
    <mergeCell ref="L27:L28"/>
    <mergeCell ref="N27:N28"/>
    <mergeCell ref="A33:Y33"/>
    <mergeCell ref="M27:M28"/>
    <mergeCell ref="L29:L30"/>
    <mergeCell ref="B36:B37"/>
    <mergeCell ref="C36:C37"/>
    <mergeCell ref="D36:D37"/>
    <mergeCell ref="A58:A59"/>
    <mergeCell ref="B58:B59"/>
    <mergeCell ref="AC66:AF66"/>
    <mergeCell ref="L60:L61"/>
    <mergeCell ref="N60:N61"/>
    <mergeCell ref="K60:K61"/>
    <mergeCell ref="A60:A61"/>
    <mergeCell ref="B60:B61"/>
    <mergeCell ref="F58:F59"/>
    <mergeCell ref="D60:D61"/>
    <mergeCell ref="F60:F61"/>
    <mergeCell ref="J60:J61"/>
    <mergeCell ref="L58:L59"/>
    <mergeCell ref="N58:N59"/>
    <mergeCell ref="K58:K59"/>
    <mergeCell ref="J58:J59"/>
    <mergeCell ref="C58:C59"/>
    <mergeCell ref="D58:D59"/>
    <mergeCell ref="C60:C61"/>
    <mergeCell ref="E58:E59"/>
    <mergeCell ref="E60:E61"/>
  </mergeCells>
  <conditionalFormatting sqref="AB9">
    <cfRule type="cellIs" dxfId="196" priority="18" operator="greaterThan">
      <formula>0</formula>
    </cfRule>
  </conditionalFormatting>
  <conditionalFormatting sqref="AB9:AB10">
    <cfRule type="cellIs" dxfId="195" priority="17" operator="greaterThan">
      <formula>0</formula>
    </cfRule>
  </conditionalFormatting>
  <conditionalFormatting sqref="AB11 AB13 AB15 AB17 AB19 AB21 AB23 AB25 AB27 AB29">
    <cfRule type="cellIs" dxfId="194" priority="16" operator="greaterThan">
      <formula>0</formula>
    </cfRule>
  </conditionalFormatting>
  <conditionalFormatting sqref="AB11:AB30">
    <cfRule type="cellIs" dxfId="193" priority="15" operator="greaterThan">
      <formula>0</formula>
    </cfRule>
  </conditionalFormatting>
  <conditionalFormatting sqref="AB40">
    <cfRule type="cellIs" dxfId="192" priority="14" operator="greaterThan">
      <formula>0</formula>
    </cfRule>
  </conditionalFormatting>
  <conditionalFormatting sqref="AB40:AB41">
    <cfRule type="cellIs" dxfId="191" priority="13" operator="greaterThan">
      <formula>0</formula>
    </cfRule>
  </conditionalFormatting>
  <conditionalFormatting sqref="AB42 AB44 AB46 AB48 AB50 AB52 AB54 AB56 AB58 AB60">
    <cfRule type="cellIs" dxfId="190" priority="12" operator="greaterThan">
      <formula>0</formula>
    </cfRule>
  </conditionalFormatting>
  <conditionalFormatting sqref="AB42:AB61">
    <cfRule type="cellIs" dxfId="189" priority="11" operator="greaterThan">
      <formula>0</formula>
    </cfRule>
  </conditionalFormatting>
  <conditionalFormatting sqref="AE9:AE30">
    <cfRule type="cellIs" dxfId="188" priority="10" operator="greaterThan">
      <formula>0</formula>
    </cfRule>
  </conditionalFormatting>
  <conditionalFormatting sqref="AF9:AF30">
    <cfRule type="cellIs" dxfId="187" priority="9" operator="greaterThan">
      <formula>0</formula>
    </cfRule>
  </conditionalFormatting>
  <conditionalFormatting sqref="AG9:AG30">
    <cfRule type="cellIs" dxfId="186" priority="8" operator="greaterThan">
      <formula>0</formula>
    </cfRule>
  </conditionalFormatting>
  <conditionalFormatting sqref="AE40:AE61">
    <cfRule type="cellIs" dxfId="185" priority="7" operator="greaterThan">
      <formula>0</formula>
    </cfRule>
  </conditionalFormatting>
  <conditionalFormatting sqref="AF40:AF61">
    <cfRule type="cellIs" dxfId="184" priority="6" operator="greaterThan">
      <formula>0</formula>
    </cfRule>
  </conditionalFormatting>
  <conditionalFormatting sqref="AG40:AG61">
    <cfRule type="cellIs" dxfId="183" priority="5" operator="greaterThan">
      <formula>0</formula>
    </cfRule>
  </conditionalFormatting>
  <conditionalFormatting sqref="W9:W30 Y9:Y30">
    <cfRule type="cellIs" dxfId="182" priority="4" operator="greaterThan">
      <formula>0</formula>
    </cfRule>
  </conditionalFormatting>
  <conditionalFormatting sqref="X9:X30">
    <cfRule type="cellIs" dxfId="181" priority="3" operator="greaterThan">
      <formula>0</formula>
    </cfRule>
  </conditionalFormatting>
  <conditionalFormatting sqref="W40:W61 Y40:Y61">
    <cfRule type="cellIs" dxfId="180" priority="2" operator="greaterThan">
      <formula>0</formula>
    </cfRule>
  </conditionalFormatting>
  <conditionalFormatting sqref="X40:X61">
    <cfRule type="cellIs" dxfId="179" priority="1" operator="greaterThan">
      <formula>0</formula>
    </cfRule>
  </conditionalFormatting>
  <printOptions horizontalCentered="1"/>
  <pageMargins left="0" right="0" top="0.78740157480314965" bottom="0" header="0.27559055118110237" footer="0.19685039370078741"/>
  <pageSetup paperSize="9" scale="28" orientation="landscape" r:id="rId6"/>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3">
    <pageSetUpPr fitToPage="1"/>
  </sheetPr>
  <dimension ref="A1:AG148"/>
  <sheetViews>
    <sheetView view="pageBreakPreview" zoomScale="55" zoomScaleNormal="70" zoomScaleSheetLayoutView="55" workbookViewId="0">
      <pane xSplit="1" ySplit="7" topLeftCell="N11" activePane="bottomRight" state="frozen"/>
      <selection activeCell="A27" sqref="A27:A30"/>
      <selection pane="topRight" activeCell="A27" sqref="A27:A30"/>
      <selection pane="bottomLeft" activeCell="A27" sqref="A27:A30"/>
      <selection pane="bottomRight" activeCell="O34" sqref="O34"/>
    </sheetView>
  </sheetViews>
  <sheetFormatPr defaultRowHeight="12.75" outlineLevelCol="1"/>
  <cols>
    <col min="1" max="1" width="35.140625" style="1" customWidth="1"/>
    <col min="2" max="2" width="26.140625" style="1" customWidth="1" outlineLevel="1"/>
    <col min="3" max="3" width="25" style="1" customWidth="1"/>
    <col min="4" max="4" width="23" style="1" customWidth="1"/>
    <col min="5" max="5" width="26.140625" style="130" customWidth="1"/>
    <col min="6" max="6" width="22.140625" style="1" customWidth="1" outlineLevel="1"/>
    <col min="7" max="7" width="20.28515625" style="99" customWidth="1" outlineLevel="1"/>
    <col min="8" max="8" width="19.28515625" style="140" customWidth="1" outlineLevel="1"/>
    <col min="9" max="9" width="20.85546875" style="99" customWidth="1"/>
    <col min="10" max="10" width="21.140625" style="1" customWidth="1" outlineLevel="1"/>
    <col min="11" max="11" width="21" style="1" customWidth="1" outlineLevel="1"/>
    <col min="12" max="12" width="21.140625" style="1" customWidth="1" outlineLevel="1"/>
    <col min="13" max="13" width="21" style="130" customWidth="1" outlineLevel="1"/>
    <col min="14" max="14" width="20.7109375" style="1" customWidth="1" outlineLevel="1"/>
    <col min="15" max="15" width="18.5703125" style="99" customWidth="1" outlineLevel="1"/>
    <col min="16" max="16" width="19.42578125" style="140" customWidth="1" outlineLevel="1"/>
    <col min="17" max="17" width="18.5703125" style="99" customWidth="1" outlineLevel="1"/>
    <col min="18" max="18" width="20.140625" style="1" customWidth="1"/>
    <col min="19" max="19" width="23.28515625" style="1" customWidth="1"/>
    <col min="20" max="20" width="19.42578125" style="1" customWidth="1"/>
    <col min="21" max="21" width="20.85546875" style="130" customWidth="1"/>
    <col min="22" max="22" width="20.140625" style="1" customWidth="1"/>
    <col min="23" max="23" width="19" style="1" customWidth="1"/>
    <col min="24" max="24" width="20" style="140" customWidth="1"/>
    <col min="25" max="25" width="18.140625" style="99" customWidth="1"/>
    <col min="26" max="26" width="17.140625" style="1" customWidth="1"/>
    <col min="27" max="27" width="19" style="130" customWidth="1"/>
    <col min="28" max="28" width="18.28515625" style="130" customWidth="1"/>
    <col min="29" max="29" width="20.7109375" style="1" customWidth="1"/>
    <col min="30" max="30" width="22.42578125" style="99" customWidth="1"/>
    <col min="31" max="31" width="19.42578125" style="99" customWidth="1"/>
    <col min="32" max="32" width="23.28515625" style="1" customWidth="1"/>
    <col min="33" max="33" width="18.5703125" style="1" customWidth="1"/>
    <col min="34" max="36" width="13.42578125" style="1" bestFit="1" customWidth="1"/>
    <col min="37" max="37" width="11.42578125" style="1" bestFit="1" customWidth="1"/>
    <col min="38" max="16384" width="9.140625" style="1"/>
  </cols>
  <sheetData>
    <row r="1" spans="1:33" ht="18">
      <c r="A1" s="154"/>
      <c r="B1" s="154"/>
      <c r="C1" s="154"/>
      <c r="D1" s="154"/>
      <c r="E1" s="154"/>
      <c r="F1" s="155"/>
      <c r="G1" s="155"/>
      <c r="H1" s="155"/>
      <c r="I1" s="155"/>
      <c r="J1" s="155"/>
      <c r="K1" s="155"/>
      <c r="L1" s="155"/>
      <c r="M1" s="155"/>
      <c r="N1" s="155"/>
      <c r="O1" s="155"/>
      <c r="P1" s="155"/>
      <c r="Q1" s="155"/>
      <c r="R1" s="155"/>
      <c r="S1" s="155"/>
      <c r="T1" s="155"/>
      <c r="U1" s="155"/>
      <c r="V1" s="155"/>
      <c r="W1" s="159"/>
      <c r="X1" s="159"/>
      <c r="Y1" s="159"/>
      <c r="Z1" s="159"/>
      <c r="AC1" s="130"/>
      <c r="AD1" s="130"/>
      <c r="AE1" s="130"/>
      <c r="AF1" s="130"/>
      <c r="AG1" s="130"/>
    </row>
    <row r="2" spans="1:33" ht="18">
      <c r="A2" s="338" t="s">
        <v>207</v>
      </c>
      <c r="B2" s="338"/>
      <c r="C2" s="338"/>
      <c r="D2" s="338"/>
      <c r="E2" s="338"/>
      <c r="F2" s="338"/>
      <c r="G2" s="338"/>
      <c r="H2" s="338"/>
      <c r="I2" s="338"/>
      <c r="J2" s="338"/>
      <c r="K2" s="338"/>
      <c r="L2" s="338"/>
      <c r="M2" s="338"/>
      <c r="N2" s="338"/>
      <c r="O2" s="338"/>
      <c r="P2" s="338"/>
      <c r="Q2" s="338"/>
      <c r="R2" s="338"/>
      <c r="S2" s="338"/>
      <c r="T2" s="338"/>
      <c r="U2" s="338"/>
      <c r="V2" s="338"/>
      <c r="W2" s="338"/>
      <c r="X2" s="338"/>
      <c r="Y2" s="338"/>
      <c r="Z2" s="130"/>
      <c r="AC2" s="130"/>
      <c r="AD2" s="130"/>
      <c r="AE2" s="130"/>
      <c r="AF2" s="130"/>
      <c r="AG2" s="130"/>
    </row>
    <row r="3" spans="1:33" s="3" customFormat="1" ht="21" thickBot="1">
      <c r="A3" s="130"/>
      <c r="B3" s="130"/>
      <c r="C3" s="130"/>
      <c r="D3" s="130"/>
      <c r="E3" s="130"/>
      <c r="F3" s="130"/>
      <c r="G3" s="130"/>
      <c r="H3" s="130"/>
      <c r="I3" s="130"/>
      <c r="J3" s="130"/>
      <c r="K3" s="130"/>
      <c r="L3" s="130"/>
      <c r="M3" s="130"/>
      <c r="N3" s="130"/>
      <c r="O3" s="130"/>
      <c r="P3" s="130"/>
      <c r="Q3" s="130"/>
      <c r="R3" s="130"/>
      <c r="S3" s="130"/>
      <c r="T3" s="130"/>
      <c r="U3" s="130"/>
      <c r="V3" s="130"/>
      <c r="W3" s="130"/>
      <c r="X3" s="130"/>
      <c r="Y3" s="130"/>
      <c r="Z3" s="130"/>
    </row>
    <row r="4" spans="1:33" s="3" customFormat="1" ht="21" customHeight="1" thickBot="1">
      <c r="A4" s="339" t="s">
        <v>0</v>
      </c>
      <c r="B4" s="326" t="s">
        <v>1</v>
      </c>
      <c r="C4" s="327"/>
      <c r="D4" s="327"/>
      <c r="E4" s="327"/>
      <c r="F4" s="327"/>
      <c r="G4" s="327"/>
      <c r="H4" s="327"/>
      <c r="I4" s="327"/>
      <c r="J4" s="326" t="s">
        <v>2</v>
      </c>
      <c r="K4" s="327"/>
      <c r="L4" s="327"/>
      <c r="M4" s="327"/>
      <c r="N4" s="327"/>
      <c r="O4" s="327"/>
      <c r="P4" s="327"/>
      <c r="Q4" s="327"/>
      <c r="R4" s="326" t="s">
        <v>3</v>
      </c>
      <c r="S4" s="327"/>
      <c r="T4" s="327"/>
      <c r="U4" s="327"/>
      <c r="V4" s="327"/>
      <c r="W4" s="327"/>
      <c r="X4" s="327"/>
      <c r="Y4" s="328"/>
      <c r="Z4" s="316" t="s">
        <v>138</v>
      </c>
      <c r="AA4" s="316" t="s">
        <v>208</v>
      </c>
      <c r="AB4" s="335" t="s">
        <v>211</v>
      </c>
      <c r="AC4" s="332" t="s">
        <v>3</v>
      </c>
      <c r="AD4" s="333"/>
      <c r="AE4" s="333"/>
      <c r="AF4" s="333"/>
      <c r="AG4" s="334"/>
    </row>
    <row r="5" spans="1:33" s="130" customFormat="1" ht="54" customHeight="1" thickBot="1">
      <c r="A5" s="340"/>
      <c r="B5" s="316" t="s">
        <v>178</v>
      </c>
      <c r="C5" s="316" t="s">
        <v>179</v>
      </c>
      <c r="D5" s="316" t="s">
        <v>112</v>
      </c>
      <c r="E5" s="316" t="s">
        <v>183</v>
      </c>
      <c r="F5" s="316" t="s">
        <v>173</v>
      </c>
      <c r="G5" s="329" t="s">
        <v>4</v>
      </c>
      <c r="H5" s="330"/>
      <c r="I5" s="330"/>
      <c r="J5" s="316" t="s">
        <v>178</v>
      </c>
      <c r="K5" s="316" t="s">
        <v>179</v>
      </c>
      <c r="L5" s="316" t="s">
        <v>112</v>
      </c>
      <c r="M5" s="316" t="s">
        <v>183</v>
      </c>
      <c r="N5" s="316" t="s">
        <v>173</v>
      </c>
      <c r="O5" s="329" t="s">
        <v>4</v>
      </c>
      <c r="P5" s="330"/>
      <c r="Q5" s="330"/>
      <c r="R5" s="316" t="s">
        <v>178</v>
      </c>
      <c r="S5" s="316" t="s">
        <v>179</v>
      </c>
      <c r="T5" s="316" t="s">
        <v>112</v>
      </c>
      <c r="U5" s="316" t="s">
        <v>183</v>
      </c>
      <c r="V5" s="316" t="s">
        <v>173</v>
      </c>
      <c r="W5" s="329" t="s">
        <v>4</v>
      </c>
      <c r="X5" s="330"/>
      <c r="Y5" s="331"/>
      <c r="Z5" s="317"/>
      <c r="AA5" s="317"/>
      <c r="AB5" s="336"/>
      <c r="AC5" s="316" t="s">
        <v>133</v>
      </c>
      <c r="AD5" s="316" t="s">
        <v>174</v>
      </c>
      <c r="AE5" s="329" t="s">
        <v>5</v>
      </c>
      <c r="AF5" s="330"/>
      <c r="AG5" s="331"/>
    </row>
    <row r="6" spans="1:33" s="130" customFormat="1" ht="71.25" customHeight="1" thickBot="1">
      <c r="A6" s="340"/>
      <c r="B6" s="317" t="s">
        <v>6</v>
      </c>
      <c r="C6" s="317" t="s">
        <v>6</v>
      </c>
      <c r="D6" s="317" t="s">
        <v>6</v>
      </c>
      <c r="E6" s="317" t="s">
        <v>6</v>
      </c>
      <c r="F6" s="317" t="s">
        <v>6</v>
      </c>
      <c r="G6" s="252" t="s">
        <v>175</v>
      </c>
      <c r="H6" s="256" t="s">
        <v>184</v>
      </c>
      <c r="I6" s="236" t="s">
        <v>180</v>
      </c>
      <c r="J6" s="317" t="s">
        <v>6</v>
      </c>
      <c r="K6" s="317" t="s">
        <v>6</v>
      </c>
      <c r="L6" s="317" t="s">
        <v>6</v>
      </c>
      <c r="M6" s="317" t="s">
        <v>6</v>
      </c>
      <c r="N6" s="317" t="s">
        <v>6</v>
      </c>
      <c r="O6" s="252" t="s">
        <v>175</v>
      </c>
      <c r="P6" s="256" t="s">
        <v>184</v>
      </c>
      <c r="Q6" s="236" t="s">
        <v>180</v>
      </c>
      <c r="R6" s="317" t="s">
        <v>6</v>
      </c>
      <c r="S6" s="317" t="s">
        <v>6</v>
      </c>
      <c r="T6" s="317" t="s">
        <v>6</v>
      </c>
      <c r="U6" s="317" t="s">
        <v>6</v>
      </c>
      <c r="V6" s="317" t="s">
        <v>6</v>
      </c>
      <c r="W6" s="235" t="s">
        <v>175</v>
      </c>
      <c r="X6" s="256" t="s">
        <v>184</v>
      </c>
      <c r="Y6" s="236" t="s">
        <v>180</v>
      </c>
      <c r="Z6" s="321"/>
      <c r="AA6" s="321"/>
      <c r="AB6" s="337"/>
      <c r="AC6" s="317" t="s">
        <v>6</v>
      </c>
      <c r="AD6" s="317" t="s">
        <v>6</v>
      </c>
      <c r="AE6" s="235" t="s">
        <v>176</v>
      </c>
      <c r="AF6" s="235" t="s">
        <v>181</v>
      </c>
      <c r="AG6" s="235" t="s">
        <v>182</v>
      </c>
    </row>
    <row r="7" spans="1:33" s="130" customFormat="1" ht="20.25" customHeight="1" thickBot="1">
      <c r="A7" s="340"/>
      <c r="B7" s="211" t="s">
        <v>6</v>
      </c>
      <c r="C7" s="211" t="s">
        <v>6</v>
      </c>
      <c r="D7" s="210" t="s">
        <v>6</v>
      </c>
      <c r="E7" s="211" t="s">
        <v>6</v>
      </c>
      <c r="F7" s="210" t="s">
        <v>6</v>
      </c>
      <c r="G7" s="210" t="s">
        <v>7</v>
      </c>
      <c r="H7" s="210" t="s">
        <v>7</v>
      </c>
      <c r="I7" s="210" t="s">
        <v>7</v>
      </c>
      <c r="J7" s="211" t="s">
        <v>6</v>
      </c>
      <c r="K7" s="211" t="s">
        <v>6</v>
      </c>
      <c r="L7" s="210" t="s">
        <v>6</v>
      </c>
      <c r="M7" s="211" t="s">
        <v>6</v>
      </c>
      <c r="N7" s="210" t="s">
        <v>6</v>
      </c>
      <c r="O7" s="210" t="s">
        <v>7</v>
      </c>
      <c r="P7" s="210" t="s">
        <v>7</v>
      </c>
      <c r="Q7" s="210" t="s">
        <v>7</v>
      </c>
      <c r="R7" s="211" t="s">
        <v>7</v>
      </c>
      <c r="S7" s="211" t="s">
        <v>7</v>
      </c>
      <c r="T7" s="211" t="s">
        <v>7</v>
      </c>
      <c r="U7" s="211" t="s">
        <v>7</v>
      </c>
      <c r="V7" s="211" t="s">
        <v>7</v>
      </c>
      <c r="W7" s="210" t="s">
        <v>7</v>
      </c>
      <c r="X7" s="210" t="s">
        <v>7</v>
      </c>
      <c r="Y7" s="210" t="s">
        <v>7</v>
      </c>
      <c r="Z7" s="234" t="s">
        <v>7</v>
      </c>
      <c r="AA7" s="234" t="s">
        <v>7</v>
      </c>
      <c r="AB7" s="234" t="s">
        <v>7</v>
      </c>
      <c r="AC7" s="209" t="s">
        <v>7</v>
      </c>
      <c r="AD7" s="209" t="s">
        <v>7</v>
      </c>
      <c r="AE7" s="210" t="s">
        <v>7</v>
      </c>
      <c r="AF7" s="210" t="s">
        <v>7</v>
      </c>
      <c r="AG7" s="210" t="s">
        <v>7</v>
      </c>
    </row>
    <row r="8" spans="1:33" s="130" customFormat="1" ht="20.25" customHeight="1" thickBot="1">
      <c r="A8" s="206">
        <v>1</v>
      </c>
      <c r="B8" s="207">
        <v>2</v>
      </c>
      <c r="C8" s="207">
        <v>3</v>
      </c>
      <c r="D8" s="208">
        <v>4</v>
      </c>
      <c r="E8" s="207">
        <v>5</v>
      </c>
      <c r="F8" s="207">
        <v>6</v>
      </c>
      <c r="G8" s="208">
        <v>7</v>
      </c>
      <c r="H8" s="207">
        <v>8</v>
      </c>
      <c r="I8" s="207">
        <v>9</v>
      </c>
      <c r="J8" s="208">
        <v>10</v>
      </c>
      <c r="K8" s="206">
        <v>11</v>
      </c>
      <c r="L8" s="207">
        <v>12</v>
      </c>
      <c r="M8" s="208">
        <v>13</v>
      </c>
      <c r="N8" s="206">
        <v>14</v>
      </c>
      <c r="O8" s="207">
        <v>15</v>
      </c>
      <c r="P8" s="208">
        <v>16</v>
      </c>
      <c r="Q8" s="206">
        <v>17</v>
      </c>
      <c r="R8" s="207">
        <v>10</v>
      </c>
      <c r="S8" s="207">
        <v>11</v>
      </c>
      <c r="T8" s="208">
        <v>12</v>
      </c>
      <c r="U8" s="207">
        <v>13</v>
      </c>
      <c r="V8" s="207">
        <v>14</v>
      </c>
      <c r="W8" s="208">
        <v>15</v>
      </c>
      <c r="X8" s="207">
        <v>16</v>
      </c>
      <c r="Y8" s="207">
        <v>17</v>
      </c>
      <c r="Z8" s="202">
        <v>32</v>
      </c>
      <c r="AA8" s="204">
        <v>33</v>
      </c>
      <c r="AB8" s="201">
        <v>34</v>
      </c>
      <c r="AC8" s="206">
        <v>35</v>
      </c>
      <c r="AD8" s="207">
        <v>35</v>
      </c>
      <c r="AE8" s="208">
        <v>36</v>
      </c>
      <c r="AF8" s="207">
        <v>38</v>
      </c>
      <c r="AG8" s="207">
        <v>39</v>
      </c>
    </row>
    <row r="9" spans="1:33" s="12" customFormat="1" ht="20.25" customHeight="1">
      <c r="A9" s="345" t="s">
        <v>9</v>
      </c>
      <c r="B9" s="205">
        <v>673669.12100000004</v>
      </c>
      <c r="C9" s="205">
        <f>B9</f>
        <v>673669.12100000004</v>
      </c>
      <c r="D9" s="205">
        <v>675556.95289088809</v>
      </c>
      <c r="E9" s="205">
        <v>673669.12099999981</v>
      </c>
      <c r="F9" s="205">
        <v>664038.70900000003</v>
      </c>
      <c r="G9" s="163">
        <f>F9-D9</f>
        <v>-11518.243890888058</v>
      </c>
      <c r="H9" s="163">
        <f>F9-E9</f>
        <v>-9630.4119999997783</v>
      </c>
      <c r="I9" s="163">
        <f>F9-C9</f>
        <v>-9630.4120000000112</v>
      </c>
      <c r="J9" s="205">
        <v>627079.80200000003</v>
      </c>
      <c r="K9" s="205">
        <f>J9</f>
        <v>627079.80200000003</v>
      </c>
      <c r="L9" s="205">
        <v>624611.35137170064</v>
      </c>
      <c r="M9" s="205">
        <v>624311.35104369896</v>
      </c>
      <c r="N9" s="205">
        <v>619879.72499999998</v>
      </c>
      <c r="O9" s="163">
        <f>N9-L9</f>
        <v>-4731.6263717006659</v>
      </c>
      <c r="P9" s="163">
        <f>N9-M9</f>
        <v>-4431.6260436989833</v>
      </c>
      <c r="Q9" s="163">
        <f>N9-K9</f>
        <v>-7200.0770000000484</v>
      </c>
      <c r="R9" s="162">
        <f>B9-J9</f>
        <v>46589.319000000018</v>
      </c>
      <c r="S9" s="162">
        <f>C9-K9</f>
        <v>46589.319000000018</v>
      </c>
      <c r="T9" s="162">
        <f>D9-L9</f>
        <v>50945.601519187447</v>
      </c>
      <c r="U9" s="162">
        <f>E9-M9</f>
        <v>49357.76995630085</v>
      </c>
      <c r="V9" s="162">
        <f>F9-N9</f>
        <v>44158.984000000055</v>
      </c>
      <c r="W9" s="163">
        <f>F9*W10</f>
        <v>-5917.9951758677007</v>
      </c>
      <c r="X9" s="163">
        <f>X10*F9</f>
        <v>-4493.1937816516265</v>
      </c>
      <c r="Y9" s="163">
        <f>F9*Y10</f>
        <v>-1764.3191135906102</v>
      </c>
      <c r="Z9" s="160">
        <v>425.87200000000303</v>
      </c>
      <c r="AA9" s="160">
        <v>826.84300000000076</v>
      </c>
      <c r="AB9" s="160">
        <f>AA9-Z9</f>
        <v>400.97099999999773</v>
      </c>
      <c r="AC9" s="162">
        <f>S9+Z9</f>
        <v>47015.191000000021</v>
      </c>
      <c r="AD9" s="162">
        <f>V9+AA9</f>
        <v>44985.827000000056</v>
      </c>
      <c r="AE9" s="163">
        <f>AE10*F9</f>
        <v>-5091.1521758677</v>
      </c>
      <c r="AF9" s="163">
        <f>AF10*F9</f>
        <v>-937.47611359060966</v>
      </c>
      <c r="AG9" s="163">
        <f>AG10*F9</f>
        <v>-1357.2600761677602</v>
      </c>
    </row>
    <row r="10" spans="1:33" s="12" customFormat="1" ht="20.25" customHeight="1" thickBot="1">
      <c r="A10" s="344"/>
      <c r="B10" s="164"/>
      <c r="C10" s="164"/>
      <c r="D10" s="164"/>
      <c r="E10" s="165"/>
      <c r="F10" s="164"/>
      <c r="G10" s="166">
        <f>G9/D9</f>
        <v>-1.7049996808704913E-2</v>
      </c>
      <c r="H10" s="166">
        <f>H9/E9</f>
        <v>-1.4295463009651264E-2</v>
      </c>
      <c r="I10" s="166">
        <f>I9/C9</f>
        <v>-1.4295463009651604E-2</v>
      </c>
      <c r="J10" s="164"/>
      <c r="K10" s="164"/>
      <c r="L10" s="164"/>
      <c r="M10" s="233"/>
      <c r="N10" s="164"/>
      <c r="O10" s="166">
        <f>O9/L9</f>
        <v>-7.5753128106135189E-3</v>
      </c>
      <c r="P10" s="166">
        <f>P9/M9</f>
        <v>-7.098422984445768E-3</v>
      </c>
      <c r="Q10" s="166">
        <f>Q9/K9</f>
        <v>-1.1481915024269986E-2</v>
      </c>
      <c r="R10" s="167">
        <f>R9/B9</f>
        <v>6.9157569417524212E-2</v>
      </c>
      <c r="S10" s="167">
        <f>S9/C9</f>
        <v>6.9157569417524212E-2</v>
      </c>
      <c r="T10" s="167">
        <f>T9/D9</f>
        <v>7.5412741000115024E-2</v>
      </c>
      <c r="U10" s="167">
        <f>U9/E9</f>
        <v>7.3267080852739377E-2</v>
      </c>
      <c r="V10" s="167">
        <f>V9/F9</f>
        <v>6.6500617210253701E-2</v>
      </c>
      <c r="W10" s="166">
        <f>V10-T10</f>
        <v>-8.9121237898613231E-3</v>
      </c>
      <c r="X10" s="166">
        <f>V10-U10</f>
        <v>-6.7664636424856761E-3</v>
      </c>
      <c r="Y10" s="166">
        <f>V10-S10</f>
        <v>-2.6569522072705104E-3</v>
      </c>
      <c r="Z10" s="194">
        <f>Z9/S9</f>
        <v>9.1409792875487804E-3</v>
      </c>
      <c r="AA10" s="194">
        <f>AA9/V9</f>
        <v>1.8724230611827476E-2</v>
      </c>
      <c r="AB10" s="194">
        <f>AA10-Z10</f>
        <v>9.5832513242786951E-3</v>
      </c>
      <c r="AC10" s="167">
        <f>AC9/C9</f>
        <v>6.9789737327147008E-2</v>
      </c>
      <c r="AD10" s="167">
        <f>AD9/F9</f>
        <v>6.7745790102727355E-2</v>
      </c>
      <c r="AE10" s="166">
        <f>AD10-T10</f>
        <v>-7.6669508973876699E-3</v>
      </c>
      <c r="AF10" s="166">
        <f>AD10-S10</f>
        <v>-1.4117793147968571E-3</v>
      </c>
      <c r="AG10" s="166">
        <f>AD10-AC10</f>
        <v>-2.0439472244196538E-3</v>
      </c>
    </row>
    <row r="11" spans="1:33" s="12" customFormat="1" ht="20.25" customHeight="1">
      <c r="A11" s="343" t="s">
        <v>11</v>
      </c>
      <c r="B11" s="232">
        <v>407258.81199999998</v>
      </c>
      <c r="C11" s="232">
        <f>B11+C72</f>
        <v>407722.45699999999</v>
      </c>
      <c r="D11" s="232">
        <v>407258.81199999998</v>
      </c>
      <c r="E11" s="232">
        <v>407258.81199999998</v>
      </c>
      <c r="F11" s="232">
        <v>417105.10600000003</v>
      </c>
      <c r="G11" s="161">
        <f>F11-D11</f>
        <v>9846.2940000000526</v>
      </c>
      <c r="H11" s="161">
        <f t="shared" ref="H11" si="0">F11-E11</f>
        <v>9846.2940000000526</v>
      </c>
      <c r="I11" s="161">
        <f>F11-C11</f>
        <v>9382.649000000034</v>
      </c>
      <c r="J11" s="232">
        <v>348313.41699999996</v>
      </c>
      <c r="K11" s="232">
        <f>J11+B72+D72</f>
        <v>350602.60099999991</v>
      </c>
      <c r="L11" s="232">
        <v>352004.08365814685</v>
      </c>
      <c r="M11" s="232">
        <v>352004.08365814685</v>
      </c>
      <c r="N11" s="232">
        <v>357752.81100000005</v>
      </c>
      <c r="O11" s="161">
        <f>N11-L11</f>
        <v>5748.7273418531986</v>
      </c>
      <c r="P11" s="161">
        <f t="shared" ref="P11" si="1">N11-M11</f>
        <v>5748.7273418531986</v>
      </c>
      <c r="Q11" s="161">
        <f>N11-K11</f>
        <v>7150.2100000001374</v>
      </c>
      <c r="R11" s="168">
        <f>B11-J11</f>
        <v>58945.395000000019</v>
      </c>
      <c r="S11" s="168">
        <f>C11-K11</f>
        <v>57119.856000000087</v>
      </c>
      <c r="T11" s="168">
        <f>D11-L11</f>
        <v>55254.72834185313</v>
      </c>
      <c r="U11" s="168">
        <f>E11-M11</f>
        <v>55254.72834185313</v>
      </c>
      <c r="V11" s="168">
        <f>F11-N11</f>
        <v>59352.294999999984</v>
      </c>
      <c r="W11" s="161">
        <f>F11*W12</f>
        <v>2761.6734027689408</v>
      </c>
      <c r="X11" s="163">
        <f>X12*F11</f>
        <v>2761.6734027689408</v>
      </c>
      <c r="Y11" s="163">
        <f>F11*Y12</f>
        <v>917.97728572019901</v>
      </c>
      <c r="Z11" s="160">
        <v>11433.314999999995</v>
      </c>
      <c r="AA11" s="160">
        <v>5661.4049999999952</v>
      </c>
      <c r="AB11" s="160">
        <f t="shared" ref="AB11" si="2">AA11-Z11</f>
        <v>-5771.91</v>
      </c>
      <c r="AC11" s="168">
        <f>S11+Z11</f>
        <v>68553.171000000089</v>
      </c>
      <c r="AD11" s="168">
        <f>V11+AA11</f>
        <v>65013.699999999983</v>
      </c>
      <c r="AE11" s="161">
        <f>AE12*F11</f>
        <v>8423.0784027689424</v>
      </c>
      <c r="AF11" s="163">
        <f>AF12*F11</f>
        <v>6579.3822857202003</v>
      </c>
      <c r="AG11" s="163">
        <f>AG12*F11</f>
        <v>-5117.0400798655892</v>
      </c>
    </row>
    <row r="12" spans="1:33" s="12" customFormat="1" ht="20.25" customHeight="1" thickBot="1">
      <c r="A12" s="346"/>
      <c r="B12" s="164"/>
      <c r="C12" s="164"/>
      <c r="D12" s="169"/>
      <c r="E12" s="165"/>
      <c r="F12" s="169"/>
      <c r="G12" s="166">
        <f>G11/D11</f>
        <v>2.4176994358074327E-2</v>
      </c>
      <c r="H12" s="166">
        <f t="shared" ref="H12" si="3">H11/E11</f>
        <v>2.4176994358074327E-2</v>
      </c>
      <c r="I12" s="166">
        <f>I11/C11</f>
        <v>2.301234292816997E-2</v>
      </c>
      <c r="J12" s="164"/>
      <c r="K12" s="164"/>
      <c r="L12" s="169"/>
      <c r="M12" s="233"/>
      <c r="N12" s="169"/>
      <c r="O12" s="166">
        <f>O11/L11</f>
        <v>1.6331422300873494E-2</v>
      </c>
      <c r="P12" s="166">
        <f t="shared" ref="P12" si="4">P11/M11</f>
        <v>1.6331422300873494E-2</v>
      </c>
      <c r="Q12" s="166">
        <f>Q11/K11</f>
        <v>2.0394058628219188E-2</v>
      </c>
      <c r="R12" s="167">
        <f>R11/B11</f>
        <v>0.14473694187370958</v>
      </c>
      <c r="S12" s="167">
        <f>S11/C11</f>
        <v>0.14009494698988359</v>
      </c>
      <c r="T12" s="167">
        <f>T11/D11</f>
        <v>0.13567472750436921</v>
      </c>
      <c r="U12" s="167">
        <f>U11/E11</f>
        <v>0.13567472750436921</v>
      </c>
      <c r="V12" s="167">
        <f>V11/F11</f>
        <v>0.142295776642926</v>
      </c>
      <c r="W12" s="166">
        <f>V12-T12</f>
        <v>6.6210491385567949E-3</v>
      </c>
      <c r="X12" s="166">
        <f>V12-U12</f>
        <v>6.6210491385567949E-3</v>
      </c>
      <c r="Y12" s="166">
        <f>V12-S12</f>
        <v>2.2008296530424132E-3</v>
      </c>
      <c r="Z12" s="194">
        <f>Z11/S11</f>
        <v>0.20016358234516518</v>
      </c>
      <c r="AA12" s="194">
        <f>AA11/V11</f>
        <v>9.5386454727656222E-2</v>
      </c>
      <c r="AB12" s="194">
        <f>AA12-Z12</f>
        <v>-0.10477712761750896</v>
      </c>
      <c r="AC12" s="167">
        <f>AC11/C11</f>
        <v>0.16813685344783472</v>
      </c>
      <c r="AD12" s="167">
        <f>AD11/F11</f>
        <v>0.15586886629961316</v>
      </c>
      <c r="AE12" s="166">
        <f>AD12-T12</f>
        <v>2.0194138795243954E-2</v>
      </c>
      <c r="AF12" s="166">
        <f>AD12-S12</f>
        <v>1.5773919309729573E-2</v>
      </c>
      <c r="AG12" s="166">
        <f t="shared" ref="AG12" si="5">AD12-AC12</f>
        <v>-1.2267987148221554E-2</v>
      </c>
    </row>
    <row r="13" spans="1:33" s="12" customFormat="1" ht="20.25" customHeight="1">
      <c r="A13" s="343" t="s">
        <v>10</v>
      </c>
      <c r="B13" s="232">
        <v>46793.724999999999</v>
      </c>
      <c r="C13" s="232">
        <f>B13</f>
        <v>46793.724999999999</v>
      </c>
      <c r="D13" s="232">
        <v>50025.002999999997</v>
      </c>
      <c r="E13" s="232">
        <v>50025.002999999997</v>
      </c>
      <c r="F13" s="232">
        <v>48446.786999999997</v>
      </c>
      <c r="G13" s="161">
        <f>F13-D13</f>
        <v>-1578.2160000000003</v>
      </c>
      <c r="H13" s="161">
        <f t="shared" ref="H13" si="6">F13-E13</f>
        <v>-1578.2160000000003</v>
      </c>
      <c r="I13" s="161">
        <f>F13-C13</f>
        <v>1653.0619999999981</v>
      </c>
      <c r="J13" s="232">
        <v>39690.480000000003</v>
      </c>
      <c r="K13" s="232">
        <f>J13</f>
        <v>39690.480000000003</v>
      </c>
      <c r="L13" s="232">
        <v>42626.404000000002</v>
      </c>
      <c r="M13" s="232">
        <v>42626.404000000002</v>
      </c>
      <c r="N13" s="232">
        <v>42010.578999999998</v>
      </c>
      <c r="O13" s="161">
        <f>N13-L13</f>
        <v>-615.82500000000437</v>
      </c>
      <c r="P13" s="161">
        <f t="shared" ref="P13" si="7">N13-M13</f>
        <v>-615.82500000000437</v>
      </c>
      <c r="Q13" s="161">
        <f>N13-K13</f>
        <v>2320.0989999999947</v>
      </c>
      <c r="R13" s="168">
        <f>B13-J13</f>
        <v>7103.2449999999953</v>
      </c>
      <c r="S13" s="168">
        <f>C13-K13</f>
        <v>7103.2449999999953</v>
      </c>
      <c r="T13" s="168">
        <f>D13-L13</f>
        <v>7398.5989999999947</v>
      </c>
      <c r="U13" s="168">
        <f>E13-M13</f>
        <v>7398.5989999999947</v>
      </c>
      <c r="V13" s="168">
        <f>F13-N13</f>
        <v>6436.2079999999987</v>
      </c>
      <c r="W13" s="161">
        <f>F13*W14</f>
        <v>-728.97597512965206</v>
      </c>
      <c r="X13" s="163">
        <f>X14*F13</f>
        <v>-728.97597512965206</v>
      </c>
      <c r="Y13" s="163">
        <f>F13*Y14</f>
        <v>-917.97031181028706</v>
      </c>
      <c r="Z13" s="160">
        <v>0</v>
      </c>
      <c r="AA13" s="160">
        <v>1043.4360000000006</v>
      </c>
      <c r="AB13" s="160">
        <f t="shared" ref="AB13" si="8">AA13-Z13</f>
        <v>1043.4360000000006</v>
      </c>
      <c r="AC13" s="168">
        <f>S13+Z13</f>
        <v>7103.2449999999953</v>
      </c>
      <c r="AD13" s="168">
        <f>V13+AA13</f>
        <v>7479.6439999999993</v>
      </c>
      <c r="AE13" s="161">
        <f>AE14*F13</f>
        <v>314.46002487034792</v>
      </c>
      <c r="AF13" s="163">
        <f>AF14*F13</f>
        <v>125.46568818971298</v>
      </c>
      <c r="AG13" s="163">
        <f>AG14*F13</f>
        <v>125.46568818971298</v>
      </c>
    </row>
    <row r="14" spans="1:33" s="12" customFormat="1" ht="20.25" customHeight="1" thickBot="1">
      <c r="A14" s="346"/>
      <c r="B14" s="164"/>
      <c r="C14" s="164"/>
      <c r="D14" s="164"/>
      <c r="E14" s="233"/>
      <c r="F14" s="164"/>
      <c r="G14" s="166">
        <f>G13/D13</f>
        <v>-3.1548543835169793E-2</v>
      </c>
      <c r="H14" s="166">
        <f t="shared" ref="H14" si="9">H13/E13</f>
        <v>-3.1548543835169793E-2</v>
      </c>
      <c r="I14" s="166">
        <f>I13/C13</f>
        <v>3.5326574236182268E-2</v>
      </c>
      <c r="J14" s="164"/>
      <c r="K14" s="164"/>
      <c r="L14" s="164"/>
      <c r="M14" s="233"/>
      <c r="N14" s="164"/>
      <c r="O14" s="166">
        <f>O13/L13</f>
        <v>-1.4447031469039808E-2</v>
      </c>
      <c r="P14" s="166">
        <f t="shared" ref="P14" si="10">P13/M13</f>
        <v>-1.4447031469039808E-2</v>
      </c>
      <c r="Q14" s="166">
        <f>Q13/K13</f>
        <v>5.845479822869349E-2</v>
      </c>
      <c r="R14" s="167">
        <f>R13/B13</f>
        <v>0.15179909272023109</v>
      </c>
      <c r="S14" s="167">
        <f>S13/C13</f>
        <v>0.15179909272023109</v>
      </c>
      <c r="T14" s="167">
        <f>T13/D13</f>
        <v>0.14789802211506103</v>
      </c>
      <c r="U14" s="167">
        <f>U13/E13</f>
        <v>0.14789802211506103</v>
      </c>
      <c r="V14" s="167">
        <f>V13/F13</f>
        <v>0.13285108050612313</v>
      </c>
      <c r="W14" s="166">
        <f>V14-T14</f>
        <v>-1.5046941608937908E-2</v>
      </c>
      <c r="X14" s="166">
        <f>V14-U14</f>
        <v>-1.5046941608937908E-2</v>
      </c>
      <c r="Y14" s="166">
        <f>V14-S14</f>
        <v>-1.8948012214107968E-2</v>
      </c>
      <c r="Z14" s="194">
        <f>Z13/S13</f>
        <v>0</v>
      </c>
      <c r="AA14" s="194">
        <f>AA13/V13</f>
        <v>0.16211968289402717</v>
      </c>
      <c r="AB14" s="194">
        <f>AA14-Z14</f>
        <v>0.16211968289402717</v>
      </c>
      <c r="AC14" s="167">
        <f>AC13/C13</f>
        <v>0.15179909272023109</v>
      </c>
      <c r="AD14" s="167">
        <f>AD13/F13</f>
        <v>0.15438885554990467</v>
      </c>
      <c r="AE14" s="166">
        <f>AD14-T14</f>
        <v>6.4908334348436347E-3</v>
      </c>
      <c r="AF14" s="166">
        <f>AD14-S14</f>
        <v>2.5897628296735753E-3</v>
      </c>
      <c r="AG14" s="166">
        <f t="shared" ref="AG14" si="11">AD14-AC14</f>
        <v>2.5897628296735753E-3</v>
      </c>
    </row>
    <row r="15" spans="1:33" s="12" customFormat="1" ht="20.25" customHeight="1">
      <c r="A15" s="343" t="s">
        <v>12</v>
      </c>
      <c r="B15" s="232">
        <v>1255944.9140000001</v>
      </c>
      <c r="C15" s="232">
        <f>B15+B88+C88+D88</f>
        <v>1240884.2030000002</v>
      </c>
      <c r="D15" s="232">
        <v>1260402.987</v>
      </c>
      <c r="E15" s="232">
        <v>1246530.923</v>
      </c>
      <c r="F15" s="232">
        <v>1246530.923</v>
      </c>
      <c r="G15" s="161">
        <f>F15-D15</f>
        <v>-13872.064000000013</v>
      </c>
      <c r="H15" s="161">
        <f t="shared" ref="H15" si="12">F15-E15</f>
        <v>0</v>
      </c>
      <c r="I15" s="161">
        <f>F15-C15</f>
        <v>5646.7199999997392</v>
      </c>
      <c r="J15" s="232">
        <v>1092583.9200000002</v>
      </c>
      <c r="K15" s="232">
        <f>J15+B88+C88-F88</f>
        <v>1077092.0620000002</v>
      </c>
      <c r="L15" s="232">
        <v>1101587.8289999999</v>
      </c>
      <c r="M15" s="232">
        <v>1099497.075</v>
      </c>
      <c r="N15" s="232">
        <v>1099497.075</v>
      </c>
      <c r="O15" s="161">
        <f>N15-L15</f>
        <v>-2090.7539999999572</v>
      </c>
      <c r="P15" s="161">
        <f t="shared" ref="P15" si="13">N15-M15</f>
        <v>0</v>
      </c>
      <c r="Q15" s="161">
        <f>N15-K15</f>
        <v>22405.012999999803</v>
      </c>
      <c r="R15" s="168">
        <f>B15-J15</f>
        <v>163360.99399999995</v>
      </c>
      <c r="S15" s="168">
        <f>C15-K15</f>
        <v>163792.14100000006</v>
      </c>
      <c r="T15" s="168">
        <f>D15-L15</f>
        <v>158815.15800000005</v>
      </c>
      <c r="U15" s="168">
        <f>E15-M15</f>
        <v>147033.848</v>
      </c>
      <c r="V15" s="168">
        <f>F15-N15</f>
        <v>147033.848</v>
      </c>
      <c r="W15" s="161">
        <f>F15*W16</f>
        <v>-10033.381711453314</v>
      </c>
      <c r="X15" s="163">
        <f>X16*F15</f>
        <v>0</v>
      </c>
      <c r="Y15" s="163">
        <f>F15*Y16</f>
        <v>-17503.639226659594</v>
      </c>
      <c r="Z15" s="160">
        <v>50504.008000000002</v>
      </c>
      <c r="AA15" s="160">
        <v>4504.4030000000203</v>
      </c>
      <c r="AB15" s="160">
        <f t="shared" ref="AB15" si="14">AA15-Z15</f>
        <v>-45999.604999999981</v>
      </c>
      <c r="AC15" s="168">
        <f>S15+Z15</f>
        <v>214296.14900000006</v>
      </c>
      <c r="AD15" s="168">
        <f>V15+AA15</f>
        <v>151538.25100000002</v>
      </c>
      <c r="AE15" s="161">
        <f>AE16*F15</f>
        <v>-5528.9787114532946</v>
      </c>
      <c r="AF15" s="163">
        <f>AF16*F15</f>
        <v>-12999.236226659574</v>
      </c>
      <c r="AG15" s="163">
        <f>AG16*F15</f>
        <v>-63733.065825938771</v>
      </c>
    </row>
    <row r="16" spans="1:33" s="12" customFormat="1" ht="20.25" customHeight="1" thickBot="1">
      <c r="A16" s="344"/>
      <c r="B16" s="164"/>
      <c r="C16" s="164"/>
      <c r="D16" s="164"/>
      <c r="E16" s="165"/>
      <c r="F16" s="164"/>
      <c r="G16" s="166">
        <f>G15/D15</f>
        <v>-1.1006054526273519E-2</v>
      </c>
      <c r="H16" s="166">
        <f t="shared" ref="H16" si="15">H15/E15</f>
        <v>0</v>
      </c>
      <c r="I16" s="166">
        <f>I15/C15</f>
        <v>4.5505615966002742E-3</v>
      </c>
      <c r="J16" s="164"/>
      <c r="K16" s="164"/>
      <c r="L16" s="164"/>
      <c r="M16" s="165"/>
      <c r="N16" s="164"/>
      <c r="O16" s="166">
        <f>O15/L15</f>
        <v>-1.897945806007954E-3</v>
      </c>
      <c r="P16" s="166">
        <f t="shared" ref="P16" si="16">P15/M15</f>
        <v>0</v>
      </c>
      <c r="Q16" s="166">
        <f>Q15/K15</f>
        <v>2.0801390884263894E-2</v>
      </c>
      <c r="R16" s="167">
        <f>R15/B15</f>
        <v>0.13007019032364978</v>
      </c>
      <c r="S16" s="167">
        <f>S15/C15</f>
        <v>0.13199631408314416</v>
      </c>
      <c r="T16" s="167">
        <f>T15/D15</f>
        <v>0.12600347637862275</v>
      </c>
      <c r="U16" s="167">
        <f>U15/E15</f>
        <v>0.1179544328079216</v>
      </c>
      <c r="V16" s="167">
        <f>V15/F15</f>
        <v>0.1179544328079216</v>
      </c>
      <c r="W16" s="166">
        <f>V16-T16</f>
        <v>-8.0490435707011448E-3</v>
      </c>
      <c r="X16" s="166">
        <f>V16-U16</f>
        <v>0</v>
      </c>
      <c r="Y16" s="166">
        <f>V16-S16</f>
        <v>-1.4041881275222559E-2</v>
      </c>
      <c r="Z16" s="194">
        <f>Z15/S15</f>
        <v>0.30834207118643125</v>
      </c>
      <c r="AA16" s="194">
        <f>AA15/V15</f>
        <v>3.063514327666933E-2</v>
      </c>
      <c r="AB16" s="194">
        <f>AA16-Z16</f>
        <v>-0.27770692790976192</v>
      </c>
      <c r="AC16" s="167">
        <f>AC15/C15</f>
        <v>0.17269633095651554</v>
      </c>
      <c r="AD16" s="167">
        <f>AD15/F15</f>
        <v>0.12156798375711055</v>
      </c>
      <c r="AE16" s="166">
        <f>AD16-T16</f>
        <v>-4.435492621512202E-3</v>
      </c>
      <c r="AF16" s="166">
        <f>AD16-S16</f>
        <v>-1.0428330326033616E-2</v>
      </c>
      <c r="AG16" s="166">
        <f t="shared" ref="AG16" si="17">AD16-AC16</f>
        <v>-5.1128347199404997E-2</v>
      </c>
    </row>
    <row r="17" spans="1:33" s="104" customFormat="1" ht="20.25" customHeight="1">
      <c r="A17" s="343" t="s">
        <v>13</v>
      </c>
      <c r="B17" s="232">
        <v>1401889.8740000001</v>
      </c>
      <c r="C17" s="232">
        <f>B17-E106</f>
        <v>1396760.2860000001</v>
      </c>
      <c r="D17" s="232">
        <v>1401889.8740000001</v>
      </c>
      <c r="E17" s="232">
        <v>1401889.8740000001</v>
      </c>
      <c r="F17" s="232">
        <v>1367441.7031960001</v>
      </c>
      <c r="G17" s="161">
        <f>F17-D17</f>
        <v>-34448.170803999994</v>
      </c>
      <c r="H17" s="161">
        <f t="shared" ref="H17" si="18">F17-E17</f>
        <v>-34448.170803999994</v>
      </c>
      <c r="I17" s="161">
        <f>F17-C17</f>
        <v>-29318.582804000005</v>
      </c>
      <c r="J17" s="232">
        <v>1344436.6370000001</v>
      </c>
      <c r="K17" s="232">
        <f>J17-E106</f>
        <v>1339307.0490000001</v>
      </c>
      <c r="L17" s="232">
        <v>1345203.84</v>
      </c>
      <c r="M17" s="232">
        <v>1345203.84</v>
      </c>
      <c r="N17" s="232">
        <v>1313687.7261960001</v>
      </c>
      <c r="O17" s="161">
        <f>N17-L17</f>
        <v>-31516.113803999964</v>
      </c>
      <c r="P17" s="161">
        <f t="shared" ref="P17" si="19">N17-M17</f>
        <v>-31516.113803999964</v>
      </c>
      <c r="Q17" s="161">
        <f>N17-K17</f>
        <v>-25619.322803999996</v>
      </c>
      <c r="R17" s="168">
        <f>B17-J17</f>
        <v>57453.236999999965</v>
      </c>
      <c r="S17" s="168">
        <f>C17-K17</f>
        <v>57453.236999999965</v>
      </c>
      <c r="T17" s="168">
        <f>D17-L17</f>
        <v>56686.033999999985</v>
      </c>
      <c r="U17" s="168">
        <f>E17-M17</f>
        <v>56686.033999999985</v>
      </c>
      <c r="V17" s="168">
        <f>F17-N17</f>
        <v>53753.976999999955</v>
      </c>
      <c r="W17" s="161">
        <f>F17*W18</f>
        <v>-1539.1300535618948</v>
      </c>
      <c r="X17" s="163">
        <f>X18*F17</f>
        <v>-1539.1300535618948</v>
      </c>
      <c r="Y17" s="163">
        <f>F17*Y18</f>
        <v>-2493.292517085516</v>
      </c>
      <c r="Z17" s="160">
        <v>66.538000000000466</v>
      </c>
      <c r="AA17" s="160">
        <v>0</v>
      </c>
      <c r="AB17" s="160">
        <f t="shared" ref="AB17" si="20">AA17-Z17</f>
        <v>-66.538000000000466</v>
      </c>
      <c r="AC17" s="168">
        <f>S17+Z17</f>
        <v>57519.774999999965</v>
      </c>
      <c r="AD17" s="168">
        <f>V17+AA17</f>
        <v>53753.976999999955</v>
      </c>
      <c r="AE17" s="161">
        <f>AE18*F17</f>
        <v>-1539.1300535618948</v>
      </c>
      <c r="AF17" s="163">
        <f>AF18*F17</f>
        <v>-2493.292517085516</v>
      </c>
      <c r="AG17" s="163">
        <f>AG18*F17</f>
        <v>-2558.4338566261972</v>
      </c>
    </row>
    <row r="18" spans="1:33" s="104" customFormat="1" ht="20.25" customHeight="1" thickBot="1">
      <c r="A18" s="344"/>
      <c r="B18" s="164"/>
      <c r="C18" s="164"/>
      <c r="D18" s="164"/>
      <c r="E18" s="170"/>
      <c r="F18" s="164"/>
      <c r="G18" s="166">
        <f>G17/D17</f>
        <v>-2.4572665401818853E-2</v>
      </c>
      <c r="H18" s="166">
        <f t="shared" ref="H18" si="21">H17/E17</f>
        <v>-2.4572665401818853E-2</v>
      </c>
      <c r="I18" s="166">
        <f>I17/C17</f>
        <v>-2.0990418397391349E-2</v>
      </c>
      <c r="J18" s="164"/>
      <c r="K18" s="164"/>
      <c r="L18" s="164"/>
      <c r="M18" s="170"/>
      <c r="N18" s="164"/>
      <c r="O18" s="166">
        <f>O17/L17</f>
        <v>-2.3428504191602636E-2</v>
      </c>
      <c r="P18" s="166">
        <f t="shared" ref="P18" si="22">P17/M17</f>
        <v>-2.3428504191602636E-2</v>
      </c>
      <c r="Q18" s="166">
        <f>Q17/K17</f>
        <v>-1.912878964023133E-2</v>
      </c>
      <c r="R18" s="167">
        <f>R17/B17</f>
        <v>4.0982703467333813E-2</v>
      </c>
      <c r="S18" s="167">
        <f>S17/C17</f>
        <v>4.1133212030628967E-2</v>
      </c>
      <c r="T18" s="167">
        <f>T17/D17</f>
        <v>4.0435440080794804E-2</v>
      </c>
      <c r="U18" s="167">
        <f>U17/E17</f>
        <v>4.0435440080794804E-2</v>
      </c>
      <c r="V18" s="167">
        <f>V17/F17</f>
        <v>3.9309885660475004E-2</v>
      </c>
      <c r="W18" s="166">
        <f>V18-T18</f>
        <v>-1.1255544203198006E-3</v>
      </c>
      <c r="X18" s="166">
        <f>V18-U18</f>
        <v>-1.1255544203198006E-3</v>
      </c>
      <c r="Y18" s="166">
        <f>V18-S18</f>
        <v>-1.8233263701539631E-3</v>
      </c>
      <c r="Z18" s="194">
        <f>Z17/S17</f>
        <v>1.1581244760847942E-3</v>
      </c>
      <c r="AA18" s="194">
        <f>AA17/V17</f>
        <v>0</v>
      </c>
      <c r="AB18" s="194">
        <f>AA18-Z18</f>
        <v>-1.1581244760847942E-3</v>
      </c>
      <c r="AC18" s="167">
        <f>AC17/C17</f>
        <v>4.1180849410261629E-2</v>
      </c>
      <c r="AD18" s="167">
        <f>AD17/F17</f>
        <v>3.9309885660475004E-2</v>
      </c>
      <c r="AE18" s="166">
        <f>AD18-T18</f>
        <v>-1.1255544203198006E-3</v>
      </c>
      <c r="AF18" s="166">
        <f>AD18-S18</f>
        <v>-1.8233263701539631E-3</v>
      </c>
      <c r="AG18" s="166">
        <f t="shared" ref="AG18" si="23">AD18-AC18</f>
        <v>-1.8709637497866249E-3</v>
      </c>
    </row>
    <row r="19" spans="1:33" s="12" customFormat="1" ht="20.25" customHeight="1">
      <c r="A19" s="343" t="s">
        <v>14</v>
      </c>
      <c r="B19" s="232">
        <v>794076.60199999996</v>
      </c>
      <c r="C19" s="232">
        <f>B19</f>
        <v>794076.60199999996</v>
      </c>
      <c r="D19" s="232">
        <v>801076.60199999996</v>
      </c>
      <c r="E19" s="232">
        <v>801076.60199999996</v>
      </c>
      <c r="F19" s="232">
        <v>760594.83499999996</v>
      </c>
      <c r="G19" s="161">
        <f>F19-D19</f>
        <v>-40481.766999999993</v>
      </c>
      <c r="H19" s="161">
        <f t="shared" ref="H19" si="24">F19-E19</f>
        <v>-40481.766999999993</v>
      </c>
      <c r="I19" s="161">
        <f>F19-C19</f>
        <v>-33481.766999999993</v>
      </c>
      <c r="J19" s="232">
        <v>731133.31299999997</v>
      </c>
      <c r="K19" s="232">
        <f>J19-B122</f>
        <v>730622.37799999991</v>
      </c>
      <c r="L19" s="232">
        <v>737722.37800000003</v>
      </c>
      <c r="M19" s="232">
        <v>737722.37800000003</v>
      </c>
      <c r="N19" s="232">
        <v>709362.04100000008</v>
      </c>
      <c r="O19" s="161">
        <f>N19-L19</f>
        <v>-28360.336999999941</v>
      </c>
      <c r="P19" s="161">
        <f t="shared" ref="P19" si="25">N19-M19</f>
        <v>-28360.336999999941</v>
      </c>
      <c r="Q19" s="161">
        <f>N19-K19</f>
        <v>-21260.336999999825</v>
      </c>
      <c r="R19" s="168">
        <f>B19-J19</f>
        <v>62943.28899999999</v>
      </c>
      <c r="S19" s="168">
        <f>C19-K19</f>
        <v>63454.224000000046</v>
      </c>
      <c r="T19" s="168">
        <f>D19-L19</f>
        <v>63354.223999999929</v>
      </c>
      <c r="U19" s="168">
        <f>E19-M19</f>
        <v>63354.223999999929</v>
      </c>
      <c r="V19" s="168">
        <f>F19-N19</f>
        <v>51232.793999999878</v>
      </c>
      <c r="W19" s="161">
        <f>F19*W20</f>
        <v>-8919.874832827898</v>
      </c>
      <c r="X19" s="163">
        <f>X20*F19</f>
        <v>-8919.874832827898</v>
      </c>
      <c r="Y19" s="163">
        <f>F19*Y20</f>
        <v>-9545.9204360830445</v>
      </c>
      <c r="Z19" s="160">
        <v>11705.834000000003</v>
      </c>
      <c r="AA19" s="160">
        <v>0</v>
      </c>
      <c r="AB19" s="160">
        <f t="shared" ref="AB19" si="26">AA19-Z19</f>
        <v>-11705.834000000003</v>
      </c>
      <c r="AC19" s="168">
        <f>S19+Z19</f>
        <v>75160.058000000048</v>
      </c>
      <c r="AD19" s="168">
        <f>V19+AA19</f>
        <v>51232.793999999878</v>
      </c>
      <c r="AE19" s="161">
        <f>AE20*F19</f>
        <v>-8919.874832827898</v>
      </c>
      <c r="AF19" s="163">
        <f>AF20*F19</f>
        <v>-9545.9204360830445</v>
      </c>
      <c r="AG19" s="163">
        <f>AG20*F19</f>
        <v>-20758.184917044786</v>
      </c>
    </row>
    <row r="20" spans="1:33" s="12" customFormat="1" ht="20.25" customHeight="1" thickBot="1">
      <c r="A20" s="344"/>
      <c r="B20" s="164"/>
      <c r="C20" s="164"/>
      <c r="D20" s="164"/>
      <c r="E20" s="233"/>
      <c r="F20" s="164"/>
      <c r="G20" s="166">
        <f>G19/D19</f>
        <v>-5.0534202221025545E-2</v>
      </c>
      <c r="H20" s="166">
        <f t="shared" ref="H20" si="27">H19/E19</f>
        <v>-5.0534202221025545E-2</v>
      </c>
      <c r="I20" s="166">
        <f>I19/C19</f>
        <v>-4.2164404436135235E-2</v>
      </c>
      <c r="J20" s="164"/>
      <c r="K20" s="164"/>
      <c r="L20" s="164"/>
      <c r="M20" s="165"/>
      <c r="N20" s="164"/>
      <c r="O20" s="166">
        <f>O19/L19</f>
        <v>-3.8443102508136116E-2</v>
      </c>
      <c r="P20" s="166">
        <f t="shared" ref="P20" si="28">P19/M19</f>
        <v>-3.8443102508136116E-2</v>
      </c>
      <c r="Q20" s="166">
        <f>Q19/K19</f>
        <v>-2.9098940355752185E-2</v>
      </c>
      <c r="R20" s="167">
        <f>R19/B19</f>
        <v>7.9266016454165714E-2</v>
      </c>
      <c r="S20" s="167">
        <f>S19/C19</f>
        <v>7.9909449340505881E-2</v>
      </c>
      <c r="T20" s="167">
        <f>T19/D19</f>
        <v>7.9086349347649437E-2</v>
      </c>
      <c r="U20" s="167">
        <f>U19/E19</f>
        <v>7.9086349347649437E-2</v>
      </c>
      <c r="V20" s="167">
        <f>V19/F19</f>
        <v>6.7358850786831709E-2</v>
      </c>
      <c r="W20" s="166">
        <f>V20-T20</f>
        <v>-1.1727498560817728E-2</v>
      </c>
      <c r="X20" s="166">
        <f>V20-U20</f>
        <v>-1.1727498560817728E-2</v>
      </c>
      <c r="Y20" s="166">
        <f>V20-S20</f>
        <v>-1.2550598553674172E-2</v>
      </c>
      <c r="Z20" s="194">
        <f>Z19/S19</f>
        <v>0.18447682852444927</v>
      </c>
      <c r="AA20" s="194">
        <f>AA19/V19</f>
        <v>0</v>
      </c>
      <c r="AB20" s="194">
        <f>AA20-Z20</f>
        <v>-0.18447682852444927</v>
      </c>
      <c r="AC20" s="167">
        <f>AC19/C19</f>
        <v>9.4650891123977551E-2</v>
      </c>
      <c r="AD20" s="167">
        <f>AD19/F19</f>
        <v>6.7358850786831709E-2</v>
      </c>
      <c r="AE20" s="166">
        <f>AD20-T20</f>
        <v>-1.1727498560817728E-2</v>
      </c>
      <c r="AF20" s="166">
        <f>AD20-S20</f>
        <v>-1.2550598553674172E-2</v>
      </c>
      <c r="AG20" s="166">
        <f t="shared" ref="AG20" si="29">AD20-AC20</f>
        <v>-2.7292040337145843E-2</v>
      </c>
    </row>
    <row r="21" spans="1:33" s="12" customFormat="1" ht="20.25" customHeight="1">
      <c r="A21" s="343" t="s">
        <v>15</v>
      </c>
      <c r="B21" s="232">
        <v>259788.06700000001</v>
      </c>
      <c r="C21" s="232">
        <f>B21</f>
        <v>259788.06700000001</v>
      </c>
      <c r="D21" s="232">
        <v>262021.28653684998</v>
      </c>
      <c r="E21" s="232">
        <v>262181.28653684998</v>
      </c>
      <c r="F21" s="232">
        <v>268977.83899999998</v>
      </c>
      <c r="G21" s="161">
        <f>F21-D21</f>
        <v>6956.5524631500011</v>
      </c>
      <c r="H21" s="161">
        <f t="shared" ref="H21" si="30">F21-E21</f>
        <v>6796.5524631500011</v>
      </c>
      <c r="I21" s="161">
        <f>F21-C21</f>
        <v>9189.7719999999681</v>
      </c>
      <c r="J21" s="232">
        <v>243512.38258</v>
      </c>
      <c r="K21" s="232">
        <f>J21-B138</f>
        <v>235883.15958000001</v>
      </c>
      <c r="L21" s="232">
        <v>243756.39866684997</v>
      </c>
      <c r="M21" s="232">
        <v>243916.39866684997</v>
      </c>
      <c r="N21" s="232">
        <v>248037.66899999999</v>
      </c>
      <c r="O21" s="161">
        <f>N21-L21</f>
        <v>4281.2703331500234</v>
      </c>
      <c r="P21" s="161">
        <f t="shared" ref="P21" si="31">N21-M21</f>
        <v>4121.2703331500234</v>
      </c>
      <c r="Q21" s="161">
        <f>N21-K21</f>
        <v>12154.509419999988</v>
      </c>
      <c r="R21" s="168">
        <f>B21-J21</f>
        <v>16275.684420000005</v>
      </c>
      <c r="S21" s="168">
        <f>C21-K21</f>
        <v>23904.907420000003</v>
      </c>
      <c r="T21" s="168">
        <f>D21-L21</f>
        <v>18264.887870000006</v>
      </c>
      <c r="U21" s="168">
        <f>E21-M21</f>
        <v>18264.887870000006</v>
      </c>
      <c r="V21" s="168">
        <f>F21-N21</f>
        <v>20940.169999999984</v>
      </c>
      <c r="W21" s="161">
        <f>F21*W22</f>
        <v>2190.3572127133903</v>
      </c>
      <c r="X21" s="163">
        <f>X22*F21</f>
        <v>2201.7995627208725</v>
      </c>
      <c r="Y21" s="163">
        <f>F21*Y22</f>
        <v>-3810.3522760161245</v>
      </c>
      <c r="Z21" s="160">
        <v>5198.2069999999985</v>
      </c>
      <c r="AA21" s="160">
        <v>0</v>
      </c>
      <c r="AB21" s="160">
        <f t="shared" ref="AB21" si="32">AA21-Z21</f>
        <v>-5198.2069999999985</v>
      </c>
      <c r="AC21" s="168">
        <f>S21+Z21</f>
        <v>29103.114420000002</v>
      </c>
      <c r="AD21" s="168">
        <f>V21+AA21</f>
        <v>20940.169999999984</v>
      </c>
      <c r="AE21" s="161">
        <f>AE22*F21</f>
        <v>2190.3572127133903</v>
      </c>
      <c r="AF21" s="163">
        <f>AF22*F21</f>
        <v>-3810.3522760161245</v>
      </c>
      <c r="AG21" s="163">
        <f>AG22*F21</f>
        <v>-9192.4412290651981</v>
      </c>
    </row>
    <row r="22" spans="1:33" s="12" customFormat="1" ht="20.25" customHeight="1" thickBot="1">
      <c r="A22" s="344"/>
      <c r="B22" s="164"/>
      <c r="C22" s="164"/>
      <c r="D22" s="164"/>
      <c r="E22" s="165"/>
      <c r="F22" s="164"/>
      <c r="G22" s="166">
        <f>G21/D21</f>
        <v>2.6549569903633191E-2</v>
      </c>
      <c r="H22" s="166">
        <f t="shared" ref="H22" si="33">H21/E21</f>
        <v>2.5923102876355499E-2</v>
      </c>
      <c r="I22" s="166">
        <f>I21/C21</f>
        <v>3.5374111313588426E-2</v>
      </c>
      <c r="J22" s="164"/>
      <c r="K22" s="164"/>
      <c r="L22" s="164"/>
      <c r="M22" s="165"/>
      <c r="N22" s="164"/>
      <c r="O22" s="166">
        <f>O21/L21</f>
        <v>1.7563724917848737E-2</v>
      </c>
      <c r="P22" s="166">
        <f t="shared" ref="P22" si="34">P21/M21</f>
        <v>1.6896241317415506E-2</v>
      </c>
      <c r="Q22" s="166">
        <f>Q21/K21</f>
        <v>5.1527669214036342E-2</v>
      </c>
      <c r="R22" s="167">
        <f>R21/B21</f>
        <v>6.2649853813339332E-2</v>
      </c>
      <c r="S22" s="167">
        <f>S21/C21</f>
        <v>9.2016957114508274E-2</v>
      </c>
      <c r="T22" s="167">
        <f>T21/D21</f>
        <v>6.9707648990690999E-2</v>
      </c>
      <c r="U22" s="167">
        <f>U21/E21</f>
        <v>6.9665108868984235E-2</v>
      </c>
      <c r="V22" s="167">
        <f>V21/F21</f>
        <v>7.7850911725110508E-2</v>
      </c>
      <c r="W22" s="166">
        <f>V22-T22</f>
        <v>8.1432627344195097E-3</v>
      </c>
      <c r="X22" s="166">
        <f>V22-U22</f>
        <v>8.185802856126273E-3</v>
      </c>
      <c r="Y22" s="166">
        <f>V22-S22</f>
        <v>-1.4166045389397766E-2</v>
      </c>
      <c r="Z22" s="194">
        <f>Z21/S21</f>
        <v>0.21745355079898476</v>
      </c>
      <c r="AA22" s="194">
        <f>AA21/V21</f>
        <v>0</v>
      </c>
      <c r="AB22" s="194">
        <f>AA22-Z22</f>
        <v>-0.21745355079898476</v>
      </c>
      <c r="AC22" s="167">
        <f>AC21/C21</f>
        <v>0.112026371172776</v>
      </c>
      <c r="AD22" s="167">
        <f>AD21/F21</f>
        <v>7.7850911725110508E-2</v>
      </c>
      <c r="AE22" s="166">
        <f>AD22-T22</f>
        <v>8.1432627344195097E-3</v>
      </c>
      <c r="AF22" s="166">
        <f>AD22-S22</f>
        <v>-1.4166045389397766E-2</v>
      </c>
      <c r="AG22" s="166">
        <f t="shared" ref="AG22" si="35">AD22-AC22</f>
        <v>-3.4175459447665493E-2</v>
      </c>
    </row>
    <row r="23" spans="1:33" s="104" customFormat="1" ht="20.25" customHeight="1">
      <c r="A23" s="343" t="s">
        <v>16</v>
      </c>
      <c r="B23" s="232">
        <v>560314.125</v>
      </c>
      <c r="C23" s="232">
        <f>B23</f>
        <v>560314.125</v>
      </c>
      <c r="D23" s="232">
        <v>560764.55099999986</v>
      </c>
      <c r="E23" s="232">
        <v>560764.55099999986</v>
      </c>
      <c r="F23" s="232">
        <v>557478.04099999997</v>
      </c>
      <c r="G23" s="161">
        <f>F23-D23</f>
        <v>-3286.5099999998929</v>
      </c>
      <c r="H23" s="161">
        <f t="shared" ref="H23" si="36">F23-E23</f>
        <v>-3286.5099999998929</v>
      </c>
      <c r="I23" s="161">
        <f>F23-C23</f>
        <v>-2836.0840000000317</v>
      </c>
      <c r="J23" s="232">
        <v>504991.05099999998</v>
      </c>
      <c r="K23" s="232">
        <f>J23</f>
        <v>504991.05099999998</v>
      </c>
      <c r="L23" s="232">
        <v>506287.32799999998</v>
      </c>
      <c r="M23" s="232">
        <v>506287.32799999998</v>
      </c>
      <c r="N23" s="232">
        <v>503844.54200000002</v>
      </c>
      <c r="O23" s="161">
        <f>N23-L23</f>
        <v>-2442.7859999999637</v>
      </c>
      <c r="P23" s="161">
        <f t="shared" ref="P23" si="37">N23-M23</f>
        <v>-2442.7859999999637</v>
      </c>
      <c r="Q23" s="161">
        <f>N23-K23</f>
        <v>-1146.5089999999618</v>
      </c>
      <c r="R23" s="168">
        <f>B23-J23</f>
        <v>55323.074000000022</v>
      </c>
      <c r="S23" s="168">
        <f>C23-K23</f>
        <v>55323.074000000022</v>
      </c>
      <c r="T23" s="168">
        <f>D23-L23</f>
        <v>54477.222999999882</v>
      </c>
      <c r="U23" s="168">
        <f>E23-M23</f>
        <v>54477.222999999882</v>
      </c>
      <c r="V23" s="168">
        <f>F23-N23</f>
        <v>53633.498999999953</v>
      </c>
      <c r="W23" s="161">
        <f>F23*W24</f>
        <v>-524.44572564673626</v>
      </c>
      <c r="X23" s="163">
        <f>X24*F23</f>
        <v>-524.44572564673626</v>
      </c>
      <c r="Y23" s="163">
        <f>F23*Y24</f>
        <v>-1409.5519236547834</v>
      </c>
      <c r="Z23" s="160">
        <v>34818.618999999992</v>
      </c>
      <c r="AA23" s="160">
        <v>5529.1159999999945</v>
      </c>
      <c r="AB23" s="160">
        <f t="shared" ref="AB23" si="38">AA23-Z23</f>
        <v>-29289.502999999997</v>
      </c>
      <c r="AC23" s="168">
        <f>S23+Z23</f>
        <v>90141.693000000014</v>
      </c>
      <c r="AD23" s="168">
        <f>V23+AA23</f>
        <v>59162.614999999947</v>
      </c>
      <c r="AE23" s="161">
        <f>AE24*F23</f>
        <v>5004.6702743532624</v>
      </c>
      <c r="AF23" s="163">
        <f>AF24*F23</f>
        <v>4119.5640763452147</v>
      </c>
      <c r="AG23" s="163">
        <f>AG24*F23</f>
        <v>-30522.817124459551</v>
      </c>
    </row>
    <row r="24" spans="1:33" s="104" customFormat="1" ht="20.25" customHeight="1" thickBot="1">
      <c r="A24" s="344"/>
      <c r="B24" s="164"/>
      <c r="C24" s="164"/>
      <c r="D24" s="169"/>
      <c r="E24" s="170"/>
      <c r="F24" s="169"/>
      <c r="G24" s="166">
        <f>G23/D23</f>
        <v>-5.8607663307873644E-3</v>
      </c>
      <c r="H24" s="166">
        <f t="shared" ref="H24" si="39">H23/E23</f>
        <v>-5.8607663307873644E-3</v>
      </c>
      <c r="I24" s="166">
        <f>I23/C23</f>
        <v>-5.0615964750130686E-3</v>
      </c>
      <c r="J24" s="164"/>
      <c r="K24" s="164"/>
      <c r="L24" s="169"/>
      <c r="M24" s="170"/>
      <c r="N24" s="169"/>
      <c r="O24" s="166">
        <f>O23/L23</f>
        <v>-4.824900535531404E-3</v>
      </c>
      <c r="P24" s="166">
        <f t="shared" ref="P24" si="40">P23/M23</f>
        <v>-4.824900535531404E-3</v>
      </c>
      <c r="Q24" s="166">
        <f>Q23/K23</f>
        <v>-2.2703550839754619E-3</v>
      </c>
      <c r="R24" s="167">
        <f>R23/B23</f>
        <v>9.8735818947987469E-2</v>
      </c>
      <c r="S24" s="167">
        <f>S23/C23</f>
        <v>9.8735818947987469E-2</v>
      </c>
      <c r="T24" s="167">
        <f>T23/D23</f>
        <v>9.7148121975349139E-2</v>
      </c>
      <c r="U24" s="167">
        <f>U23/E23</f>
        <v>9.7148121975349139E-2</v>
      </c>
      <c r="V24" s="167">
        <f>V23/F23</f>
        <v>9.6207375099102696E-2</v>
      </c>
      <c r="W24" s="166">
        <f>V24-T24</f>
        <v>-9.4074687624644271E-4</v>
      </c>
      <c r="X24" s="166">
        <f>V24-U24</f>
        <v>-9.4074687624644271E-4</v>
      </c>
      <c r="Y24" s="166">
        <f>V24-S24</f>
        <v>-2.5284438488847732E-3</v>
      </c>
      <c r="Z24" s="194">
        <f>Z23/S23</f>
        <v>0.62936884165185714</v>
      </c>
      <c r="AA24" s="194">
        <f>AA23/V23</f>
        <v>0.10309071947739228</v>
      </c>
      <c r="AB24" s="194">
        <f>AA24-Z24</f>
        <v>-0.5262781221744649</v>
      </c>
      <c r="AC24" s="167">
        <f>AC23/C23</f>
        <v>0.16087706694882983</v>
      </c>
      <c r="AD24" s="167">
        <f>AD23/F23</f>
        <v>0.10612546261710055</v>
      </c>
      <c r="AE24" s="166">
        <f>AD24-T24</f>
        <v>8.9773406417514162E-3</v>
      </c>
      <c r="AF24" s="166">
        <f>AD24-S24</f>
        <v>7.3896436691130857E-3</v>
      </c>
      <c r="AG24" s="166">
        <f t="shared" ref="AG24" si="41">AD24-AC24</f>
        <v>-5.4751604331729278E-2</v>
      </c>
    </row>
    <row r="25" spans="1:33" s="12" customFormat="1" ht="20.25" customHeight="1">
      <c r="A25" s="349" t="s">
        <v>119</v>
      </c>
      <c r="B25" s="232">
        <v>70511.41</v>
      </c>
      <c r="C25" s="232">
        <f>B25</f>
        <v>70511.41</v>
      </c>
      <c r="D25" s="232">
        <v>70511.41</v>
      </c>
      <c r="E25" s="249">
        <v>70511.41</v>
      </c>
      <c r="F25" s="301">
        <v>71841.042000000001</v>
      </c>
      <c r="G25" s="161">
        <f>F25-D25</f>
        <v>1329.6319999999978</v>
      </c>
      <c r="H25" s="161">
        <f t="shared" ref="H25" si="42">F25-E25</f>
        <v>1329.6319999999978</v>
      </c>
      <c r="I25" s="161">
        <f>F25-C25</f>
        <v>1329.6319999999978</v>
      </c>
      <c r="J25" s="232">
        <v>41708.036999999997</v>
      </c>
      <c r="K25" s="232">
        <f>J25</f>
        <v>41708.036999999997</v>
      </c>
      <c r="L25" s="232">
        <v>44763.574410364206</v>
      </c>
      <c r="M25" s="249">
        <v>44763.574410364206</v>
      </c>
      <c r="N25" s="301">
        <v>45959.612999999998</v>
      </c>
      <c r="O25" s="161">
        <f>N25-L25</f>
        <v>1196.0385896357911</v>
      </c>
      <c r="P25" s="161">
        <f t="shared" ref="P25" si="43">N25-M25</f>
        <v>1196.0385896357911</v>
      </c>
      <c r="Q25" s="161">
        <f>N25-K25</f>
        <v>4251.5760000000009</v>
      </c>
      <c r="R25" s="168">
        <f>B25-J25</f>
        <v>28803.373000000007</v>
      </c>
      <c r="S25" s="168">
        <f>C25-K25</f>
        <v>28803.373000000007</v>
      </c>
      <c r="T25" s="168">
        <f>D25-L25</f>
        <v>25747.835589635797</v>
      </c>
      <c r="U25" s="168">
        <f>E25-M25</f>
        <v>25747.835589635797</v>
      </c>
      <c r="V25" s="168">
        <f>F25-N25</f>
        <v>25881.429000000004</v>
      </c>
      <c r="W25" s="161">
        <f>F25*W26</f>
        <v>-351.93291978177348</v>
      </c>
      <c r="X25" s="163">
        <f>X26*F25</f>
        <v>-351.93291978177348</v>
      </c>
      <c r="Y25" s="163">
        <f>F25*Y26</f>
        <v>-3465.0885272295118</v>
      </c>
      <c r="Z25" s="160">
        <v>9082.1629999999968</v>
      </c>
      <c r="AA25" s="160">
        <v>11747.879000000004</v>
      </c>
      <c r="AB25" s="160">
        <f t="shared" ref="AB25" si="44">AA25-Z25</f>
        <v>2665.7160000000076</v>
      </c>
      <c r="AC25" s="168">
        <f>S25+Z25</f>
        <v>37885.536000000007</v>
      </c>
      <c r="AD25" s="168">
        <f>V25+AA25</f>
        <v>37629.308000000005</v>
      </c>
      <c r="AE25" s="161">
        <f>AE26*F25</f>
        <v>11395.946080218226</v>
      </c>
      <c r="AF25" s="163">
        <f>AF26*F25</f>
        <v>8282.7904727704881</v>
      </c>
      <c r="AG25" s="163">
        <f>AG26*F25</f>
        <v>-970.63466131555333</v>
      </c>
    </row>
    <row r="26" spans="1:33" s="12" customFormat="1" ht="20.25" customHeight="1" thickBot="1">
      <c r="A26" s="350"/>
      <c r="B26" s="164"/>
      <c r="C26" s="164"/>
      <c r="D26" s="169"/>
      <c r="E26" s="171"/>
      <c r="F26" s="169"/>
      <c r="G26" s="166">
        <f>G25/D25</f>
        <v>1.8856976480827681E-2</v>
      </c>
      <c r="H26" s="166">
        <f t="shared" ref="H26" si="45">H25/E25</f>
        <v>1.8856976480827681E-2</v>
      </c>
      <c r="I26" s="166">
        <f>I25/C25</f>
        <v>1.8856976480827681E-2</v>
      </c>
      <c r="J26" s="164"/>
      <c r="K26" s="164"/>
      <c r="L26" s="169"/>
      <c r="M26" s="171"/>
      <c r="N26" s="169"/>
      <c r="O26" s="166">
        <f>O25/L25</f>
        <v>2.6719014408261146E-2</v>
      </c>
      <c r="P26" s="166">
        <f t="shared" ref="P26" si="46">P25/M25</f>
        <v>2.6719014408261146E-2</v>
      </c>
      <c r="Q26" s="166">
        <f>Q25/K25</f>
        <v>0.10193661236082631</v>
      </c>
      <c r="R26" s="167">
        <f>R25/B25</f>
        <v>0.40849237024192264</v>
      </c>
      <c r="S26" s="167">
        <f>S25/C25</f>
        <v>0.40849237024192264</v>
      </c>
      <c r="T26" s="167">
        <f>T25/D25</f>
        <v>0.3651584274039591</v>
      </c>
      <c r="U26" s="167">
        <f>U25/E25</f>
        <v>0.3651584274039591</v>
      </c>
      <c r="V26" s="167">
        <f>V25/F25</f>
        <v>0.36025965491981593</v>
      </c>
      <c r="W26" s="166">
        <f>V26-T26</f>
        <v>-4.8987724841431657E-3</v>
      </c>
      <c r="X26" s="166">
        <f>V26-U26</f>
        <v>-4.8987724841431657E-3</v>
      </c>
      <c r="Y26" s="166">
        <f>V26-S26</f>
        <v>-4.8232715322106712E-2</v>
      </c>
      <c r="Z26" s="194">
        <f>Z25/S25</f>
        <v>0.31531595275317215</v>
      </c>
      <c r="AA26" s="194">
        <f>AA25/V25</f>
        <v>0.45391152860995437</v>
      </c>
      <c r="AB26" s="194">
        <f>AA26-Z26</f>
        <v>0.13859557585678223</v>
      </c>
      <c r="AC26" s="167">
        <f>AC25/C25</f>
        <v>0.53729653115715603</v>
      </c>
      <c r="AD26" s="167">
        <f>AD25/F25</f>
        <v>0.52378566558096418</v>
      </c>
      <c r="AE26" s="166">
        <f>AD26-T26</f>
        <v>0.15862723817700508</v>
      </c>
      <c r="AF26" s="166">
        <f>AD26-S26</f>
        <v>0.11529329533904153</v>
      </c>
      <c r="AG26" s="166">
        <f t="shared" ref="AG26" si="47">AD26-AC26</f>
        <v>-1.3510865576191855E-2</v>
      </c>
    </row>
    <row r="27" spans="1:33" s="12" customFormat="1" ht="20.25" customHeight="1">
      <c r="A27" s="341" t="s">
        <v>236</v>
      </c>
      <c r="B27" s="322">
        <f t="shared" ref="B27:F27" si="48">B9+B11+B13+B15+B17+B19+B21+B23</f>
        <v>5399735.2400000002</v>
      </c>
      <c r="C27" s="322">
        <f t="shared" si="48"/>
        <v>5380008.5860000001</v>
      </c>
      <c r="D27" s="322">
        <f t="shared" si="48"/>
        <v>5418996.0684277378</v>
      </c>
      <c r="E27" s="322">
        <f t="shared" si="48"/>
        <v>5403396.17253685</v>
      </c>
      <c r="F27" s="322">
        <f t="shared" si="48"/>
        <v>5330613.9431959996</v>
      </c>
      <c r="G27" s="173">
        <f>F27-D27</f>
        <v>-88382.125231738202</v>
      </c>
      <c r="H27" s="173">
        <f t="shared" ref="H27" si="49">F27-E27</f>
        <v>-72782.229340850376</v>
      </c>
      <c r="I27" s="173">
        <f>F27-C27</f>
        <v>-49394.642804000527</v>
      </c>
      <c r="J27" s="324">
        <f t="shared" ref="J27:N27" si="50">J9+J11+J13+J15+J17+J19+J21+J23</f>
        <v>4931741.0025800001</v>
      </c>
      <c r="K27" s="324">
        <f t="shared" si="50"/>
        <v>4905268.5825800002</v>
      </c>
      <c r="L27" s="324">
        <f t="shared" si="50"/>
        <v>4953799.612696697</v>
      </c>
      <c r="M27" s="324">
        <f t="shared" si="50"/>
        <v>4951568.8583686957</v>
      </c>
      <c r="N27" s="324">
        <f t="shared" si="50"/>
        <v>4894072.1681960002</v>
      </c>
      <c r="O27" s="173">
        <f>N27-L27</f>
        <v>-59727.444500696845</v>
      </c>
      <c r="P27" s="173">
        <f t="shared" ref="P27" si="51">N27-M27</f>
        <v>-57496.690172695555</v>
      </c>
      <c r="Q27" s="173">
        <f>N27-K27</f>
        <v>-11196.414384000003</v>
      </c>
      <c r="R27" s="174">
        <f t="shared" ref="R27:V27" si="52">R9+R11+R13+R15+R17+R19+R21+R23</f>
        <v>467994.23741999996</v>
      </c>
      <c r="S27" s="175">
        <f t="shared" si="52"/>
        <v>474740.0034200002</v>
      </c>
      <c r="T27" s="175">
        <f t="shared" si="52"/>
        <v>465196.45573104045</v>
      </c>
      <c r="U27" s="175">
        <f t="shared" si="52"/>
        <v>451827.3141681538</v>
      </c>
      <c r="V27" s="176">
        <f t="shared" si="52"/>
        <v>436541.77499999979</v>
      </c>
      <c r="W27" s="172">
        <f>F27*W28</f>
        <v>-21067.472530738203</v>
      </c>
      <c r="X27" s="172">
        <f>X28*F27</f>
        <v>-9199.5521051680498</v>
      </c>
      <c r="Y27" s="172">
        <f>F27*Y28</f>
        <v>-33839.571269392458</v>
      </c>
      <c r="Z27" s="172">
        <f t="shared" ref="Z27:AA27" si="53">Z9+Z11+Z13+Z15+Z17+Z19+Z21+Z23</f>
        <v>114152.393</v>
      </c>
      <c r="AA27" s="172">
        <f t="shared" si="53"/>
        <v>17565.203000000012</v>
      </c>
      <c r="AB27" s="160">
        <f>AB9+AB13+AB11+AB15+AB17+AB19+AB21+AB23</f>
        <v>-96587.189999999988</v>
      </c>
      <c r="AC27" s="175">
        <f>AC9+AC11+AC13+AC15+AC17+AC19+AC21+AC23</f>
        <v>588892.39642000012</v>
      </c>
      <c r="AD27" s="175">
        <f>AD9+AD11+AD13+AD15+AD17+AD19+AD21+AD23</f>
        <v>454106.97799999977</v>
      </c>
      <c r="AE27" s="172">
        <f>AE28*F27</f>
        <v>-3502.2695307382664</v>
      </c>
      <c r="AF27" s="172">
        <f>AF28*F27</f>
        <v>-16274.36826939252</v>
      </c>
      <c r="AG27" s="172">
        <f>AG28*F27</f>
        <v>-129378.71151494975</v>
      </c>
    </row>
    <row r="28" spans="1:33" s="12" customFormat="1" ht="20.25" customHeight="1" thickBot="1">
      <c r="A28" s="342"/>
      <c r="B28" s="323"/>
      <c r="C28" s="323"/>
      <c r="D28" s="323"/>
      <c r="E28" s="323"/>
      <c r="F28" s="323"/>
      <c r="G28" s="178">
        <f>G27/D27</f>
        <v>-1.6309686169855685E-2</v>
      </c>
      <c r="H28" s="178">
        <f t="shared" ref="H28" si="54">H27/E27</f>
        <v>-1.346971923154021E-2</v>
      </c>
      <c r="I28" s="178">
        <f>I27/C27</f>
        <v>-9.1811457202013707E-3</v>
      </c>
      <c r="J28" s="325"/>
      <c r="K28" s="325"/>
      <c r="L28" s="325"/>
      <c r="M28" s="325"/>
      <c r="N28" s="325"/>
      <c r="O28" s="178">
        <f>O27/L27</f>
        <v>-1.2056895548946732E-2</v>
      </c>
      <c r="P28" s="178">
        <f t="shared" ref="P28" si="55">P27/M27</f>
        <v>-1.1611812703668621E-2</v>
      </c>
      <c r="Q28" s="178">
        <f>Q27/K27</f>
        <v>-2.2825283051292329E-3</v>
      </c>
      <c r="R28" s="179">
        <f>R27/B27</f>
        <v>8.6669848912814457E-2</v>
      </c>
      <c r="S28" s="180">
        <f>S27/C27</f>
        <v>8.824149549786614E-2</v>
      </c>
      <c r="T28" s="180">
        <f>T27/D27</f>
        <v>8.5845505303348946E-2</v>
      </c>
      <c r="U28" s="180">
        <f>U27/E27</f>
        <v>8.3619135029298547E-2</v>
      </c>
      <c r="V28" s="181">
        <f>V27/F27</f>
        <v>8.1893339050974068E-2</v>
      </c>
      <c r="W28" s="177">
        <f>V28-T28</f>
        <v>-3.952166252374878E-3</v>
      </c>
      <c r="X28" s="177">
        <f>V28-U28</f>
        <v>-1.7257959783244792E-3</v>
      </c>
      <c r="Y28" s="177">
        <f>V28-S28</f>
        <v>-6.3481564468920726E-3</v>
      </c>
      <c r="Z28" s="177">
        <f>Z27/S27</f>
        <v>0.24045244171052071</v>
      </c>
      <c r="AA28" s="177">
        <f>AA27/V27</f>
        <v>4.0237164014830011E-2</v>
      </c>
      <c r="AB28" s="194">
        <f>AA28-Z28</f>
        <v>-0.2002152776956907</v>
      </c>
      <c r="AC28" s="180">
        <f>AC27/C27</f>
        <v>0.10945937855051596</v>
      </c>
      <c r="AD28" s="180">
        <f>AD27/F27</f>
        <v>8.5188494766090181E-2</v>
      </c>
      <c r="AE28" s="177">
        <f>AD28-T28</f>
        <v>-6.5701053725876479E-4</v>
      </c>
      <c r="AF28" s="177">
        <f>AD28-S28</f>
        <v>-3.0530007317759594E-3</v>
      </c>
      <c r="AG28" s="177">
        <f t="shared" ref="AG28" si="56">AD28-AC28</f>
        <v>-2.4270883784425781E-2</v>
      </c>
    </row>
    <row r="29" spans="1:33" s="12" customFormat="1" ht="20.25" customHeight="1">
      <c r="A29" s="347" t="s">
        <v>237</v>
      </c>
      <c r="B29" s="318">
        <f t="shared" ref="B29:F29" si="57">B11+B13+B15+B17+B19+B23+B25+B9+B21</f>
        <v>5470246.6500000004</v>
      </c>
      <c r="C29" s="318">
        <f t="shared" si="57"/>
        <v>5450519.9960000003</v>
      </c>
      <c r="D29" s="318">
        <f t="shared" si="57"/>
        <v>5489507.478427738</v>
      </c>
      <c r="E29" s="318">
        <f t="shared" si="57"/>
        <v>5473907.5825368501</v>
      </c>
      <c r="F29" s="318">
        <f t="shared" si="57"/>
        <v>5402454.985196</v>
      </c>
      <c r="G29" s="182">
        <f>F29-D29</f>
        <v>-87052.493231737986</v>
      </c>
      <c r="H29" s="182">
        <f t="shared" ref="H29" si="58">F29-E29</f>
        <v>-71452.59734085016</v>
      </c>
      <c r="I29" s="182">
        <f>F29-C29</f>
        <v>-48065.010804000311</v>
      </c>
      <c r="J29" s="318">
        <f t="shared" ref="J29:N29" si="59">J11+J13+J15+J17+J19+J23+J25+J9+J21</f>
        <v>4973449.0395799996</v>
      </c>
      <c r="K29" s="318">
        <f t="shared" si="59"/>
        <v>4946976.6195799997</v>
      </c>
      <c r="L29" s="318">
        <f t="shared" si="59"/>
        <v>4998563.187107062</v>
      </c>
      <c r="M29" s="318">
        <f t="shared" si="59"/>
        <v>4996332.4327790607</v>
      </c>
      <c r="N29" s="318">
        <f t="shared" si="59"/>
        <v>4940031.7811960001</v>
      </c>
      <c r="O29" s="182">
        <f>N29-L29</f>
        <v>-58531.405911061913</v>
      </c>
      <c r="P29" s="182">
        <f t="shared" ref="P29" si="60">N29-M29</f>
        <v>-56300.651583060622</v>
      </c>
      <c r="Q29" s="182">
        <f>N29-K29</f>
        <v>-6944.8383839996532</v>
      </c>
      <c r="R29" s="183">
        <f t="shared" ref="R29:V29" si="61">R11+R13+R15+R17+R19+R23+R25+R9+R21</f>
        <v>496797.61041999998</v>
      </c>
      <c r="S29" s="184">
        <f t="shared" si="61"/>
        <v>503543.37642000022</v>
      </c>
      <c r="T29" s="184">
        <f t="shared" si="61"/>
        <v>490944.29132067622</v>
      </c>
      <c r="U29" s="184">
        <f t="shared" si="61"/>
        <v>477575.14975778956</v>
      </c>
      <c r="V29" s="185">
        <f t="shared" si="61"/>
        <v>462423.20399999979</v>
      </c>
      <c r="W29" s="182">
        <f>F29*W30</f>
        <v>-20735.703155466359</v>
      </c>
      <c r="X29" s="182">
        <f>X30*F29</f>
        <v>-8918.010609797193</v>
      </c>
      <c r="Y29" s="182">
        <f>F29*Y30</f>
        <v>-36679.712088569271</v>
      </c>
      <c r="Z29" s="182">
        <f>Z27+Z25</f>
        <v>123234.556</v>
      </c>
      <c r="AA29" s="182">
        <f>AA27+AA25</f>
        <v>29313.082000000017</v>
      </c>
      <c r="AB29" s="160">
        <f>AB13+AB11+AB15+AB17+AB19+AB23+AB25+AB9+AB21</f>
        <v>-93921.473999999987</v>
      </c>
      <c r="AC29" s="184">
        <f>AC11+AC13+AC15+AC17+AC19+AC23+AC25+AC9+AC21</f>
        <v>626777.9324200002</v>
      </c>
      <c r="AD29" s="184">
        <f>AD11+AD13+AD15+AD17+AD19+AD23+AD25+AD9+AD21</f>
        <v>491736.28599999979</v>
      </c>
      <c r="AE29" s="182">
        <f>AE30*F29</f>
        <v>8577.3788445336322</v>
      </c>
      <c r="AF29" s="182">
        <f>AF30*F29</f>
        <v>-7366.630088569279</v>
      </c>
      <c r="AG29" s="182">
        <f>AG30*F29</f>
        <v>-129514.4511954007</v>
      </c>
    </row>
    <row r="30" spans="1:33" s="12" customFormat="1" ht="20.25" customHeight="1" thickBot="1">
      <c r="A30" s="348"/>
      <c r="B30" s="319"/>
      <c r="C30" s="319"/>
      <c r="D30" s="319"/>
      <c r="E30" s="319"/>
      <c r="F30" s="319"/>
      <c r="G30" s="186">
        <f>G29/D29</f>
        <v>-1.5857978802985596E-2</v>
      </c>
      <c r="H30" s="186">
        <f t="shared" ref="H30" si="62">H29/E29</f>
        <v>-1.3053307214904764E-2</v>
      </c>
      <c r="I30" s="186">
        <f>I29/C29</f>
        <v>-8.8184266527366224E-3</v>
      </c>
      <c r="J30" s="319"/>
      <c r="K30" s="319"/>
      <c r="L30" s="319"/>
      <c r="M30" s="319"/>
      <c r="N30" s="319"/>
      <c r="O30" s="186">
        <f>O29/L29</f>
        <v>-1.1709646096308967E-2</v>
      </c>
      <c r="P30" s="186">
        <f t="shared" ref="P30" si="63">P29/M29</f>
        <v>-1.1268395836452593E-2</v>
      </c>
      <c r="Q30" s="186">
        <f>Q29/K29</f>
        <v>-1.4038551054622274E-3</v>
      </c>
      <c r="R30" s="187">
        <f>R29/B29</f>
        <v>9.0818137134639071E-2</v>
      </c>
      <c r="S30" s="188">
        <f>S29/C29</f>
        <v>9.2384465480273084E-2</v>
      </c>
      <c r="T30" s="188">
        <f>T29/D29</f>
        <v>8.9433212952155172E-2</v>
      </c>
      <c r="U30" s="188">
        <f>U29/E29</f>
        <v>8.7245745850984976E-2</v>
      </c>
      <c r="V30" s="189">
        <f>V29/F29</f>
        <v>8.5595012872323489E-2</v>
      </c>
      <c r="W30" s="186">
        <f>V30-T30</f>
        <v>-3.8382000798316829E-3</v>
      </c>
      <c r="X30" s="186">
        <f>V30-U30</f>
        <v>-1.6507329786614872E-3</v>
      </c>
      <c r="Y30" s="186">
        <f>V30-S30</f>
        <v>-6.7894526079495948E-3</v>
      </c>
      <c r="Z30" s="186">
        <f>Z29/S29</f>
        <v>0.24473473740465082</v>
      </c>
      <c r="AA30" s="186">
        <f>AA29/V29</f>
        <v>6.3390162401971567E-2</v>
      </c>
      <c r="AB30" s="194">
        <f>AA30-Z30</f>
        <v>-0.18134457500267925</v>
      </c>
      <c r="AC30" s="188">
        <f>AC29/C29</f>
        <v>0.11499415337985675</v>
      </c>
      <c r="AD30" s="188">
        <f>AD29/F29</f>
        <v>9.1020894639098918E-2</v>
      </c>
      <c r="AE30" s="186">
        <f>AD30-T30</f>
        <v>1.5876816869437455E-3</v>
      </c>
      <c r="AF30" s="186">
        <f>AD30-S30</f>
        <v>-1.3635708411741665E-3</v>
      </c>
      <c r="AG30" s="186">
        <f t="shared" ref="AG30" si="64">AD30-AC30</f>
        <v>-2.3973258740757827E-2</v>
      </c>
    </row>
    <row r="31" spans="1:33" ht="18">
      <c r="A31" s="105"/>
      <c r="B31" s="105"/>
      <c r="C31" s="106"/>
      <c r="D31" s="105"/>
      <c r="E31" s="105"/>
      <c r="F31" s="105"/>
      <c r="G31" s="142"/>
      <c r="H31" s="105"/>
      <c r="I31" s="105"/>
      <c r="J31" s="105"/>
      <c r="K31" s="106"/>
      <c r="L31" s="105"/>
      <c r="M31" s="105"/>
      <c r="N31" s="105"/>
      <c r="O31" s="105"/>
      <c r="P31" s="105"/>
      <c r="Q31" s="105"/>
      <c r="R31" s="105"/>
      <c r="S31" s="106"/>
      <c r="T31" s="105"/>
      <c r="U31" s="106"/>
      <c r="V31" s="105"/>
      <c r="W31" s="159"/>
      <c r="X31" s="159"/>
      <c r="Y31" s="159"/>
      <c r="Z31" s="159"/>
      <c r="AC31" s="130"/>
      <c r="AD31" s="130"/>
      <c r="AE31" s="130"/>
      <c r="AF31" s="130"/>
      <c r="AG31" s="98"/>
    </row>
    <row r="32" spans="1:33" ht="18">
      <c r="A32" s="8"/>
      <c r="B32" s="8"/>
      <c r="C32" s="9"/>
      <c r="D32" s="8"/>
      <c r="E32" s="8"/>
      <c r="F32" s="8"/>
      <c r="G32" s="9"/>
      <c r="H32" s="8"/>
      <c r="I32" s="8"/>
      <c r="J32" s="8"/>
      <c r="K32" s="9"/>
      <c r="L32" s="8"/>
      <c r="M32" s="8"/>
      <c r="N32" s="9"/>
      <c r="O32" s="8"/>
      <c r="P32" s="8"/>
      <c r="Q32" s="8"/>
      <c r="R32" s="8"/>
      <c r="S32" s="125"/>
      <c r="T32" s="8"/>
      <c r="U32" s="125"/>
      <c r="V32" s="9"/>
      <c r="W32" s="159"/>
      <c r="X32" s="159"/>
      <c r="Y32" s="159"/>
      <c r="Z32" s="159"/>
      <c r="AA32" s="131"/>
      <c r="AC32" s="130"/>
      <c r="AD32" s="130"/>
      <c r="AE32" s="130"/>
      <c r="AF32" s="130"/>
      <c r="AG32" s="130"/>
    </row>
    <row r="33" spans="1:33" ht="18">
      <c r="A33" s="338" t="s">
        <v>209</v>
      </c>
      <c r="B33" s="338"/>
      <c r="C33" s="338"/>
      <c r="D33" s="338"/>
      <c r="E33" s="338"/>
      <c r="F33" s="338"/>
      <c r="G33" s="338"/>
      <c r="H33" s="338"/>
      <c r="I33" s="338"/>
      <c r="J33" s="338"/>
      <c r="K33" s="338"/>
      <c r="L33" s="338"/>
      <c r="M33" s="338"/>
      <c r="N33" s="338"/>
      <c r="O33" s="338"/>
      <c r="P33" s="338"/>
      <c r="Q33" s="338"/>
      <c r="R33" s="338"/>
      <c r="S33" s="338"/>
      <c r="T33" s="338"/>
      <c r="U33" s="338"/>
      <c r="V33" s="338"/>
      <c r="W33" s="338"/>
      <c r="X33" s="338"/>
      <c r="Y33" s="338"/>
      <c r="Z33" s="130"/>
      <c r="AA33" s="131"/>
      <c r="AC33" s="130"/>
      <c r="AD33" s="130"/>
      <c r="AE33" s="130"/>
      <c r="AF33" s="130"/>
      <c r="AG33" s="130"/>
    </row>
    <row r="34" spans="1:33" s="3" customFormat="1" ht="21" thickBot="1">
      <c r="A34" s="130"/>
      <c r="B34" s="130"/>
      <c r="C34" s="130"/>
      <c r="D34" s="130"/>
      <c r="E34" s="130"/>
      <c r="F34" s="130"/>
      <c r="G34" s="130"/>
      <c r="H34" s="130"/>
      <c r="I34" s="130"/>
      <c r="J34" s="130"/>
      <c r="K34" s="130"/>
      <c r="L34" s="130"/>
      <c r="M34" s="130"/>
      <c r="N34" s="130"/>
      <c r="O34" s="130"/>
      <c r="P34" s="130"/>
      <c r="Q34" s="130"/>
      <c r="R34" s="130"/>
      <c r="S34" s="130"/>
      <c r="T34" s="130"/>
      <c r="U34" s="130"/>
      <c r="V34" s="130"/>
      <c r="W34" s="130"/>
      <c r="X34" s="130"/>
      <c r="Y34" s="130"/>
      <c r="Z34" s="130"/>
    </row>
    <row r="35" spans="1:33" s="3" customFormat="1" ht="21" customHeight="1" thickBot="1">
      <c r="A35" s="339" t="s">
        <v>0</v>
      </c>
      <c r="B35" s="326" t="s">
        <v>1</v>
      </c>
      <c r="C35" s="327"/>
      <c r="D35" s="327"/>
      <c r="E35" s="327"/>
      <c r="F35" s="327"/>
      <c r="G35" s="327"/>
      <c r="H35" s="327"/>
      <c r="I35" s="327"/>
      <c r="J35" s="326" t="s">
        <v>2</v>
      </c>
      <c r="K35" s="327"/>
      <c r="L35" s="327"/>
      <c r="M35" s="327"/>
      <c r="N35" s="327"/>
      <c r="O35" s="327"/>
      <c r="P35" s="327"/>
      <c r="Q35" s="327"/>
      <c r="R35" s="326" t="s">
        <v>3</v>
      </c>
      <c r="S35" s="327"/>
      <c r="T35" s="327"/>
      <c r="U35" s="327"/>
      <c r="V35" s="327"/>
      <c r="W35" s="327"/>
      <c r="X35" s="327"/>
      <c r="Y35" s="328"/>
      <c r="Z35" s="316" t="s">
        <v>139</v>
      </c>
      <c r="AA35" s="316" t="s">
        <v>210</v>
      </c>
      <c r="AB35" s="335" t="s">
        <v>212</v>
      </c>
      <c r="AC35" s="332" t="s">
        <v>3</v>
      </c>
      <c r="AD35" s="333"/>
      <c r="AE35" s="333"/>
      <c r="AF35" s="333"/>
      <c r="AG35" s="334"/>
    </row>
    <row r="36" spans="1:33" s="130" customFormat="1" ht="54" customHeight="1" thickBot="1">
      <c r="A36" s="340"/>
      <c r="B36" s="316" t="s">
        <v>178</v>
      </c>
      <c r="C36" s="316" t="s">
        <v>179</v>
      </c>
      <c r="D36" s="316" t="s">
        <v>112</v>
      </c>
      <c r="E36" s="316" t="s">
        <v>183</v>
      </c>
      <c r="F36" s="316" t="s">
        <v>173</v>
      </c>
      <c r="G36" s="329" t="s">
        <v>4</v>
      </c>
      <c r="H36" s="330"/>
      <c r="I36" s="330"/>
      <c r="J36" s="316" t="s">
        <v>178</v>
      </c>
      <c r="K36" s="316" t="s">
        <v>179</v>
      </c>
      <c r="L36" s="316" t="s">
        <v>112</v>
      </c>
      <c r="M36" s="316" t="s">
        <v>183</v>
      </c>
      <c r="N36" s="316" t="s">
        <v>173</v>
      </c>
      <c r="O36" s="329" t="s">
        <v>4</v>
      </c>
      <c r="P36" s="330"/>
      <c r="Q36" s="330"/>
      <c r="R36" s="316" t="s">
        <v>178</v>
      </c>
      <c r="S36" s="316" t="s">
        <v>179</v>
      </c>
      <c r="T36" s="316" t="s">
        <v>112</v>
      </c>
      <c r="U36" s="316" t="s">
        <v>183</v>
      </c>
      <c r="V36" s="316" t="s">
        <v>173</v>
      </c>
      <c r="W36" s="329" t="s">
        <v>4</v>
      </c>
      <c r="X36" s="330"/>
      <c r="Y36" s="331"/>
      <c r="Z36" s="317"/>
      <c r="AA36" s="317"/>
      <c r="AB36" s="336"/>
      <c r="AC36" s="316" t="s">
        <v>133</v>
      </c>
      <c r="AD36" s="316" t="s">
        <v>174</v>
      </c>
      <c r="AE36" s="329" t="s">
        <v>5</v>
      </c>
      <c r="AF36" s="330"/>
      <c r="AG36" s="331"/>
    </row>
    <row r="37" spans="1:33" s="130" customFormat="1" ht="71.25" customHeight="1" thickBot="1">
      <c r="A37" s="340"/>
      <c r="B37" s="317" t="s">
        <v>6</v>
      </c>
      <c r="C37" s="317" t="s">
        <v>6</v>
      </c>
      <c r="D37" s="317" t="s">
        <v>6</v>
      </c>
      <c r="E37" s="317" t="s">
        <v>6</v>
      </c>
      <c r="F37" s="317" t="s">
        <v>6</v>
      </c>
      <c r="G37" s="252" t="s">
        <v>175</v>
      </c>
      <c r="H37" s="256" t="s">
        <v>184</v>
      </c>
      <c r="I37" s="236" t="s">
        <v>180</v>
      </c>
      <c r="J37" s="317" t="s">
        <v>6</v>
      </c>
      <c r="K37" s="317" t="s">
        <v>6</v>
      </c>
      <c r="L37" s="317" t="s">
        <v>6</v>
      </c>
      <c r="M37" s="317" t="s">
        <v>6</v>
      </c>
      <c r="N37" s="317" t="s">
        <v>6</v>
      </c>
      <c r="O37" s="252" t="s">
        <v>175</v>
      </c>
      <c r="P37" s="256" t="s">
        <v>184</v>
      </c>
      <c r="Q37" s="236" t="s">
        <v>180</v>
      </c>
      <c r="R37" s="317" t="s">
        <v>6</v>
      </c>
      <c r="S37" s="317" t="s">
        <v>6</v>
      </c>
      <c r="T37" s="317" t="s">
        <v>6</v>
      </c>
      <c r="U37" s="317" t="s">
        <v>6</v>
      </c>
      <c r="V37" s="317" t="s">
        <v>6</v>
      </c>
      <c r="W37" s="235" t="s">
        <v>175</v>
      </c>
      <c r="X37" s="256" t="s">
        <v>184</v>
      </c>
      <c r="Y37" s="236" t="s">
        <v>180</v>
      </c>
      <c r="Z37" s="321"/>
      <c r="AA37" s="321"/>
      <c r="AB37" s="337"/>
      <c r="AC37" s="317" t="s">
        <v>6</v>
      </c>
      <c r="AD37" s="317" t="s">
        <v>6</v>
      </c>
      <c r="AE37" s="235" t="s">
        <v>176</v>
      </c>
      <c r="AF37" s="235" t="s">
        <v>181</v>
      </c>
      <c r="AG37" s="235" t="s">
        <v>182</v>
      </c>
    </row>
    <row r="38" spans="1:33" s="130" customFormat="1" ht="20.25" customHeight="1" thickBot="1">
      <c r="A38" s="340"/>
      <c r="B38" s="211" t="s">
        <v>6</v>
      </c>
      <c r="C38" s="211" t="s">
        <v>6</v>
      </c>
      <c r="D38" s="210" t="s">
        <v>6</v>
      </c>
      <c r="E38" s="211" t="s">
        <v>6</v>
      </c>
      <c r="F38" s="210" t="s">
        <v>6</v>
      </c>
      <c r="G38" s="210" t="s">
        <v>7</v>
      </c>
      <c r="H38" s="210" t="s">
        <v>7</v>
      </c>
      <c r="I38" s="210" t="s">
        <v>7</v>
      </c>
      <c r="J38" s="211" t="s">
        <v>6</v>
      </c>
      <c r="K38" s="211" t="s">
        <v>6</v>
      </c>
      <c r="L38" s="210" t="s">
        <v>6</v>
      </c>
      <c r="M38" s="211" t="s">
        <v>6</v>
      </c>
      <c r="N38" s="210" t="s">
        <v>6</v>
      </c>
      <c r="O38" s="210" t="s">
        <v>7</v>
      </c>
      <c r="P38" s="210" t="s">
        <v>7</v>
      </c>
      <c r="Q38" s="210" t="s">
        <v>7</v>
      </c>
      <c r="R38" s="211" t="s">
        <v>7</v>
      </c>
      <c r="S38" s="211" t="s">
        <v>7</v>
      </c>
      <c r="T38" s="211" t="s">
        <v>7</v>
      </c>
      <c r="U38" s="211" t="s">
        <v>7</v>
      </c>
      <c r="V38" s="211" t="s">
        <v>7</v>
      </c>
      <c r="W38" s="210" t="s">
        <v>7</v>
      </c>
      <c r="X38" s="210" t="s">
        <v>7</v>
      </c>
      <c r="Y38" s="210" t="s">
        <v>7</v>
      </c>
      <c r="Z38" s="234" t="s">
        <v>7</v>
      </c>
      <c r="AA38" s="234" t="s">
        <v>7</v>
      </c>
      <c r="AB38" s="234" t="s">
        <v>7</v>
      </c>
      <c r="AC38" s="209" t="s">
        <v>7</v>
      </c>
      <c r="AD38" s="209" t="s">
        <v>7</v>
      </c>
      <c r="AE38" s="210" t="s">
        <v>7</v>
      </c>
      <c r="AF38" s="210" t="s">
        <v>7</v>
      </c>
      <c r="AG38" s="210" t="s">
        <v>7</v>
      </c>
    </row>
    <row r="39" spans="1:33" s="130" customFormat="1" ht="20.25" customHeight="1" thickBot="1">
      <c r="A39" s="206">
        <v>1</v>
      </c>
      <c r="B39" s="207">
        <v>2</v>
      </c>
      <c r="C39" s="207">
        <v>3</v>
      </c>
      <c r="D39" s="208">
        <v>4</v>
      </c>
      <c r="E39" s="207">
        <v>5</v>
      </c>
      <c r="F39" s="207">
        <v>6</v>
      </c>
      <c r="G39" s="208">
        <v>7</v>
      </c>
      <c r="H39" s="207">
        <v>8</v>
      </c>
      <c r="I39" s="207">
        <v>9</v>
      </c>
      <c r="J39" s="208">
        <v>10</v>
      </c>
      <c r="K39" s="206">
        <v>11</v>
      </c>
      <c r="L39" s="207">
        <v>12</v>
      </c>
      <c r="M39" s="208">
        <v>13</v>
      </c>
      <c r="N39" s="206">
        <v>14</v>
      </c>
      <c r="O39" s="207">
        <v>15</v>
      </c>
      <c r="P39" s="208">
        <v>16</v>
      </c>
      <c r="Q39" s="206">
        <v>17</v>
      </c>
      <c r="R39" s="207">
        <v>10</v>
      </c>
      <c r="S39" s="207">
        <v>11</v>
      </c>
      <c r="T39" s="208">
        <v>12</v>
      </c>
      <c r="U39" s="207">
        <v>13</v>
      </c>
      <c r="V39" s="207">
        <v>14</v>
      </c>
      <c r="W39" s="208">
        <v>15</v>
      </c>
      <c r="X39" s="207">
        <v>16</v>
      </c>
      <c r="Y39" s="207">
        <v>17</v>
      </c>
      <c r="Z39" s="202">
        <v>32</v>
      </c>
      <c r="AA39" s="204">
        <v>33</v>
      </c>
      <c r="AB39" s="201">
        <v>34</v>
      </c>
      <c r="AC39" s="206">
        <v>35</v>
      </c>
      <c r="AD39" s="207">
        <v>35</v>
      </c>
      <c r="AE39" s="208">
        <v>36</v>
      </c>
      <c r="AF39" s="207">
        <v>38</v>
      </c>
      <c r="AG39" s="207">
        <v>39</v>
      </c>
    </row>
    <row r="40" spans="1:33" s="12" customFormat="1" ht="20.25" customHeight="1">
      <c r="A40" s="345" t="s">
        <v>9</v>
      </c>
      <c r="B40" s="205">
        <f>B9+февраль!B40</f>
        <v>2099828.5060000001</v>
      </c>
      <c r="C40" s="205">
        <f>C9+февраль!C40</f>
        <v>2099828.5060000001</v>
      </c>
      <c r="D40" s="205">
        <f>D9+февраль!D40</f>
        <v>2105712.8830290614</v>
      </c>
      <c r="E40" s="205">
        <f>E9+февраль!E40</f>
        <v>2033976.0100249997</v>
      </c>
      <c r="F40" s="205">
        <f>F9+февраль!F40</f>
        <v>2017865.382</v>
      </c>
      <c r="G40" s="163">
        <f>F40-D40</f>
        <v>-87847.501029061386</v>
      </c>
      <c r="H40" s="163">
        <f t="shared" ref="H40" si="65">F40-E40</f>
        <v>-16110.628024999751</v>
      </c>
      <c r="I40" s="163">
        <f>F40-C40</f>
        <v>-81963.124000000069</v>
      </c>
      <c r="J40" s="205">
        <f>J9+февраль!J40</f>
        <v>1956603.3459999999</v>
      </c>
      <c r="K40" s="205">
        <f>K9+февраль!K40</f>
        <v>1956603.3459999999</v>
      </c>
      <c r="L40" s="205">
        <f>L9+февраль!L40</f>
        <v>1953444.6783654003</v>
      </c>
      <c r="M40" s="205">
        <f>M9+февраль!M40</f>
        <v>1891999.9909766875</v>
      </c>
      <c r="N40" s="205">
        <f>N9+февраль!N40</f>
        <v>1887292.5130000003</v>
      </c>
      <c r="O40" s="163">
        <f>N40-L40</f>
        <v>-66152.165365400026</v>
      </c>
      <c r="P40" s="163">
        <f t="shared" ref="P40" si="66">N40-M40</f>
        <v>-4707.4779766872525</v>
      </c>
      <c r="Q40" s="163">
        <f>N40-K40</f>
        <v>-69310.832999999635</v>
      </c>
      <c r="R40" s="162">
        <f>B40-J40</f>
        <v>143225.16000000015</v>
      </c>
      <c r="S40" s="162">
        <f>C40-K40</f>
        <v>143225.16000000015</v>
      </c>
      <c r="T40" s="162">
        <f>D40-L40</f>
        <v>152268.20466366108</v>
      </c>
      <c r="U40" s="162">
        <f>E40-M40</f>
        <v>141976.01904831221</v>
      </c>
      <c r="V40" s="162">
        <f>F40-N40</f>
        <v>130572.86899999972</v>
      </c>
      <c r="W40" s="163">
        <f>F40*W41</f>
        <v>-15342.911563637617</v>
      </c>
      <c r="X40" s="163">
        <f>X41*F40</f>
        <v>-10278.592619864976</v>
      </c>
      <c r="Y40" s="163">
        <f>F40*Y41</f>
        <v>-7061.748003057287</v>
      </c>
      <c r="Z40" s="160">
        <v>1915.32699999999</v>
      </c>
      <c r="AA40" s="160">
        <v>3063.3799999999974</v>
      </c>
      <c r="AB40" s="160">
        <f>AA40-Z40</f>
        <v>1148.0530000000074</v>
      </c>
      <c r="AC40" s="162">
        <f>S40+Z40</f>
        <v>145140.48700000014</v>
      </c>
      <c r="AD40" s="162">
        <f>V40+AA40</f>
        <v>133636.24899999972</v>
      </c>
      <c r="AE40" s="163">
        <f>AE41*F40</f>
        <v>-12279.531563637614</v>
      </c>
      <c r="AF40" s="163">
        <f>AF41*F40</f>
        <v>-3998.368003057285</v>
      </c>
      <c r="AG40" s="163">
        <f>AG41*F40</f>
        <v>-5838.9335718485099</v>
      </c>
    </row>
    <row r="41" spans="1:33" s="12" customFormat="1" ht="20.25" customHeight="1" thickBot="1">
      <c r="A41" s="344"/>
      <c r="B41" s="164"/>
      <c r="C41" s="164"/>
      <c r="D41" s="164"/>
      <c r="E41" s="165"/>
      <c r="F41" s="164"/>
      <c r="G41" s="166">
        <f>G40/D40</f>
        <v>-4.1718651073974072E-2</v>
      </c>
      <c r="H41" s="166">
        <f t="shared" ref="H41" si="67">H40/E40</f>
        <v>-7.9207561670315545E-3</v>
      </c>
      <c r="I41" s="166">
        <f>I40/C40</f>
        <v>-3.9033246651238702E-2</v>
      </c>
      <c r="J41" s="164"/>
      <c r="K41" s="164"/>
      <c r="L41" s="164"/>
      <c r="M41" s="233"/>
      <c r="N41" s="164"/>
      <c r="O41" s="166">
        <f>O40/L40</f>
        <v>-3.3864365906054072E-2</v>
      </c>
      <c r="P41" s="166">
        <f t="shared" ref="P41" si="68">P40/M40</f>
        <v>-2.488096194047633E-3</v>
      </c>
      <c r="Q41" s="166">
        <f>Q40/K40</f>
        <v>-3.5424059322854515E-2</v>
      </c>
      <c r="R41" s="167">
        <f>R40/B40</f>
        <v>6.8208027270204197E-2</v>
      </c>
      <c r="S41" s="167">
        <f>S40/C40</f>
        <v>6.8208027270204197E-2</v>
      </c>
      <c r="T41" s="167">
        <f>T40/D40</f>
        <v>7.2311949977066081E-2</v>
      </c>
      <c r="U41" s="167">
        <f>U40/E40</f>
        <v>6.9802209243641555E-2</v>
      </c>
      <c r="V41" s="167">
        <f>V40/F40</f>
        <v>6.4708414230578104E-2</v>
      </c>
      <c r="W41" s="166">
        <f>V41-T41</f>
        <v>-7.6035357464879771E-3</v>
      </c>
      <c r="X41" s="166">
        <f>V41-U41</f>
        <v>-5.0937950130634513E-3</v>
      </c>
      <c r="Y41" s="166">
        <f>V41-S41</f>
        <v>-3.4996130396260927E-3</v>
      </c>
      <c r="Z41" s="194">
        <f>Z40/S40</f>
        <v>1.3372838962092889E-2</v>
      </c>
      <c r="AA41" s="194">
        <f>AA40/V40</f>
        <v>2.3461075975898211E-2</v>
      </c>
      <c r="AB41" s="194">
        <f>AA41-Z41</f>
        <v>1.0088237013805321E-2</v>
      </c>
      <c r="AC41" s="167">
        <f>AC40/C40</f>
        <v>6.9120162234810684E-2</v>
      </c>
      <c r="AD41" s="167">
        <f>AD40/F40</f>
        <v>6.6226543253121592E-2</v>
      </c>
      <c r="AE41" s="166">
        <f>AD41-T41</f>
        <v>-6.0854067239444892E-3</v>
      </c>
      <c r="AF41" s="166">
        <f>AD41-S41</f>
        <v>-1.9814840170826048E-3</v>
      </c>
      <c r="AG41" s="166">
        <f>AD41-AC41</f>
        <v>-2.8936189816890917E-3</v>
      </c>
    </row>
    <row r="42" spans="1:33" s="12" customFormat="1" ht="20.25" customHeight="1">
      <c r="A42" s="343" t="s">
        <v>11</v>
      </c>
      <c r="B42" s="232">
        <f>B11+февраль!B42</f>
        <v>1317076.952</v>
      </c>
      <c r="C42" s="232">
        <f>C11+февраль!C42</f>
        <v>1318937.517</v>
      </c>
      <c r="D42" s="232">
        <f>D11+февраль!D42</f>
        <v>1317076.952</v>
      </c>
      <c r="E42" s="232">
        <f>E11+февраль!E42</f>
        <v>1317076.952</v>
      </c>
      <c r="F42" s="232">
        <f>F11+февраль!F42</f>
        <v>1339298.219</v>
      </c>
      <c r="G42" s="161">
        <f>F42-D42</f>
        <v>22221.266999999993</v>
      </c>
      <c r="H42" s="161">
        <f t="shared" ref="H42" si="69">F42-E42</f>
        <v>22221.266999999993</v>
      </c>
      <c r="I42" s="161">
        <f>F42-C42</f>
        <v>20360.702000000048</v>
      </c>
      <c r="J42" s="232">
        <f>J11+февраль!J42</f>
        <v>1126648.8389999999</v>
      </c>
      <c r="K42" s="232">
        <f>K11+февраль!K42</f>
        <v>1120184.251706772</v>
      </c>
      <c r="L42" s="232">
        <f>L11+февраль!L42</f>
        <v>1124934.1494486507</v>
      </c>
      <c r="M42" s="232">
        <f>M11+февраль!M42</f>
        <v>1124934.1494486507</v>
      </c>
      <c r="N42" s="232">
        <f>N11+февраль!N42</f>
        <v>1146513.2854800001</v>
      </c>
      <c r="O42" s="161">
        <f>N42-L42</f>
        <v>21579.136031349422</v>
      </c>
      <c r="P42" s="161">
        <f t="shared" ref="P42" si="70">N42-M42</f>
        <v>21579.136031349422</v>
      </c>
      <c r="Q42" s="161">
        <f>N42-K42</f>
        <v>26329.03377322806</v>
      </c>
      <c r="R42" s="168">
        <f>B42-J42</f>
        <v>190428.11300000013</v>
      </c>
      <c r="S42" s="168">
        <f>C42-K42</f>
        <v>198753.26529322797</v>
      </c>
      <c r="T42" s="168">
        <f>D42-L42</f>
        <v>192142.80255134939</v>
      </c>
      <c r="U42" s="168">
        <f>E42-M42</f>
        <v>192142.80255134939</v>
      </c>
      <c r="V42" s="168">
        <f>F42-N42</f>
        <v>192784.93351999996</v>
      </c>
      <c r="W42" s="161">
        <f>F42*W43</f>
        <v>-2599.6359692175993</v>
      </c>
      <c r="X42" s="163">
        <f>X43*F42</f>
        <v>-2599.6359692175993</v>
      </c>
      <c r="Y42" s="163">
        <f>F42*Y43</f>
        <v>-9036.5256444334609</v>
      </c>
      <c r="Z42" s="160">
        <v>38809.906000000003</v>
      </c>
      <c r="AA42" s="237">
        <v>25974.355</v>
      </c>
      <c r="AB42" s="160">
        <f>AA42-Z42</f>
        <v>-12835.551000000003</v>
      </c>
      <c r="AC42" s="168">
        <f>S42+Z42</f>
        <v>237563.17129322799</v>
      </c>
      <c r="AD42" s="168">
        <f>V42+AA42</f>
        <v>218759.28851999997</v>
      </c>
      <c r="AE42" s="161">
        <f>AE43*F42</f>
        <v>23374.719030782406</v>
      </c>
      <c r="AF42" s="163">
        <f>AF43*F42</f>
        <v>16937.829355566544</v>
      </c>
      <c r="AG42" s="163">
        <f>AG43*F42</f>
        <v>-22471.192918350203</v>
      </c>
    </row>
    <row r="43" spans="1:33" s="12" customFormat="1" ht="20.25" customHeight="1" thickBot="1">
      <c r="A43" s="346"/>
      <c r="B43" s="164"/>
      <c r="C43" s="164"/>
      <c r="D43" s="169"/>
      <c r="E43" s="165"/>
      <c r="F43" s="169"/>
      <c r="G43" s="166">
        <f>G42/D42</f>
        <v>1.6871654284327641E-2</v>
      </c>
      <c r="H43" s="166">
        <f t="shared" ref="H43" si="71">H42/E42</f>
        <v>1.6871654284327641E-2</v>
      </c>
      <c r="I43" s="166">
        <f>I42/C42</f>
        <v>1.5437199819982109E-2</v>
      </c>
      <c r="J43" s="164"/>
      <c r="K43" s="164"/>
      <c r="L43" s="169"/>
      <c r="M43" s="233"/>
      <c r="N43" s="169"/>
      <c r="O43" s="166">
        <f>O42/L42</f>
        <v>1.9182577079667928E-2</v>
      </c>
      <c r="P43" s="166">
        <f t="shared" ref="P43" si="72">P42/M42</f>
        <v>1.9182577079667928E-2</v>
      </c>
      <c r="Q43" s="166">
        <f>Q42/K42</f>
        <v>2.3504199182511048E-2</v>
      </c>
      <c r="R43" s="167">
        <f>R42/B42</f>
        <v>0.14458389292351698</v>
      </c>
      <c r="S43" s="167">
        <f>S42/C42</f>
        <v>0.15069194918748222</v>
      </c>
      <c r="T43" s="167">
        <f>T42/D42</f>
        <v>0.14588578310445552</v>
      </c>
      <c r="U43" s="167">
        <f>U42/E42</f>
        <v>0.14588578310445552</v>
      </c>
      <c r="V43" s="167">
        <f>V42/F42</f>
        <v>0.14394473970401059</v>
      </c>
      <c r="W43" s="166">
        <f>V43-T43</f>
        <v>-1.9410434004449306E-3</v>
      </c>
      <c r="X43" s="166">
        <f>V43-U43</f>
        <v>-1.9410434004449306E-3</v>
      </c>
      <c r="Y43" s="166">
        <f>V43-S43</f>
        <v>-6.7472094834716279E-3</v>
      </c>
      <c r="Z43" s="194">
        <f>Z42/S42</f>
        <v>0.19526675922904876</v>
      </c>
      <c r="AA43" s="194">
        <f>AA42/V42</f>
        <v>0.1347322870399795</v>
      </c>
      <c r="AB43" s="194">
        <f>AA43-Z43</f>
        <v>-6.0534472189069266E-2</v>
      </c>
      <c r="AC43" s="167">
        <f>AC42/C42</f>
        <v>0.18011707774723038</v>
      </c>
      <c r="AD43" s="167">
        <f>AD42/F42</f>
        <v>0.16333874369170648</v>
      </c>
      <c r="AE43" s="166">
        <f>AD43-T43</f>
        <v>1.745296058725096E-2</v>
      </c>
      <c r="AF43" s="166">
        <f>AD43-S43</f>
        <v>1.2646794504224262E-2</v>
      </c>
      <c r="AG43" s="166">
        <f t="shared" ref="AG43" si="73">AD43-AC43</f>
        <v>-1.6778334055523897E-2</v>
      </c>
    </row>
    <row r="44" spans="1:33" s="12" customFormat="1" ht="20.25" customHeight="1">
      <c r="A44" s="343" t="s">
        <v>10</v>
      </c>
      <c r="B44" s="232">
        <f>B13+февраль!B44</f>
        <v>154916.92199999999</v>
      </c>
      <c r="C44" s="232">
        <f>C13+февраль!C44</f>
        <v>154916.92199999999</v>
      </c>
      <c r="D44" s="232">
        <f>D13+февраль!D44</f>
        <v>161405.386</v>
      </c>
      <c r="E44" s="232">
        <f>E13+февраль!E44</f>
        <v>161405.386</v>
      </c>
      <c r="F44" s="232">
        <f>F13+февраль!F44</f>
        <v>151397.91499999998</v>
      </c>
      <c r="G44" s="161">
        <f>F44-D44</f>
        <v>-10007.47100000002</v>
      </c>
      <c r="H44" s="161">
        <f t="shared" ref="H44" si="74">F44-E44</f>
        <v>-10007.47100000002</v>
      </c>
      <c r="I44" s="161">
        <f>F44-C44</f>
        <v>-3519.0070000000123</v>
      </c>
      <c r="J44" s="232">
        <f>J13+февраль!J44</f>
        <v>128742.93240000002</v>
      </c>
      <c r="K44" s="232">
        <f>K13+февраль!K44</f>
        <v>128742.93240000002</v>
      </c>
      <c r="L44" s="232">
        <f>L13+февраль!L44</f>
        <v>135266.50380000001</v>
      </c>
      <c r="M44" s="232">
        <f>M13+февраль!M44</f>
        <v>135266.50380000001</v>
      </c>
      <c r="N44" s="232">
        <f>N13+февраль!N44</f>
        <v>130964.428</v>
      </c>
      <c r="O44" s="161">
        <f>N44-L44</f>
        <v>-4302.075800000006</v>
      </c>
      <c r="P44" s="161">
        <f t="shared" ref="P44" si="75">N44-M44</f>
        <v>-4302.075800000006</v>
      </c>
      <c r="Q44" s="161">
        <f>N44-K44</f>
        <v>2221.4955999999802</v>
      </c>
      <c r="R44" s="168">
        <f>B44-J44</f>
        <v>26173.989599999972</v>
      </c>
      <c r="S44" s="168">
        <f>C44-K44</f>
        <v>26173.989599999972</v>
      </c>
      <c r="T44" s="168">
        <f>D44-L44</f>
        <v>26138.882199999993</v>
      </c>
      <c r="U44" s="168">
        <f>E44-M44</f>
        <v>26138.882199999993</v>
      </c>
      <c r="V44" s="168">
        <f>F44-N44</f>
        <v>20433.486999999979</v>
      </c>
      <c r="W44" s="161">
        <f>F44*W45</f>
        <v>-4084.7299169411399</v>
      </c>
      <c r="X44" s="163">
        <f>X45*F44</f>
        <v>-4084.7299169411399</v>
      </c>
      <c r="Y44" s="163">
        <f>F44*Y45</f>
        <v>-5145.9487486116495</v>
      </c>
      <c r="Z44" s="160">
        <v>0</v>
      </c>
      <c r="AA44" s="160">
        <v>1386.8510000000006</v>
      </c>
      <c r="AB44" s="160">
        <f t="shared" ref="AB44" si="76">AA44-Z44</f>
        <v>1386.8510000000006</v>
      </c>
      <c r="AC44" s="168">
        <f>S44+Z44</f>
        <v>26173.989599999972</v>
      </c>
      <c r="AD44" s="168">
        <f>V44+AA44</f>
        <v>21820.337999999982</v>
      </c>
      <c r="AE44" s="161">
        <f>AE45*F44</f>
        <v>-2697.8789169411384</v>
      </c>
      <c r="AF44" s="163">
        <f>AF45*F44</f>
        <v>-3759.0977486116476</v>
      </c>
      <c r="AG44" s="163">
        <f>AG45*F44</f>
        <v>-3759.0977486116476</v>
      </c>
    </row>
    <row r="45" spans="1:33" s="12" customFormat="1" ht="20.25" customHeight="1" thickBot="1">
      <c r="A45" s="346"/>
      <c r="B45" s="164"/>
      <c r="C45" s="164"/>
      <c r="D45" s="164"/>
      <c r="E45" s="233"/>
      <c r="F45" s="164"/>
      <c r="G45" s="166">
        <f>G44/D44</f>
        <v>-6.2002088331798419E-2</v>
      </c>
      <c r="H45" s="166">
        <f t="shared" ref="H45" si="77">H44/E44</f>
        <v>-6.2002088331798419E-2</v>
      </c>
      <c r="I45" s="166">
        <f>I44/C44</f>
        <v>-2.2715446153777911E-2</v>
      </c>
      <c r="J45" s="164"/>
      <c r="K45" s="164"/>
      <c r="L45" s="164"/>
      <c r="M45" s="233"/>
      <c r="N45" s="164"/>
      <c r="O45" s="166">
        <f>O44/L44</f>
        <v>-3.1804442926690074E-2</v>
      </c>
      <c r="P45" s="166">
        <f t="shared" ref="P45" si="78">P44/M44</f>
        <v>-3.1804442926690074E-2</v>
      </c>
      <c r="Q45" s="166">
        <f>Q44/K44</f>
        <v>1.7255281968394716E-2</v>
      </c>
      <c r="R45" s="167">
        <f>R44/B44</f>
        <v>0.16895500673580369</v>
      </c>
      <c r="S45" s="167">
        <f>S44/C44</f>
        <v>0.16895500673580369</v>
      </c>
      <c r="T45" s="167">
        <f>T44/D44</f>
        <v>0.16194553879385409</v>
      </c>
      <c r="U45" s="167">
        <f>U44/E44</f>
        <v>0.16194553879385409</v>
      </c>
      <c r="V45" s="167">
        <f>V44/F44</f>
        <v>0.13496544519784162</v>
      </c>
      <c r="W45" s="166">
        <f>V45-T45</f>
        <v>-2.6980093596012472E-2</v>
      </c>
      <c r="X45" s="166">
        <f>V45-U45</f>
        <v>-2.6980093596012472E-2</v>
      </c>
      <c r="Y45" s="166">
        <f>V45-S45</f>
        <v>-3.3989561537962065E-2</v>
      </c>
      <c r="Z45" s="194">
        <f>Z44/S44</f>
        <v>0</v>
      </c>
      <c r="AA45" s="194">
        <f>AA44/V44</f>
        <v>6.7871479791970987E-2</v>
      </c>
      <c r="AB45" s="194">
        <f>AA45-Z45</f>
        <v>6.7871479791970987E-2</v>
      </c>
      <c r="AC45" s="167">
        <f>AC44/C44</f>
        <v>0.16895500673580369</v>
      </c>
      <c r="AD45" s="167">
        <f>AD44/F44</f>
        <v>0.1441257496842013</v>
      </c>
      <c r="AE45" s="166">
        <f>AD45-T45</f>
        <v>-1.7819789109652789E-2</v>
      </c>
      <c r="AF45" s="166">
        <f>AD45-S45</f>
        <v>-2.4829257051602383E-2</v>
      </c>
      <c r="AG45" s="166">
        <f t="shared" ref="AG45" si="79">AD45-AC45</f>
        <v>-2.4829257051602383E-2</v>
      </c>
    </row>
    <row r="46" spans="1:33" s="12" customFormat="1" ht="20.25" customHeight="1">
      <c r="A46" s="343" t="s">
        <v>12</v>
      </c>
      <c r="B46" s="232">
        <f>B15+февраль!B46</f>
        <v>4042345.0970000001</v>
      </c>
      <c r="C46" s="232">
        <f>C15+февраль!C46</f>
        <v>3996982.4970000004</v>
      </c>
      <c r="D46" s="232">
        <f>D15+февраль!D46</f>
        <v>4056693.7129999995</v>
      </c>
      <c r="E46" s="232">
        <f>E15+февраль!E46</f>
        <v>3864056.588</v>
      </c>
      <c r="F46" s="232">
        <f>F15+февраль!F46</f>
        <v>3864056.588</v>
      </c>
      <c r="G46" s="161">
        <f>F46-D46</f>
        <v>-192637.12499999953</v>
      </c>
      <c r="H46" s="161">
        <f t="shared" ref="H46" si="80">F46-E46</f>
        <v>0</v>
      </c>
      <c r="I46" s="161">
        <f>F46-C46</f>
        <v>-132925.90900000045</v>
      </c>
      <c r="J46" s="232">
        <f>J15+февраль!J46</f>
        <v>3581255.4029999999</v>
      </c>
      <c r="K46" s="232">
        <f>K15+февраль!K46</f>
        <v>3513822.2879999997</v>
      </c>
      <c r="L46" s="232">
        <f>L15+февраль!L46</f>
        <v>3585384.7050000001</v>
      </c>
      <c r="M46" s="232">
        <f>M15+февраль!M46</f>
        <v>3443341.1069999998</v>
      </c>
      <c r="N46" s="232">
        <f>N15+февраль!N46</f>
        <v>3443341.1070000008</v>
      </c>
      <c r="O46" s="161">
        <f>N46-L46</f>
        <v>-142043.5979999993</v>
      </c>
      <c r="P46" s="161">
        <f t="shared" ref="P46" si="81">N46-M46</f>
        <v>0</v>
      </c>
      <c r="Q46" s="161">
        <f>N46-K46</f>
        <v>-70481.180999998935</v>
      </c>
      <c r="R46" s="168">
        <f>B46-J46</f>
        <v>461089.69400000013</v>
      </c>
      <c r="S46" s="168">
        <f>C46-K46</f>
        <v>483160.20900000073</v>
      </c>
      <c r="T46" s="168">
        <f>D46-L46</f>
        <v>471309.00799999945</v>
      </c>
      <c r="U46" s="168">
        <f>E46-M46</f>
        <v>420715.48100000015</v>
      </c>
      <c r="V46" s="168">
        <f>F46-N46</f>
        <v>420715.48099999921</v>
      </c>
      <c r="W46" s="161">
        <f>F46*W47</f>
        <v>-28212.835059474215</v>
      </c>
      <c r="X46" s="163">
        <f>X47*F46</f>
        <v>-9.6524203330172762E-10</v>
      </c>
      <c r="Y46" s="163">
        <f>F46*Y47</f>
        <v>-46376.479009129034</v>
      </c>
      <c r="Z46" s="160">
        <v>109734.55500000004</v>
      </c>
      <c r="AA46" s="160">
        <v>20409.549000000028</v>
      </c>
      <c r="AB46" s="160">
        <f t="shared" ref="AB46" si="82">AA46-Z46</f>
        <v>-89325.006000000008</v>
      </c>
      <c r="AC46" s="168">
        <f>S46+Z46</f>
        <v>592894.76400000078</v>
      </c>
      <c r="AD46" s="168">
        <f>V46+AA46</f>
        <v>441125.02999999921</v>
      </c>
      <c r="AE46" s="161">
        <f>AE47*F46</f>
        <v>-7803.286059474216</v>
      </c>
      <c r="AF46" s="163">
        <f>AF47*F46</f>
        <v>-25966.930009129032</v>
      </c>
      <c r="AG46" s="163">
        <f>AG47*F46</f>
        <v>-132052.09062648329</v>
      </c>
    </row>
    <row r="47" spans="1:33" s="12" customFormat="1" ht="20.25" customHeight="1" thickBot="1">
      <c r="A47" s="344"/>
      <c r="B47" s="164"/>
      <c r="C47" s="164"/>
      <c r="D47" s="164"/>
      <c r="E47" s="165"/>
      <c r="F47" s="164"/>
      <c r="G47" s="166">
        <f>G46/D46</f>
        <v>-4.7486238456376055E-2</v>
      </c>
      <c r="H47" s="166">
        <f t="shared" ref="H47" si="83">H46/E46</f>
        <v>0</v>
      </c>
      <c r="I47" s="166">
        <f>I46/C46</f>
        <v>-3.3256565196312503E-2</v>
      </c>
      <c r="J47" s="164"/>
      <c r="K47" s="164"/>
      <c r="L47" s="164"/>
      <c r="M47" s="165"/>
      <c r="N47" s="164"/>
      <c r="O47" s="166">
        <f>O46/L46</f>
        <v>-3.9617393860667816E-2</v>
      </c>
      <c r="P47" s="166">
        <f t="shared" ref="P47" si="84">P46/M46</f>
        <v>0</v>
      </c>
      <c r="Q47" s="166">
        <f>Q46/K46</f>
        <v>-2.005826567857405E-2</v>
      </c>
      <c r="R47" s="167">
        <f>R46/B46</f>
        <v>0.11406490117387426</v>
      </c>
      <c r="S47" s="167">
        <f>S46/C46</f>
        <v>0.12088124212769118</v>
      </c>
      <c r="T47" s="167">
        <f>T46/D46</f>
        <v>0.11618057495680584</v>
      </c>
      <c r="U47" s="167">
        <f>U46/E46</f>
        <v>0.10887922353584335</v>
      </c>
      <c r="V47" s="167">
        <f>V46/F46</f>
        <v>0.1088792235358431</v>
      </c>
      <c r="W47" s="166">
        <f>V47-T47</f>
        <v>-7.3013514209627345E-3</v>
      </c>
      <c r="X47" s="166">
        <f>V47-U47</f>
        <v>-2.4980018054066022E-16</v>
      </c>
      <c r="Y47" s="166">
        <f>V47-S47</f>
        <v>-1.2002018591848074E-2</v>
      </c>
      <c r="Z47" s="194">
        <f>Z46/S46</f>
        <v>0.22711836147914216</v>
      </c>
      <c r="AA47" s="194">
        <f>AA46/V46</f>
        <v>4.8511523634662893E-2</v>
      </c>
      <c r="AB47" s="194">
        <f>AA47-Z47</f>
        <v>-0.17860683784447928</v>
      </c>
      <c r="AC47" s="167">
        <f>AC46/C46</f>
        <v>0.14833559177329586</v>
      </c>
      <c r="AD47" s="167">
        <f>AD46/F46</f>
        <v>0.11416112056172589</v>
      </c>
      <c r="AE47" s="166">
        <f>AD47-T47</f>
        <v>-2.0194543950799448E-3</v>
      </c>
      <c r="AF47" s="166">
        <f>AD47-S47</f>
        <v>-6.7201215659652841E-3</v>
      </c>
      <c r="AG47" s="166">
        <f t="shared" ref="AG47" si="85">AD47-AC47</f>
        <v>-3.4174471211569968E-2</v>
      </c>
    </row>
    <row r="48" spans="1:33" s="104" customFormat="1" ht="20.25" customHeight="1">
      <c r="A48" s="343" t="s">
        <v>13</v>
      </c>
      <c r="B48" s="232">
        <f>B17+февраль!B48</f>
        <v>4287823.6648270097</v>
      </c>
      <c r="C48" s="232">
        <f>C17+февраль!C48</f>
        <v>4270951.8448270103</v>
      </c>
      <c r="D48" s="232">
        <f>D17+февраль!D48</f>
        <v>4287823.665</v>
      </c>
      <c r="E48" s="232">
        <f>E17+февраль!E48</f>
        <v>4287823.665</v>
      </c>
      <c r="F48" s="232">
        <f>F17+февраль!F48</f>
        <v>4112532.8551960001</v>
      </c>
      <c r="G48" s="161">
        <f>F48-D48</f>
        <v>-175290.80980399996</v>
      </c>
      <c r="H48" s="161">
        <f t="shared" ref="H48" si="86">F48-E48</f>
        <v>-175290.80980399996</v>
      </c>
      <c r="I48" s="161">
        <f>F48-C48</f>
        <v>-158418.98963101022</v>
      </c>
      <c r="J48" s="232">
        <f>J17+февраль!J48</f>
        <v>4138952.79182701</v>
      </c>
      <c r="K48" s="232">
        <f>K17+февраль!K48</f>
        <v>4100080.9718270102</v>
      </c>
      <c r="L48" s="232">
        <f>L17+февраль!L48</f>
        <v>4117899.176</v>
      </c>
      <c r="M48" s="232">
        <f>M17+февраль!M48</f>
        <v>4117899.176</v>
      </c>
      <c r="N48" s="232">
        <f>N17+февраль!N48</f>
        <v>3967058.8611960001</v>
      </c>
      <c r="O48" s="161">
        <f>N48-L48</f>
        <v>-150840.31480399985</v>
      </c>
      <c r="P48" s="161">
        <f t="shared" ref="P48" si="87">N48-M48</f>
        <v>-150840.31480399985</v>
      </c>
      <c r="Q48" s="161">
        <f>N48-K48</f>
        <v>-133022.11063101003</v>
      </c>
      <c r="R48" s="168">
        <f>B48-J48</f>
        <v>148870.87299999967</v>
      </c>
      <c r="S48" s="168">
        <f>C48-K48</f>
        <v>170870.87300000014</v>
      </c>
      <c r="T48" s="168">
        <f>D48-L48</f>
        <v>169924.48900000006</v>
      </c>
      <c r="U48" s="168">
        <f>E48-M48</f>
        <v>169924.48900000006</v>
      </c>
      <c r="V48" s="168">
        <f>F48-N48</f>
        <v>145473.99399999995</v>
      </c>
      <c r="W48" s="161">
        <f>F48*W49</f>
        <v>-17503.80045062413</v>
      </c>
      <c r="X48" s="163">
        <f>X49*F48</f>
        <v>-17503.80045062413</v>
      </c>
      <c r="Y48" s="163">
        <f>F48*Y49</f>
        <v>-19058.902820096646</v>
      </c>
      <c r="Z48" s="160">
        <v>110.398</v>
      </c>
      <c r="AA48" s="160">
        <v>0</v>
      </c>
      <c r="AB48" s="160">
        <f t="shared" ref="AB48" si="88">AA48-Z48</f>
        <v>-110.398</v>
      </c>
      <c r="AC48" s="168">
        <f>S48+Z48</f>
        <v>170981.27100000012</v>
      </c>
      <c r="AD48" s="168">
        <f>V48+AA48</f>
        <v>145473.99399999995</v>
      </c>
      <c r="AE48" s="161">
        <f>AE49*F48</f>
        <v>-17503.80045062413</v>
      </c>
      <c r="AF48" s="163">
        <f>AF49*F48</f>
        <v>-19058.902820096646</v>
      </c>
      <c r="AG48" s="163">
        <f>AG49*F48</f>
        <v>-19165.20591566954</v>
      </c>
    </row>
    <row r="49" spans="1:33" s="104" customFormat="1" ht="20.25" customHeight="1" thickBot="1">
      <c r="A49" s="344"/>
      <c r="B49" s="164"/>
      <c r="C49" s="164"/>
      <c r="D49" s="164"/>
      <c r="E49" s="170"/>
      <c r="F49" s="164"/>
      <c r="G49" s="166">
        <f>G48/D48</f>
        <v>-4.0881067762846064E-2</v>
      </c>
      <c r="H49" s="166">
        <f t="shared" ref="H49" si="89">H48/E48</f>
        <v>-4.0881067762846064E-2</v>
      </c>
      <c r="I49" s="166">
        <f>I48/C48</f>
        <v>-3.7092197567829707E-2</v>
      </c>
      <c r="J49" s="164"/>
      <c r="K49" s="164"/>
      <c r="L49" s="164"/>
      <c r="M49" s="170"/>
      <c r="N49" s="164"/>
      <c r="O49" s="166">
        <f>O48/L48</f>
        <v>-3.6630405057785184E-2</v>
      </c>
      <c r="P49" s="166">
        <f t="shared" ref="P49" si="90">P48/M48</f>
        <v>-3.6630405057785184E-2</v>
      </c>
      <c r="Q49" s="166">
        <f>Q48/K48</f>
        <v>-3.2443776487598226E-2</v>
      </c>
      <c r="R49" s="167">
        <f>R48/B48</f>
        <v>3.4719448521446088E-2</v>
      </c>
      <c r="S49" s="167">
        <f>S48/C48</f>
        <v>4.0007679601201648E-2</v>
      </c>
      <c r="T49" s="167">
        <f>T48/D48</f>
        <v>3.962954222838827E-2</v>
      </c>
      <c r="U49" s="167">
        <f>U48/E48</f>
        <v>3.962954222838827E-2</v>
      </c>
      <c r="V49" s="167">
        <f>V48/F48</f>
        <v>3.5373332961024274E-2</v>
      </c>
      <c r="W49" s="166">
        <f>V49-T49</f>
        <v>-4.2562092673639959E-3</v>
      </c>
      <c r="X49" s="166">
        <f>V49-U49</f>
        <v>-4.2562092673639959E-3</v>
      </c>
      <c r="Y49" s="166">
        <f>V49-S49</f>
        <v>-4.6343466401773739E-3</v>
      </c>
      <c r="Z49" s="194">
        <f>Z48/S48</f>
        <v>6.4609022042042181E-4</v>
      </c>
      <c r="AA49" s="194">
        <f>AA48/V48</f>
        <v>0</v>
      </c>
      <c r="AB49" s="194">
        <f>AA49-Z49</f>
        <v>-6.4609022042042181E-4</v>
      </c>
      <c r="AC49" s="167">
        <f>AC48/C48</f>
        <v>4.0033528171733695E-2</v>
      </c>
      <c r="AD49" s="167">
        <f>AD48/F48</f>
        <v>3.5373332961024274E-2</v>
      </c>
      <c r="AE49" s="166">
        <f>AD49-T49</f>
        <v>-4.2562092673639959E-3</v>
      </c>
      <c r="AF49" s="166">
        <f>AD49-S49</f>
        <v>-4.6343466401773739E-3</v>
      </c>
      <c r="AG49" s="166">
        <f t="shared" ref="AG49" si="91">AD49-AC49</f>
        <v>-4.6601952107094211E-3</v>
      </c>
    </row>
    <row r="50" spans="1:33" s="12" customFormat="1" ht="20.25" customHeight="1">
      <c r="A50" s="343" t="s">
        <v>14</v>
      </c>
      <c r="B50" s="232">
        <f>B19+февраль!B50</f>
        <v>2453421.9220000003</v>
      </c>
      <c r="C50" s="232">
        <f>C19+февраль!C50</f>
        <v>2453421.9220000003</v>
      </c>
      <c r="D50" s="232">
        <f>D19+февраль!D50</f>
        <v>2495740.6556571429</v>
      </c>
      <c r="E50" s="232">
        <f>E19+февраль!E50</f>
        <v>2495740.6556571429</v>
      </c>
      <c r="F50" s="232">
        <f>F19+февраль!F50</f>
        <v>2325099.8509999998</v>
      </c>
      <c r="G50" s="161">
        <f>F50-D50</f>
        <v>-170640.80465714308</v>
      </c>
      <c r="H50" s="161">
        <f t="shared" ref="H50" si="92">F50-E50</f>
        <v>-170640.80465714308</v>
      </c>
      <c r="I50" s="161">
        <f>F50-C50</f>
        <v>-128322.07100000046</v>
      </c>
      <c r="J50" s="232">
        <f>J19+февраль!J50</f>
        <v>2246004.7420000001</v>
      </c>
      <c r="K50" s="232">
        <f>K19+февраль!K50</f>
        <v>2244294.4580000001</v>
      </c>
      <c r="L50" s="232">
        <f>L19+февраль!L50</f>
        <v>2284978.4523051428</v>
      </c>
      <c r="M50" s="232">
        <f>M19+февраль!M50</f>
        <v>2284978.4523051428</v>
      </c>
      <c r="N50" s="232">
        <f>N19+февраль!N50</f>
        <v>2153017.83</v>
      </c>
      <c r="O50" s="161">
        <f>N50-L50</f>
        <v>-131960.62230514269</v>
      </c>
      <c r="P50" s="161">
        <f t="shared" ref="P50" si="93">N50-M50</f>
        <v>-131960.62230514269</v>
      </c>
      <c r="Q50" s="161">
        <f>N50-K50</f>
        <v>-91276.628000000026</v>
      </c>
      <c r="R50" s="168">
        <f>B50-J50</f>
        <v>207417.18000000017</v>
      </c>
      <c r="S50" s="168">
        <f>C50-K50</f>
        <v>209127.46400000015</v>
      </c>
      <c r="T50" s="168">
        <f>D50-L50</f>
        <v>210762.2033520001</v>
      </c>
      <c r="U50" s="168">
        <f>E50-M50</f>
        <v>210762.2033520001</v>
      </c>
      <c r="V50" s="168">
        <f>F50-N50</f>
        <v>172082.02099999972</v>
      </c>
      <c r="W50" s="161">
        <f>F50*W51</f>
        <v>-24269.778013802825</v>
      </c>
      <c r="X50" s="163">
        <f>X51*F50</f>
        <v>-24269.778013802825</v>
      </c>
      <c r="Y50" s="163">
        <f>F50*Y51</f>
        <v>-26107.385814311823</v>
      </c>
      <c r="Z50" s="160">
        <v>23727.138999999999</v>
      </c>
      <c r="AA50" s="160">
        <v>882.88999999999942</v>
      </c>
      <c r="AB50" s="160">
        <f t="shared" ref="AB50" si="94">AA50-Z50</f>
        <v>-22844.249</v>
      </c>
      <c r="AC50" s="168">
        <f>S50+Z50</f>
        <v>232854.60300000015</v>
      </c>
      <c r="AD50" s="168">
        <f>V50+AA50</f>
        <v>172964.91099999973</v>
      </c>
      <c r="AE50" s="161">
        <f>AE51*F50</f>
        <v>-23386.888013802814</v>
      </c>
      <c r="AF50" s="163">
        <f>AF51*F50</f>
        <v>-25224.495814311817</v>
      </c>
      <c r="AG50" s="163">
        <f>AG51*F50</f>
        <v>-47710.627065875742</v>
      </c>
    </row>
    <row r="51" spans="1:33" s="12" customFormat="1" ht="20.25" customHeight="1" thickBot="1">
      <c r="A51" s="344"/>
      <c r="B51" s="164"/>
      <c r="C51" s="164"/>
      <c r="D51" s="164"/>
      <c r="E51" s="233"/>
      <c r="F51" s="164"/>
      <c r="G51" s="166">
        <f>G50/D50</f>
        <v>-6.8372811201495756E-2</v>
      </c>
      <c r="H51" s="166">
        <f t="shared" ref="H51" si="95">H50/E50</f>
        <v>-6.8372811201495756E-2</v>
      </c>
      <c r="I51" s="166">
        <f>I50/C50</f>
        <v>-5.2303303336995476E-2</v>
      </c>
      <c r="J51" s="164"/>
      <c r="K51" s="164"/>
      <c r="L51" s="164"/>
      <c r="M51" s="165"/>
      <c r="N51" s="164"/>
      <c r="O51" s="166">
        <f>O50/L50</f>
        <v>-5.7751363988582716E-2</v>
      </c>
      <c r="P51" s="166">
        <f t="shared" ref="P51" si="96">P50/M50</f>
        <v>-5.7751363988582716E-2</v>
      </c>
      <c r="Q51" s="166">
        <f>Q50/K50</f>
        <v>-4.0670522388288152E-2</v>
      </c>
      <c r="R51" s="167">
        <f>R50/B50</f>
        <v>8.45419934256217E-2</v>
      </c>
      <c r="S51" s="167">
        <f>S50/C50</f>
        <v>8.5239094884063782E-2</v>
      </c>
      <c r="T51" s="167">
        <f>T50/D50</f>
        <v>8.4448759879862278E-2</v>
      </c>
      <c r="U51" s="167">
        <f>U50/E50</f>
        <v>8.4448759879862278E-2</v>
      </c>
      <c r="V51" s="167">
        <f>V50/F50</f>
        <v>7.4010593964809357E-2</v>
      </c>
      <c r="W51" s="166">
        <f>V51-T51</f>
        <v>-1.0438165915052922E-2</v>
      </c>
      <c r="X51" s="166">
        <f>V51-U51</f>
        <v>-1.0438165915052922E-2</v>
      </c>
      <c r="Y51" s="166">
        <f>V51-S51</f>
        <v>-1.1228500919254425E-2</v>
      </c>
      <c r="Z51" s="194">
        <f>Z50/S50</f>
        <v>0.11345778572631657</v>
      </c>
      <c r="AA51" s="194">
        <f>AA50/V50</f>
        <v>5.130634768637456E-3</v>
      </c>
      <c r="AB51" s="194">
        <f>AA51-Z51</f>
        <v>-0.10832715095767911</v>
      </c>
      <c r="AC51" s="167">
        <f>AC50/C50</f>
        <v>9.4910133846925052E-2</v>
      </c>
      <c r="AD51" s="167">
        <f>AD50/F50</f>
        <v>7.4390315291452722E-2</v>
      </c>
      <c r="AE51" s="166">
        <f>AD51-T51</f>
        <v>-1.0058444588409557E-2</v>
      </c>
      <c r="AF51" s="166">
        <f>AD51-S51</f>
        <v>-1.084877959261106E-2</v>
      </c>
      <c r="AG51" s="166">
        <f t="shared" ref="AG51" si="97">AD51-AC51</f>
        <v>-2.051981855547233E-2</v>
      </c>
    </row>
    <row r="52" spans="1:33" s="12" customFormat="1" ht="20.25" customHeight="1">
      <c r="A52" s="343" t="s">
        <v>15</v>
      </c>
      <c r="B52" s="232">
        <f>B21+февраль!B52</f>
        <v>870001.95299999998</v>
      </c>
      <c r="C52" s="232">
        <f>C21+февраль!C52</f>
        <v>870001.95299999998</v>
      </c>
      <c r="D52" s="232">
        <f>D21+февраль!D52</f>
        <v>876609.80561054987</v>
      </c>
      <c r="E52" s="232">
        <f>E21+февраль!E52</f>
        <v>876609.80561054987</v>
      </c>
      <c r="F52" s="232">
        <f>F21+февраль!F52</f>
        <v>848855.40500000003</v>
      </c>
      <c r="G52" s="161">
        <f>F52-D52</f>
        <v>-27754.400610549841</v>
      </c>
      <c r="H52" s="161">
        <f t="shared" ref="H52" si="98">F52-E52</f>
        <v>-27754.400610549841</v>
      </c>
      <c r="I52" s="161">
        <f>F52-C52</f>
        <v>-21146.547999999952</v>
      </c>
      <c r="J52" s="232">
        <f>J21+февраль!J52</f>
        <v>799451.07157999999</v>
      </c>
      <c r="K52" s="232">
        <f>K21+февраль!K52</f>
        <v>787680.32458000001</v>
      </c>
      <c r="L52" s="232">
        <f>L21+февраль!L52</f>
        <v>803535.70791054971</v>
      </c>
      <c r="M52" s="232">
        <f>M21+февраль!M52</f>
        <v>803535.70791054971</v>
      </c>
      <c r="N52" s="232">
        <f>N21+февраль!N52</f>
        <v>780119.47835900006</v>
      </c>
      <c r="O52" s="161">
        <f>N52-L52</f>
        <v>-23416.229551549652</v>
      </c>
      <c r="P52" s="161">
        <f t="shared" ref="P52" si="99">N52-M52</f>
        <v>-23416.229551549652</v>
      </c>
      <c r="Q52" s="161">
        <f>N52-K52</f>
        <v>-7560.8462209999561</v>
      </c>
      <c r="R52" s="168">
        <f>B52-J52</f>
        <v>70550.881419999991</v>
      </c>
      <c r="S52" s="168">
        <f>C52-K52</f>
        <v>82321.628419999965</v>
      </c>
      <c r="T52" s="168">
        <f>D52-L52</f>
        <v>73074.097700000159</v>
      </c>
      <c r="U52" s="168">
        <f>E52-M52</f>
        <v>73074.097700000159</v>
      </c>
      <c r="V52" s="168">
        <f>F52-N52</f>
        <v>68735.926640999969</v>
      </c>
      <c r="W52" s="161">
        <f>F52*W53</f>
        <v>-2024.5672539324539</v>
      </c>
      <c r="X52" s="163">
        <f>X53*F52</f>
        <v>-2024.5672539324539</v>
      </c>
      <c r="Y52" s="163">
        <f>F52*Y53</f>
        <v>-11584.765734179775</v>
      </c>
      <c r="Z52" s="160">
        <v>9794.8109999999942</v>
      </c>
      <c r="AA52" s="160">
        <v>0</v>
      </c>
      <c r="AB52" s="160">
        <f t="shared" ref="AB52" si="100">AA52-Z52</f>
        <v>-9794.8109999999942</v>
      </c>
      <c r="AC52" s="168">
        <f>S52+Z52</f>
        <v>92116.439419999951</v>
      </c>
      <c r="AD52" s="168">
        <f>V52+AA52</f>
        <v>68735.926640999969</v>
      </c>
      <c r="AE52" s="161">
        <f>AE53*F52</f>
        <v>-2024.5672539324539</v>
      </c>
      <c r="AF52" s="163">
        <f>AF53*F52</f>
        <v>-11584.765734179775</v>
      </c>
      <c r="AG52" s="163">
        <f>AG53*F52</f>
        <v>-21141.500899696632</v>
      </c>
    </row>
    <row r="53" spans="1:33" s="12" customFormat="1" ht="20.25" customHeight="1" thickBot="1">
      <c r="A53" s="344"/>
      <c r="B53" s="164"/>
      <c r="C53" s="164"/>
      <c r="D53" s="164"/>
      <c r="E53" s="165"/>
      <c r="F53" s="164"/>
      <c r="G53" s="166">
        <f>G52/D52</f>
        <v>-3.166106565648006E-2</v>
      </c>
      <c r="H53" s="166">
        <f t="shared" ref="H53" si="101">H52/E52</f>
        <v>-3.166106565648006E-2</v>
      </c>
      <c r="I53" s="166">
        <f>I52/C52</f>
        <v>-2.4306322447991049E-2</v>
      </c>
      <c r="J53" s="164"/>
      <c r="K53" s="164"/>
      <c r="L53" s="164"/>
      <c r="M53" s="165"/>
      <c r="N53" s="164"/>
      <c r="O53" s="166">
        <f>O52/L52</f>
        <v>-2.9141492183887324E-2</v>
      </c>
      <c r="P53" s="166">
        <f t="shared" ref="P53" si="102">P52/M52</f>
        <v>-2.9141492183887324E-2</v>
      </c>
      <c r="Q53" s="166">
        <f>Q52/K52</f>
        <v>-9.5988765810946005E-3</v>
      </c>
      <c r="R53" s="167">
        <f>R52/B52</f>
        <v>8.1092785110104218E-2</v>
      </c>
      <c r="S53" s="167">
        <f>S52/C52</f>
        <v>9.4622348991439523E-2</v>
      </c>
      <c r="T53" s="167">
        <f>T52/D52</f>
        <v>8.3359890834331693E-2</v>
      </c>
      <c r="U53" s="167">
        <f>U52/E52</f>
        <v>8.3359890834331693E-2</v>
      </c>
      <c r="V53" s="167">
        <f>V52/F52</f>
        <v>8.0974835332526349E-2</v>
      </c>
      <c r="W53" s="166">
        <f>V53-T53</f>
        <v>-2.3850555018053443E-3</v>
      </c>
      <c r="X53" s="166">
        <f>V53-U53</f>
        <v>-2.3850555018053443E-3</v>
      </c>
      <c r="Y53" s="166">
        <f>V53-S53</f>
        <v>-1.3647513658913174E-2</v>
      </c>
      <c r="Z53" s="194">
        <f>Z52/S52</f>
        <v>0.11898223089110266</v>
      </c>
      <c r="AA53" s="194">
        <f>AA52/V52</f>
        <v>0</v>
      </c>
      <c r="AB53" s="194">
        <f>AA53-Z53</f>
        <v>-0.11898223089110266</v>
      </c>
      <c r="AC53" s="167">
        <f>AC52/C52</f>
        <v>0.10588072716659747</v>
      </c>
      <c r="AD53" s="167">
        <f>AD52/F52</f>
        <v>8.0974835332526349E-2</v>
      </c>
      <c r="AE53" s="166">
        <f>AD53-T53</f>
        <v>-2.3850555018053443E-3</v>
      </c>
      <c r="AF53" s="166">
        <f>AD53-S53</f>
        <v>-1.3647513658913174E-2</v>
      </c>
      <c r="AG53" s="166">
        <f t="shared" ref="AG53" si="103">AD53-AC53</f>
        <v>-2.4905891834071117E-2</v>
      </c>
    </row>
    <row r="54" spans="1:33" s="104" customFormat="1" ht="20.25" customHeight="1">
      <c r="A54" s="343" t="s">
        <v>16</v>
      </c>
      <c r="B54" s="232">
        <f>B23+февраль!B54</f>
        <v>1728520.4857009999</v>
      </c>
      <c r="C54" s="232">
        <f>C23+февраль!C54</f>
        <v>1728520.4857009999</v>
      </c>
      <c r="D54" s="232">
        <f>D23+февраль!D54</f>
        <v>1729910.0090000001</v>
      </c>
      <c r="E54" s="232">
        <f>E23+февраль!E54</f>
        <v>1729910.0090000001</v>
      </c>
      <c r="F54" s="232">
        <f>F23+февраль!F54</f>
        <v>1752425.0999999999</v>
      </c>
      <c r="G54" s="161">
        <f>F54-D54</f>
        <v>22515.090999999782</v>
      </c>
      <c r="H54" s="161">
        <f t="shared" ref="H54" si="104">F54-E54</f>
        <v>22515.090999999782</v>
      </c>
      <c r="I54" s="161">
        <f>F54-C54</f>
        <v>23904.614299000008</v>
      </c>
      <c r="J54" s="232">
        <f>J23+февраль!J54</f>
        <v>1547995.804701</v>
      </c>
      <c r="K54" s="232">
        <f>K23+февраль!K54</f>
        <v>1547995.804701</v>
      </c>
      <c r="L54" s="232">
        <f>L23+февраль!L54</f>
        <v>1551969.4029999999</v>
      </c>
      <c r="M54" s="232">
        <f>M23+февраль!M54</f>
        <v>1551969.4029999999</v>
      </c>
      <c r="N54" s="232">
        <f>N23+февраль!N54</f>
        <v>1575754.9730000002</v>
      </c>
      <c r="O54" s="161">
        <f>N54-L54</f>
        <v>23785.570000000298</v>
      </c>
      <c r="P54" s="161">
        <f t="shared" ref="P54" si="105">N54-M54</f>
        <v>23785.570000000298</v>
      </c>
      <c r="Q54" s="161">
        <f>N54-K54</f>
        <v>27759.168299000245</v>
      </c>
      <c r="R54" s="168">
        <f>B54-J54</f>
        <v>180524.68099999987</v>
      </c>
      <c r="S54" s="168">
        <f>C54-K54</f>
        <v>180524.68099999987</v>
      </c>
      <c r="T54" s="168">
        <f>D54-L54</f>
        <v>177940.60600000015</v>
      </c>
      <c r="U54" s="168">
        <f>E54-M54</f>
        <v>177940.60600000015</v>
      </c>
      <c r="V54" s="168">
        <f>F54-N54</f>
        <v>176670.12699999963</v>
      </c>
      <c r="W54" s="161">
        <f>F54*W55</f>
        <v>-3586.4081037352494</v>
      </c>
      <c r="X54" s="163">
        <f>X55*F54</f>
        <v>-3586.4081037352494</v>
      </c>
      <c r="Y54" s="163">
        <f>F54*Y55</f>
        <v>-6351.1242787174679</v>
      </c>
      <c r="Z54" s="160">
        <v>64933.835999999996</v>
      </c>
      <c r="AA54" s="237">
        <v>12046.930999999997</v>
      </c>
      <c r="AB54" s="160">
        <f t="shared" ref="AB54" si="106">AA54-Z54</f>
        <v>-52886.904999999999</v>
      </c>
      <c r="AC54" s="168">
        <f>S54+Z54</f>
        <v>245458.51699999988</v>
      </c>
      <c r="AD54" s="168">
        <f>V54+AA54</f>
        <v>188717.05799999961</v>
      </c>
      <c r="AE54" s="161">
        <f>AE55*F54</f>
        <v>8460.5228962647434</v>
      </c>
      <c r="AF54" s="163">
        <f>AF55*F54</f>
        <v>5695.8067212825244</v>
      </c>
      <c r="AG54" s="163">
        <f>AG55*F54</f>
        <v>-60136.033275415874</v>
      </c>
    </row>
    <row r="55" spans="1:33" s="104" customFormat="1" ht="20.25" customHeight="1" thickBot="1">
      <c r="A55" s="344"/>
      <c r="B55" s="164"/>
      <c r="C55" s="164"/>
      <c r="D55" s="169"/>
      <c r="E55" s="170"/>
      <c r="F55" s="169"/>
      <c r="G55" s="166">
        <f>G54/D54</f>
        <v>1.3015180490813485E-2</v>
      </c>
      <c r="H55" s="166">
        <f t="shared" ref="H55" si="107">H54/E54</f>
        <v>1.3015180490813485E-2</v>
      </c>
      <c r="I55" s="166">
        <f>I54/C54</f>
        <v>1.3829523281180849E-2</v>
      </c>
      <c r="J55" s="164"/>
      <c r="K55" s="164"/>
      <c r="L55" s="169"/>
      <c r="M55" s="170"/>
      <c r="N55" s="169"/>
      <c r="O55" s="166">
        <f>O54/L54</f>
        <v>1.5326056012458835E-2</v>
      </c>
      <c r="P55" s="166">
        <f t="shared" ref="P55" si="108">P54/M54</f>
        <v>1.5326056012458835E-2</v>
      </c>
      <c r="Q55" s="166">
        <f>Q54/K54</f>
        <v>1.79323278620655E-2</v>
      </c>
      <c r="R55" s="167">
        <f>R54/B54</f>
        <v>0.10443884379350485</v>
      </c>
      <c r="S55" s="167">
        <f>S54/C54</f>
        <v>0.10443884379350485</v>
      </c>
      <c r="T55" s="167">
        <f>T54/D54</f>
        <v>0.1028611922436713</v>
      </c>
      <c r="U55" s="167">
        <f>U54/E54</f>
        <v>0.1028611922436713</v>
      </c>
      <c r="V55" s="167">
        <f>V54/F54</f>
        <v>0.10081465222108474</v>
      </c>
      <c r="W55" s="166">
        <f>V55-T55</f>
        <v>-2.0465400225865571E-3</v>
      </c>
      <c r="X55" s="166">
        <f>V55-U55</f>
        <v>-2.0465400225865571E-3</v>
      </c>
      <c r="Y55" s="166">
        <f>V55-S55</f>
        <v>-3.6241915724201101E-3</v>
      </c>
      <c r="Z55" s="194">
        <f>Z54/S54</f>
        <v>0.35969506020066055</v>
      </c>
      <c r="AA55" s="194">
        <f>AA54/V54</f>
        <v>6.8188839871044085E-2</v>
      </c>
      <c r="AB55" s="194">
        <f>AA55-Z55</f>
        <v>-0.29150622032961648</v>
      </c>
      <c r="AC55" s="167">
        <f>AC54/C54</f>
        <v>0.14200497999909698</v>
      </c>
      <c r="AD55" s="167">
        <f>AD54/F54</f>
        <v>0.10768908639804328</v>
      </c>
      <c r="AE55" s="166">
        <f>AD55-T55</f>
        <v>4.8278941543719867E-3</v>
      </c>
      <c r="AF55" s="166">
        <f>AD55-S55</f>
        <v>3.2502426045384336E-3</v>
      </c>
      <c r="AG55" s="166">
        <f t="shared" ref="AG55" si="109">AD55-AC55</f>
        <v>-3.4315893601053693E-2</v>
      </c>
    </row>
    <row r="56" spans="1:33" s="12" customFormat="1" ht="20.25" customHeight="1">
      <c r="A56" s="349" t="s">
        <v>119</v>
      </c>
      <c r="B56" s="232">
        <f>B25+февраль!B56</f>
        <v>236433.94500000001</v>
      </c>
      <c r="C56" s="232">
        <f>C25+февраль!C56</f>
        <v>236433.94500000001</v>
      </c>
      <c r="D56" s="232">
        <f>D25+февраль!D56</f>
        <v>236433.94500000001</v>
      </c>
      <c r="E56" s="232">
        <f>E25+февраль!E56</f>
        <v>236433.94500000001</v>
      </c>
      <c r="F56" s="232">
        <f>F25+февраль!F56</f>
        <v>231662.95799999998</v>
      </c>
      <c r="G56" s="161">
        <f>F56-D56</f>
        <v>-4770.9870000000228</v>
      </c>
      <c r="H56" s="161">
        <f t="shared" ref="H56" si="110">F56-E56</f>
        <v>-4770.9870000000228</v>
      </c>
      <c r="I56" s="161">
        <f>F56-C56</f>
        <v>-4770.9870000000228</v>
      </c>
      <c r="J56" s="232">
        <f>J25+февраль!J56</f>
        <v>135493.954</v>
      </c>
      <c r="K56" s="232">
        <f>K25+февраль!K56</f>
        <v>135493.954</v>
      </c>
      <c r="L56" s="232">
        <f>L25+февраль!L56</f>
        <v>146566.2389227649</v>
      </c>
      <c r="M56" s="232">
        <f>M25+февраль!M56</f>
        <v>146566.2389227649</v>
      </c>
      <c r="N56" s="232">
        <f>N25+февраль!N56</f>
        <v>145034.75</v>
      </c>
      <c r="O56" s="161">
        <f>N56-L56</f>
        <v>-1531.4889227648964</v>
      </c>
      <c r="P56" s="161">
        <f t="shared" ref="P56" si="111">N56-M56</f>
        <v>-1531.4889227648964</v>
      </c>
      <c r="Q56" s="161">
        <f>N56-K56</f>
        <v>9540.7960000000021</v>
      </c>
      <c r="R56" s="168">
        <f>B56-J56</f>
        <v>100939.99100000001</v>
      </c>
      <c r="S56" s="168">
        <f>C56-K56</f>
        <v>100939.99100000001</v>
      </c>
      <c r="T56" s="168">
        <f>D56-L56</f>
        <v>89867.706077235111</v>
      </c>
      <c r="U56" s="168">
        <f>E56-M56</f>
        <v>89867.706077235111</v>
      </c>
      <c r="V56" s="168">
        <f>F56-N56</f>
        <v>86628.207999999984</v>
      </c>
      <c r="W56" s="161">
        <f>F56*W57</f>
        <v>-1426.0627965510766</v>
      </c>
      <c r="X56" s="163">
        <f>X57*F56</f>
        <v>-1426.0627965510766</v>
      </c>
      <c r="Y56" s="163">
        <f>F56*Y57</f>
        <v>-12274.920717635616</v>
      </c>
      <c r="Z56" s="160">
        <v>20887.686999999994</v>
      </c>
      <c r="AA56" s="160">
        <v>24462.263000000006</v>
      </c>
      <c r="AB56" s="160">
        <f t="shared" ref="AB56" si="112">AA56-Z56</f>
        <v>3574.5760000000118</v>
      </c>
      <c r="AC56" s="168">
        <f>S56+Z56</f>
        <v>121827.678</v>
      </c>
      <c r="AD56" s="168">
        <f>V56+AA56</f>
        <v>111090.47099999999</v>
      </c>
      <c r="AE56" s="161">
        <f>AE57*F56</f>
        <v>23036.200203448927</v>
      </c>
      <c r="AF56" s="163">
        <f>AF57*F56</f>
        <v>12187.342282364389</v>
      </c>
      <c r="AG56" s="163">
        <f>AG57*F56</f>
        <v>-8278.8532810439956</v>
      </c>
    </row>
    <row r="57" spans="1:33" s="12" customFormat="1" ht="20.25" customHeight="1" thickBot="1">
      <c r="A57" s="350"/>
      <c r="B57" s="164"/>
      <c r="C57" s="164"/>
      <c r="D57" s="169"/>
      <c r="E57" s="171"/>
      <c r="F57" s="169"/>
      <c r="G57" s="166">
        <f>G56/D56</f>
        <v>-2.0178942579501528E-2</v>
      </c>
      <c r="H57" s="166">
        <f t="shared" ref="H57" si="113">H56/E56</f>
        <v>-2.0178942579501528E-2</v>
      </c>
      <c r="I57" s="166">
        <f>I56/C56</f>
        <v>-2.0178942579501528E-2</v>
      </c>
      <c r="J57" s="164"/>
      <c r="K57" s="164"/>
      <c r="L57" s="169"/>
      <c r="M57" s="171"/>
      <c r="N57" s="169"/>
      <c r="O57" s="166">
        <f>O56/L56</f>
        <v>-1.044912480541945E-2</v>
      </c>
      <c r="P57" s="166">
        <f t="shared" ref="P57" si="114">P56/M56</f>
        <v>-1.044912480541945E-2</v>
      </c>
      <c r="Q57" s="166">
        <f>Q56/K56</f>
        <v>7.0414920506342321E-2</v>
      </c>
      <c r="R57" s="167">
        <f>R56/B56</f>
        <v>0.42692681459085752</v>
      </c>
      <c r="S57" s="167">
        <f>S56/C56</f>
        <v>0.42692681459085752</v>
      </c>
      <c r="T57" s="167">
        <f>T56/D56</f>
        <v>0.38009646236387551</v>
      </c>
      <c r="U57" s="167">
        <f>U56/E56</f>
        <v>0.38009646236387551</v>
      </c>
      <c r="V57" s="167">
        <f>V56/F56</f>
        <v>0.37394069707078503</v>
      </c>
      <c r="W57" s="166">
        <f>V57-T57</f>
        <v>-6.155765293090476E-3</v>
      </c>
      <c r="X57" s="166">
        <f>V57-U57</f>
        <v>-6.155765293090476E-3</v>
      </c>
      <c r="Y57" s="166">
        <f>V57-S57</f>
        <v>-5.2986117520072484E-2</v>
      </c>
      <c r="Z57" s="194">
        <f>Z56/S56</f>
        <v>0.20693173035848589</v>
      </c>
      <c r="AA57" s="194">
        <f>AA56/V56</f>
        <v>0.28238218895166356</v>
      </c>
      <c r="AB57" s="194">
        <f>AA57-Z57</f>
        <v>7.5450458593177672E-2</v>
      </c>
      <c r="AC57" s="167">
        <f>AC56/C56</f>
        <v>0.51527151907058011</v>
      </c>
      <c r="AD57" s="167">
        <f>AD56/F56</f>
        <v>0.47953488964774421</v>
      </c>
      <c r="AE57" s="166">
        <f>AD57-T57</f>
        <v>9.9438427283868702E-2</v>
      </c>
      <c r="AF57" s="166">
        <f>AD57-S57</f>
        <v>5.2608075056886694E-2</v>
      </c>
      <c r="AG57" s="166">
        <f t="shared" ref="AG57" si="115">AD57-AC57</f>
        <v>-3.5736629422835897E-2</v>
      </c>
    </row>
    <row r="58" spans="1:33" s="12" customFormat="1" ht="20.25" customHeight="1">
      <c r="A58" s="341" t="s">
        <v>117</v>
      </c>
      <c r="B58" s="322">
        <f t="shared" ref="B58:F58" si="116">B40+B42+B44+B46+B48+B50+B52+B54</f>
        <v>16953935.502528008</v>
      </c>
      <c r="C58" s="322">
        <f t="shared" si="116"/>
        <v>16893561.647528008</v>
      </c>
      <c r="D58" s="322">
        <f t="shared" si="116"/>
        <v>17030973.069296755</v>
      </c>
      <c r="E58" s="322">
        <f t="shared" si="116"/>
        <v>16766599.071292693</v>
      </c>
      <c r="F58" s="322">
        <f t="shared" si="116"/>
        <v>16411531.315196</v>
      </c>
      <c r="G58" s="173">
        <f>F58-D58</f>
        <v>-619441.75410075486</v>
      </c>
      <c r="H58" s="173">
        <f t="shared" ref="H58" si="117">F58-E58</f>
        <v>-355067.75609669276</v>
      </c>
      <c r="I58" s="173">
        <f>F58-C58</f>
        <v>-482030.33233200759</v>
      </c>
      <c r="J58" s="324">
        <f t="shared" ref="J58:N58" si="118">J40+J42+J44+J46+J48+J50+J52+J54</f>
        <v>15525654.93050801</v>
      </c>
      <c r="K58" s="324">
        <f t="shared" si="118"/>
        <v>15399404.377214784</v>
      </c>
      <c r="L58" s="324">
        <f t="shared" si="118"/>
        <v>15557412.775829744</v>
      </c>
      <c r="M58" s="324">
        <f t="shared" si="118"/>
        <v>15353924.490441032</v>
      </c>
      <c r="N58" s="324">
        <f t="shared" si="118"/>
        <v>15084062.476035003</v>
      </c>
      <c r="O58" s="173">
        <f>N58-L58</f>
        <v>-473350.29979474097</v>
      </c>
      <c r="P58" s="173">
        <f t="shared" ref="P58" si="119">N58-M58</f>
        <v>-269862.01440602913</v>
      </c>
      <c r="Q58" s="173">
        <f>N58-K58</f>
        <v>-315341.90117978118</v>
      </c>
      <c r="R58" s="174">
        <f t="shared" ref="R58:V58" si="120">R40+R42+R44+R46+R48+R50+R52+R54</f>
        <v>1428280.5720200001</v>
      </c>
      <c r="S58" s="175">
        <f t="shared" si="120"/>
        <v>1494157.2703132289</v>
      </c>
      <c r="T58" s="175">
        <f t="shared" si="120"/>
        <v>1473560.2934670104</v>
      </c>
      <c r="U58" s="175">
        <f t="shared" si="120"/>
        <v>1412674.5808516624</v>
      </c>
      <c r="V58" s="176">
        <f t="shared" si="120"/>
        <v>1327468.8391609981</v>
      </c>
      <c r="W58" s="172">
        <f>F58*W59</f>
        <v>-92495.880568420907</v>
      </c>
      <c r="X58" s="172">
        <f>X59*F58</f>
        <v>-55289.406756846314</v>
      </c>
      <c r="Y58" s="172">
        <f>F58*Y59</f>
        <v>-124055.08120552146</v>
      </c>
      <c r="Z58" s="172">
        <f t="shared" ref="Z58:AA58" si="121">Z40+Z42+Z44+Z46+Z48+Z50+Z52+Z54</f>
        <v>249025.97200000001</v>
      </c>
      <c r="AA58" s="172">
        <f t="shared" si="121"/>
        <v>63763.95600000002</v>
      </c>
      <c r="AB58" s="160">
        <f>AB40+AB44+AB42+AB46+AB48+AB50+AB52+AB54</f>
        <v>-185262.016</v>
      </c>
      <c r="AC58" s="175">
        <f>AC40+AC42+AC44+AC46+AC48+AC50+AC52+AC54</f>
        <v>1743183.242313229</v>
      </c>
      <c r="AD58" s="175">
        <f>AD40+AD42+AD44+AD46+AD48+AD50+AD52+AD54</f>
        <v>1391232.7951609981</v>
      </c>
      <c r="AE58" s="172">
        <f>AE59*F58</f>
        <v>-28731.924568420902</v>
      </c>
      <c r="AF58" s="172">
        <f>AF59*F58</f>
        <v>-60291.12520552145</v>
      </c>
      <c r="AG58" s="172">
        <f>AG59*F58</f>
        <v>-302211.54572105827</v>
      </c>
    </row>
    <row r="59" spans="1:33" s="12" customFormat="1" ht="20.25" customHeight="1" thickBot="1">
      <c r="A59" s="342"/>
      <c r="B59" s="323"/>
      <c r="C59" s="323"/>
      <c r="D59" s="323"/>
      <c r="E59" s="323"/>
      <c r="F59" s="323"/>
      <c r="G59" s="178">
        <f>G58/D58</f>
        <v>-3.6371483389723479E-2</v>
      </c>
      <c r="H59" s="178">
        <f t="shared" ref="H59" si="122">H58/E58</f>
        <v>-2.1177088721864291E-2</v>
      </c>
      <c r="I59" s="178">
        <f>I58/C58</f>
        <v>-2.8533375163226272E-2</v>
      </c>
      <c r="J59" s="325"/>
      <c r="K59" s="325"/>
      <c r="L59" s="325"/>
      <c r="M59" s="325"/>
      <c r="N59" s="325"/>
      <c r="O59" s="178">
        <f>O58/L58</f>
        <v>-3.0426029482880722E-2</v>
      </c>
      <c r="P59" s="178">
        <f t="shared" ref="P59" si="123">P58/M58</f>
        <v>-1.7576093628312323E-2</v>
      </c>
      <c r="Q59" s="178">
        <f>Q58/K58</f>
        <v>-2.0477538835616677E-2</v>
      </c>
      <c r="R59" s="179">
        <f>R58/B58</f>
        <v>8.4244780322953836E-2</v>
      </c>
      <c r="S59" s="180">
        <f>S58/C58</f>
        <v>8.8445367619199786E-2</v>
      </c>
      <c r="T59" s="180">
        <f>T58/D58</f>
        <v>8.6522378226498886E-2</v>
      </c>
      <c r="U59" s="180">
        <f>U58/E58</f>
        <v>8.42552848580011E-2</v>
      </c>
      <c r="V59" s="181">
        <f>V58/F58</f>
        <v>8.0886348364814023E-2</v>
      </c>
      <c r="W59" s="177">
        <f>V59-T59</f>
        <v>-5.6360298616848631E-3</v>
      </c>
      <c r="X59" s="177">
        <f>V59-U59</f>
        <v>-3.3689364931870774E-3</v>
      </c>
      <c r="Y59" s="177">
        <f>V59-S59</f>
        <v>-7.5590192543857626E-3</v>
      </c>
      <c r="Z59" s="177">
        <f>Z58/S58</f>
        <v>0.16666650622915702</v>
      </c>
      <c r="AA59" s="177">
        <f>AA58/V58</f>
        <v>4.8034239387721403E-2</v>
      </c>
      <c r="AB59" s="194">
        <f>AA59-Z59</f>
        <v>-0.11863226684143562</v>
      </c>
      <c r="AC59" s="180">
        <f>AC58/C58</f>
        <v>0.10318624803244522</v>
      </c>
      <c r="AD59" s="180">
        <f>AD58/F58</f>
        <v>8.4771662585368127E-2</v>
      </c>
      <c r="AE59" s="177">
        <f>AD59-T59</f>
        <v>-1.7507156411307595E-3</v>
      </c>
      <c r="AF59" s="177">
        <f>AD59-S59</f>
        <v>-3.673705033831659E-3</v>
      </c>
      <c r="AG59" s="177">
        <f t="shared" ref="AG59" si="124">AD59-AC59</f>
        <v>-1.8414585447077095E-2</v>
      </c>
    </row>
    <row r="60" spans="1:33" s="12" customFormat="1" ht="20.25" customHeight="1">
      <c r="A60" s="347" t="s">
        <v>118</v>
      </c>
      <c r="B60" s="318">
        <f t="shared" ref="B60:F60" si="125">B42+B44+B46+B48+B50+B54+B56+B40+B52</f>
        <v>17190369.447528012</v>
      </c>
      <c r="C60" s="318">
        <f t="shared" si="125"/>
        <v>17129995.592528015</v>
      </c>
      <c r="D60" s="318">
        <f t="shared" si="125"/>
        <v>17267407.014296751</v>
      </c>
      <c r="E60" s="318">
        <f t="shared" si="125"/>
        <v>17003033.016292691</v>
      </c>
      <c r="F60" s="318">
        <f t="shared" si="125"/>
        <v>16643194.273195999</v>
      </c>
      <c r="G60" s="182">
        <f>F60-D60</f>
        <v>-624212.74110075273</v>
      </c>
      <c r="H60" s="182">
        <f t="shared" ref="H60" si="126">F60-E60</f>
        <v>-359838.74309669249</v>
      </c>
      <c r="I60" s="182">
        <f>F60-C60</f>
        <v>-486801.31933201663</v>
      </c>
      <c r="J60" s="318">
        <f t="shared" ref="J60:N60" si="127">J42+J44+J46+J48+J50+J54+J56+J40+J52</f>
        <v>15661148.88450801</v>
      </c>
      <c r="K60" s="318">
        <f t="shared" si="127"/>
        <v>15534898.331214784</v>
      </c>
      <c r="L60" s="318">
        <f t="shared" si="127"/>
        <v>15703979.014752507</v>
      </c>
      <c r="M60" s="318">
        <f t="shared" si="127"/>
        <v>15500490.729363797</v>
      </c>
      <c r="N60" s="318">
        <f t="shared" si="127"/>
        <v>15229097.226035001</v>
      </c>
      <c r="O60" s="182">
        <f>N60-L60</f>
        <v>-474881.78871750645</v>
      </c>
      <c r="P60" s="182">
        <f t="shared" ref="P60" si="128">N60-M60</f>
        <v>-271393.50332879648</v>
      </c>
      <c r="Q60" s="182">
        <f>N60-K60</f>
        <v>-305801.10517978296</v>
      </c>
      <c r="R60" s="183">
        <f t="shared" ref="R60:V60" si="129">R42+R44+R46+R48+R50+R54+R56+R40+R52</f>
        <v>1529220.56302</v>
      </c>
      <c r="S60" s="184">
        <f t="shared" si="129"/>
        <v>1595097.2613132289</v>
      </c>
      <c r="T60" s="184">
        <f t="shared" si="129"/>
        <v>1563427.9995442457</v>
      </c>
      <c r="U60" s="184">
        <f t="shared" si="129"/>
        <v>1502542.2869288973</v>
      </c>
      <c r="V60" s="185">
        <f t="shared" si="129"/>
        <v>1414097.0471609982</v>
      </c>
      <c r="W60" s="182">
        <f>F60*W61</f>
        <v>-92813.394402413353</v>
      </c>
      <c r="X60" s="182">
        <f>X61*F60</f>
        <v>-56646.623164612014</v>
      </c>
      <c r="Y60" s="182">
        <f>F60*Y61</f>
        <v>-135670.63732450118</v>
      </c>
      <c r="Z60" s="182">
        <f>Z58+Z56</f>
        <v>269913.65899999999</v>
      </c>
      <c r="AA60" s="182">
        <f>AA58+AA56</f>
        <v>88226.219000000026</v>
      </c>
      <c r="AB60" s="160">
        <f>AB44+AB42+AB46+AB48+AB50+AB54+AB56+AB40+AB52</f>
        <v>-181687.43999999997</v>
      </c>
      <c r="AC60" s="184">
        <f>AC42+AC44+AC46+AC48+AC50+AC54+AC56+AC40+AC52</f>
        <v>1865010.9203132293</v>
      </c>
      <c r="AD60" s="184">
        <f>AD42+AD44+AD46+AD48+AD50+AD54+AD56+AD40+AD52</f>
        <v>1502323.266160998</v>
      </c>
      <c r="AE60" s="182">
        <f>AE61*F60</f>
        <v>-4587.1754024134671</v>
      </c>
      <c r="AF60" s="182">
        <f>AF61*F60</f>
        <v>-47444.41832450129</v>
      </c>
      <c r="AG60" s="182">
        <f>AG61*F60</f>
        <v>-309687.65355835407</v>
      </c>
    </row>
    <row r="61" spans="1:33" s="12" customFormat="1" ht="20.25" customHeight="1" thickBot="1">
      <c r="A61" s="348"/>
      <c r="B61" s="319"/>
      <c r="C61" s="319"/>
      <c r="D61" s="319"/>
      <c r="E61" s="319"/>
      <c r="F61" s="319"/>
      <c r="G61" s="186">
        <f>G60/D60</f>
        <v>-3.6149767048632632E-2</v>
      </c>
      <c r="H61" s="186">
        <f t="shared" ref="H61" si="130">H60/E60</f>
        <v>-2.1163209102275274E-2</v>
      </c>
      <c r="I61" s="186">
        <f>I60/C60</f>
        <v>-2.8418064482419129E-2</v>
      </c>
      <c r="J61" s="319"/>
      <c r="K61" s="319"/>
      <c r="L61" s="319"/>
      <c r="M61" s="319"/>
      <c r="N61" s="319"/>
      <c r="O61" s="186">
        <f>O60/L60</f>
        <v>-3.0239583755900131E-2</v>
      </c>
      <c r="P61" s="186">
        <f t="shared" ref="P61" si="131">P60/M60</f>
        <v>-1.7508703954428644E-2</v>
      </c>
      <c r="Q61" s="186">
        <f>Q60/K60</f>
        <v>-1.9684783167542637E-2</v>
      </c>
      <c r="R61" s="187">
        <f>R60/B60</f>
        <v>8.8957981251525875E-2</v>
      </c>
      <c r="S61" s="188">
        <f>S60/C60</f>
        <v>9.311720208550428E-2</v>
      </c>
      <c r="T61" s="188">
        <f>T60/D60</f>
        <v>9.0542140939272889E-2</v>
      </c>
      <c r="U61" s="188">
        <f>U60/E60</f>
        <v>8.8369074240409184E-2</v>
      </c>
      <c r="V61" s="189">
        <f>V60/F60</f>
        <v>8.4965483425162747E-2</v>
      </c>
      <c r="W61" s="186">
        <f>V61-T61</f>
        <v>-5.5766575141101421E-3</v>
      </c>
      <c r="X61" s="186">
        <f>V61-U61</f>
        <v>-3.4035908152464378E-3</v>
      </c>
      <c r="Y61" s="186">
        <f>V61-S61</f>
        <v>-8.1517186603415337E-3</v>
      </c>
      <c r="Z61" s="186">
        <f>Z60/S60</f>
        <v>0.16921454606334321</v>
      </c>
      <c r="AA61" s="186">
        <f>AA60/V60</f>
        <v>6.2390498005159375E-2</v>
      </c>
      <c r="AB61" s="194">
        <f>AA61-Z61</f>
        <v>-0.10682404805818384</v>
      </c>
      <c r="AC61" s="188">
        <f>AC60/C60</f>
        <v>0.10887398716709151</v>
      </c>
      <c r="AD61" s="188">
        <f>AD60/F60</f>
        <v>9.0266522249307757E-2</v>
      </c>
      <c r="AE61" s="186">
        <f>AD61-T61</f>
        <v>-2.7561868996513195E-4</v>
      </c>
      <c r="AF61" s="186">
        <f>AD61-S61</f>
        <v>-2.8506798361965235E-3</v>
      </c>
      <c r="AG61" s="186">
        <f t="shared" ref="AG61" si="132">AD61-AC61</f>
        <v>-1.8607464917783756E-2</v>
      </c>
    </row>
    <row r="62" spans="1:33" ht="18">
      <c r="A62" s="8"/>
      <c r="B62" s="8"/>
      <c r="C62" s="9"/>
      <c r="D62" s="8"/>
      <c r="E62" s="8"/>
      <c r="F62" s="8"/>
      <c r="G62" s="8"/>
      <c r="H62" s="8"/>
      <c r="I62" s="8"/>
      <c r="J62" s="8"/>
      <c r="K62" s="8"/>
      <c r="L62" s="8"/>
      <c r="M62" s="8"/>
      <c r="N62" s="8"/>
      <c r="O62" s="103"/>
      <c r="P62" s="103"/>
      <c r="Q62" s="103"/>
      <c r="R62" s="8"/>
      <c r="S62" s="9"/>
      <c r="T62" s="9"/>
      <c r="U62" s="8"/>
      <c r="V62" s="8"/>
      <c r="W62" s="8"/>
      <c r="X62" s="113"/>
      <c r="Y62" s="113"/>
      <c r="AA62" s="110">
        <f>AA60-Z60</f>
        <v>-181687.43999999994</v>
      </c>
      <c r="AB62" s="133"/>
    </row>
    <row r="63" spans="1:33" ht="18">
      <c r="A63" s="4"/>
      <c r="C63" s="2"/>
      <c r="E63" s="131"/>
      <c r="F63" s="2"/>
      <c r="G63" s="100"/>
      <c r="H63" s="100"/>
      <c r="J63" s="5"/>
      <c r="K63" s="5"/>
      <c r="L63" s="5"/>
      <c r="M63" s="5"/>
      <c r="N63" s="5"/>
      <c r="T63" s="131"/>
      <c r="V63" s="131"/>
      <c r="W63" s="10"/>
      <c r="AA63" s="110">
        <v>71134.565328999946</v>
      </c>
      <c r="AB63" s="133"/>
    </row>
    <row r="64" spans="1:33">
      <c r="D64" s="2"/>
      <c r="E64" s="131"/>
      <c r="AB64" s="133"/>
    </row>
    <row r="65" spans="1:32">
      <c r="C65" s="10"/>
      <c r="E65" s="135"/>
      <c r="G65" s="1"/>
      <c r="H65" s="130"/>
      <c r="I65" s="1"/>
      <c r="J65" s="97"/>
      <c r="L65" s="99"/>
      <c r="N65" s="99"/>
      <c r="O65" s="1"/>
      <c r="P65" s="131"/>
      <c r="Q65" s="1"/>
      <c r="S65" s="99"/>
      <c r="T65" s="99"/>
      <c r="U65" s="140"/>
      <c r="V65" s="99"/>
      <c r="X65" s="130"/>
      <c r="Y65" s="1"/>
      <c r="AB65" s="133"/>
      <c r="AD65" s="1"/>
      <c r="AE65" s="1"/>
    </row>
    <row r="66" spans="1:32" s="130" customFormat="1" ht="24" customHeight="1">
      <c r="A66" s="139" t="s">
        <v>113</v>
      </c>
      <c r="C66" s="131"/>
      <c r="S66" s="131"/>
      <c r="T66" s="131">
        <f>T58-V58</f>
        <v>146091.45430601225</v>
      </c>
      <c r="AA66" s="304"/>
      <c r="AB66" s="134"/>
      <c r="AC66" s="320"/>
      <c r="AD66" s="320"/>
      <c r="AE66" s="320"/>
      <c r="AF66" s="320"/>
    </row>
    <row r="68" spans="1:32" s="130" customFormat="1" ht="15.75">
      <c r="A68" s="146" t="s">
        <v>68</v>
      </c>
      <c r="B68" s="218"/>
      <c r="C68" s="146"/>
      <c r="D68" s="218"/>
      <c r="E68" s="146"/>
      <c r="M68" s="135"/>
      <c r="O68" s="140"/>
      <c r="P68" s="140"/>
      <c r="Q68" s="140"/>
      <c r="U68" s="135"/>
      <c r="W68" s="140"/>
      <c r="X68" s="140"/>
      <c r="Y68" s="140"/>
    </row>
    <row r="69" spans="1:32" s="130" customFormat="1" ht="110.25">
      <c r="A69" s="222"/>
      <c r="B69" s="223" t="s">
        <v>185</v>
      </c>
      <c r="C69" s="219" t="s">
        <v>186</v>
      </c>
      <c r="D69" s="226" t="s">
        <v>187</v>
      </c>
      <c r="E69" s="220" t="s">
        <v>131</v>
      </c>
      <c r="M69" s="135"/>
      <c r="O69" s="140"/>
      <c r="P69" s="140"/>
      <c r="Q69" s="140"/>
      <c r="U69" s="135"/>
      <c r="W69" s="140"/>
      <c r="X69" s="140"/>
      <c r="Y69" s="140"/>
    </row>
    <row r="70" spans="1:32" s="130" customFormat="1" ht="15.75">
      <c r="A70" s="222" t="s">
        <v>21</v>
      </c>
      <c r="B70" s="224">
        <v>-6836.02096174503</v>
      </c>
      <c r="C70" s="216">
        <v>805.46300000000338</v>
      </c>
      <c r="D70" s="216"/>
      <c r="E70" s="216">
        <f t="shared" ref="E70:E81" si="133">B70+C70+D70</f>
        <v>-6030.5579617450267</v>
      </c>
      <c r="M70" s="135"/>
      <c r="O70" s="140"/>
      <c r="P70" s="140"/>
      <c r="Q70" s="140"/>
      <c r="U70" s="135"/>
      <c r="W70" s="140"/>
      <c r="X70" s="140"/>
      <c r="Y70" s="140"/>
    </row>
    <row r="71" spans="1:32" s="130" customFormat="1" ht="15.75">
      <c r="A71" s="222" t="s">
        <v>22</v>
      </c>
      <c r="B71" s="224">
        <v>-1917.7503314830205</v>
      </c>
      <c r="C71" s="216">
        <v>591.45699999999488</v>
      </c>
      <c r="D71" s="216"/>
      <c r="E71" s="216">
        <f t="shared" si="133"/>
        <v>-1326.2933314830257</v>
      </c>
      <c r="M71" s="135"/>
      <c r="O71" s="140"/>
      <c r="P71" s="140"/>
      <c r="Q71" s="140"/>
      <c r="U71" s="135"/>
      <c r="W71" s="140"/>
      <c r="X71" s="140"/>
      <c r="Y71" s="140"/>
    </row>
    <row r="72" spans="1:32" s="130" customFormat="1" ht="15.75">
      <c r="A72" s="222" t="s">
        <v>23</v>
      </c>
      <c r="B72" s="224">
        <v>2288.6079999999679</v>
      </c>
      <c r="C72" s="216">
        <v>463.64500000000407</v>
      </c>
      <c r="D72" s="216">
        <v>0.57599999999999996</v>
      </c>
      <c r="E72" s="216">
        <f t="shared" si="133"/>
        <v>2752.828999999972</v>
      </c>
      <c r="M72" s="135"/>
      <c r="O72" s="140"/>
      <c r="P72" s="140"/>
      <c r="Q72" s="140"/>
      <c r="U72" s="135"/>
      <c r="W72" s="140"/>
      <c r="X72" s="140"/>
      <c r="Y72" s="140"/>
    </row>
    <row r="73" spans="1:32" s="130" customFormat="1" ht="15.75">
      <c r="A73" s="222" t="s">
        <v>24</v>
      </c>
      <c r="B73" s="224">
        <v>-903.77700000001937</v>
      </c>
      <c r="C73" s="216">
        <v>423.58100000000559</v>
      </c>
      <c r="D73" s="216">
        <v>-53.438000000000002</v>
      </c>
      <c r="E73" s="216">
        <f t="shared" si="133"/>
        <v>-533.63400000001377</v>
      </c>
      <c r="M73" s="135"/>
      <c r="O73" s="140"/>
      <c r="P73" s="140"/>
      <c r="Q73" s="140"/>
      <c r="U73" s="135"/>
      <c r="W73" s="140"/>
      <c r="X73" s="140"/>
      <c r="Y73" s="140"/>
    </row>
    <row r="74" spans="1:32" s="130" customFormat="1" ht="15.75">
      <c r="A74" s="222" t="s">
        <v>25</v>
      </c>
      <c r="B74" s="224">
        <v>-1322.0090000000048</v>
      </c>
      <c r="C74" s="216">
        <v>325.53699999999662</v>
      </c>
      <c r="D74" s="216">
        <v>-7.5359999999999996</v>
      </c>
      <c r="E74" s="216">
        <f t="shared" si="133"/>
        <v>-1004.0080000000081</v>
      </c>
      <c r="M74" s="135"/>
      <c r="O74" s="140"/>
      <c r="P74" s="140"/>
      <c r="Q74" s="140"/>
      <c r="U74" s="135"/>
      <c r="W74" s="140"/>
      <c r="X74" s="140"/>
      <c r="Y74" s="140"/>
    </row>
    <row r="75" spans="1:32" s="130" customFormat="1" ht="15.75">
      <c r="A75" s="222" t="s">
        <v>26</v>
      </c>
      <c r="B75" s="224">
        <v>67.023999999999887</v>
      </c>
      <c r="C75" s="216">
        <v>251.07299999999668</v>
      </c>
      <c r="D75" s="216">
        <v>-649.47699999999998</v>
      </c>
      <c r="E75" s="216">
        <f t="shared" si="133"/>
        <v>-331.38000000000341</v>
      </c>
      <c r="M75" s="135"/>
      <c r="O75" s="140"/>
      <c r="P75" s="140"/>
      <c r="Q75" s="140"/>
      <c r="U75" s="135"/>
      <c r="W75" s="140"/>
      <c r="X75" s="140"/>
      <c r="Y75" s="140"/>
    </row>
    <row r="76" spans="1:32" s="130" customFormat="1" ht="15.75">
      <c r="A76" s="222" t="s">
        <v>27</v>
      </c>
      <c r="B76" s="224">
        <v>789.20103000000802</v>
      </c>
      <c r="C76" s="216"/>
      <c r="D76" s="216">
        <v>-1257.2550000000001</v>
      </c>
      <c r="E76" s="216">
        <f t="shared" si="133"/>
        <v>-468.05396999999209</v>
      </c>
      <c r="M76" s="135"/>
      <c r="O76" s="140"/>
      <c r="P76" s="140"/>
      <c r="Q76" s="140"/>
      <c r="U76" s="135"/>
      <c r="W76" s="140"/>
      <c r="X76" s="140"/>
      <c r="Y76" s="140"/>
    </row>
    <row r="77" spans="1:32" s="130" customFormat="1" ht="15.75">
      <c r="A77" s="222" t="s">
        <v>28</v>
      </c>
      <c r="B77" s="224">
        <v>-186.9298680000071</v>
      </c>
      <c r="C77" s="216"/>
      <c r="D77" s="216">
        <v>-771.63099999999997</v>
      </c>
      <c r="E77" s="216">
        <f t="shared" si="133"/>
        <v>-958.56086800000708</v>
      </c>
      <c r="M77" s="135"/>
      <c r="O77" s="140"/>
      <c r="P77" s="140"/>
      <c r="Q77" s="140"/>
      <c r="U77" s="135"/>
      <c r="W77" s="140"/>
      <c r="X77" s="140"/>
      <c r="Y77" s="140"/>
    </row>
    <row r="78" spans="1:32" s="130" customFormat="1" ht="15.75">
      <c r="A78" s="222" t="s">
        <v>29</v>
      </c>
      <c r="B78" s="224">
        <v>5607.4953710000091</v>
      </c>
      <c r="C78" s="216"/>
      <c r="D78" s="216"/>
      <c r="E78" s="216">
        <f t="shared" si="133"/>
        <v>5607.4953710000091</v>
      </c>
      <c r="M78" s="135"/>
      <c r="O78" s="140"/>
      <c r="P78" s="140"/>
      <c r="Q78" s="140"/>
      <c r="U78" s="135"/>
      <c r="W78" s="140"/>
      <c r="X78" s="140"/>
      <c r="Y78" s="140"/>
    </row>
    <row r="79" spans="1:32" s="130" customFormat="1" ht="15.75">
      <c r="A79" s="222" t="s">
        <v>30</v>
      </c>
      <c r="B79" s="224">
        <v>1001.0567599999973</v>
      </c>
      <c r="C79" s="216"/>
      <c r="D79" s="216"/>
      <c r="E79" s="216">
        <f t="shared" si="133"/>
        <v>1001.0567599999973</v>
      </c>
      <c r="M79" s="135"/>
      <c r="O79" s="140"/>
      <c r="P79" s="140"/>
      <c r="Q79" s="140"/>
      <c r="U79" s="135"/>
      <c r="W79" s="140"/>
      <c r="X79" s="140"/>
      <c r="Y79" s="140"/>
    </row>
    <row r="80" spans="1:32" s="130" customFormat="1" ht="15.75">
      <c r="A80" s="222" t="s">
        <v>31</v>
      </c>
      <c r="B80" s="224">
        <v>1413.1020000000001</v>
      </c>
      <c r="C80" s="216"/>
      <c r="D80" s="216"/>
      <c r="E80" s="216">
        <f t="shared" si="133"/>
        <v>1413.1020000000001</v>
      </c>
      <c r="G80" s="130">
        <v>2860.7560000000012</v>
      </c>
      <c r="M80" s="135"/>
      <c r="O80" s="140"/>
      <c r="P80" s="140"/>
      <c r="Q80" s="140"/>
      <c r="U80" s="135"/>
      <c r="W80" s="140"/>
      <c r="X80" s="140"/>
      <c r="Y80" s="140"/>
    </row>
    <row r="81" spans="1:25" s="130" customFormat="1" ht="15.75">
      <c r="A81" s="222" t="s">
        <v>32</v>
      </c>
      <c r="B81" s="224"/>
      <c r="C81" s="216"/>
      <c r="D81" s="216">
        <v>2738.761</v>
      </c>
      <c r="E81" s="216">
        <f t="shared" si="133"/>
        <v>2738.761</v>
      </c>
      <c r="M81" s="135"/>
      <c r="O81" s="140"/>
      <c r="P81" s="140"/>
      <c r="Q81" s="140"/>
      <c r="U81" s="135"/>
      <c r="W81" s="140"/>
      <c r="X81" s="140"/>
      <c r="Y81" s="140"/>
    </row>
    <row r="82" spans="1:25" s="130" customFormat="1" ht="15.75">
      <c r="A82" s="222" t="s">
        <v>120</v>
      </c>
      <c r="B82" s="224">
        <f>SUM(B70:B81)</f>
        <v>-2.280996795889223E-7</v>
      </c>
      <c r="C82" s="216">
        <f t="shared" ref="C82:E82" si="134">SUM(C70:C81)</f>
        <v>2860.7560000000012</v>
      </c>
      <c r="D82" s="216">
        <f t="shared" si="134"/>
        <v>0</v>
      </c>
      <c r="E82" s="216">
        <f t="shared" si="134"/>
        <v>2860.7559997719027</v>
      </c>
      <c r="M82" s="135"/>
      <c r="O82" s="140"/>
      <c r="P82" s="140"/>
      <c r="Q82" s="140"/>
      <c r="U82" s="135"/>
      <c r="W82" s="140"/>
      <c r="X82" s="140"/>
      <c r="Y82" s="140"/>
    </row>
    <row r="83" spans="1:25" s="130" customFormat="1">
      <c r="E83" s="135"/>
      <c r="M83" s="135"/>
      <c r="O83" s="140"/>
      <c r="P83" s="140"/>
      <c r="Q83" s="140"/>
      <c r="U83" s="135"/>
      <c r="W83" s="140"/>
      <c r="X83" s="140"/>
      <c r="Y83" s="140"/>
    </row>
    <row r="84" spans="1:25" s="130" customFormat="1" ht="15.75">
      <c r="A84" s="146" t="s">
        <v>90</v>
      </c>
      <c r="B84" s="218"/>
      <c r="E84" s="135"/>
      <c r="M84" s="135"/>
      <c r="O84" s="140"/>
      <c r="P84" s="140"/>
      <c r="Q84" s="140"/>
      <c r="U84" s="135"/>
      <c r="W84" s="140"/>
      <c r="X84" s="140"/>
      <c r="Y84" s="140"/>
    </row>
    <row r="85" spans="1:25" s="130" customFormat="1" ht="63">
      <c r="A85" s="222"/>
      <c r="B85" s="223" t="s">
        <v>194</v>
      </c>
      <c r="C85" s="223" t="s">
        <v>195</v>
      </c>
      <c r="D85" s="223" t="s">
        <v>196</v>
      </c>
      <c r="E85" s="220" t="s">
        <v>131</v>
      </c>
      <c r="F85" s="223" t="s">
        <v>206</v>
      </c>
      <c r="M85" s="135"/>
      <c r="O85" s="140"/>
      <c r="P85" s="140"/>
      <c r="Q85" s="140"/>
      <c r="U85" s="135"/>
      <c r="W85" s="140"/>
      <c r="X85" s="140"/>
      <c r="Y85" s="140"/>
    </row>
    <row r="86" spans="1:25" s="130" customFormat="1" ht="15.75">
      <c r="A86" s="222" t="s">
        <v>21</v>
      </c>
      <c r="B86" s="224">
        <v>-3864.2310000000002</v>
      </c>
      <c r="C86" s="224">
        <v>-13577.915999999997</v>
      </c>
      <c r="D86" s="224">
        <v>427.185</v>
      </c>
      <c r="E86" s="224">
        <f>B86+C86+D86</f>
        <v>-17014.961999999996</v>
      </c>
      <c r="F86" s="224"/>
      <c r="M86" s="135"/>
      <c r="O86" s="140"/>
      <c r="P86" s="140"/>
      <c r="Q86" s="140"/>
      <c r="U86" s="135"/>
      <c r="W86" s="140"/>
      <c r="X86" s="140"/>
      <c r="Y86" s="140"/>
    </row>
    <row r="87" spans="1:25" s="130" customFormat="1" ht="15.75">
      <c r="A87" s="222" t="s">
        <v>22</v>
      </c>
      <c r="B87" s="224">
        <v>-1444.402</v>
      </c>
      <c r="C87" s="224">
        <v>-12228.550000000003</v>
      </c>
      <c r="D87" s="224">
        <v>386.02499999999998</v>
      </c>
      <c r="E87" s="224">
        <f t="shared" ref="E87:E97" si="135">B87+C87+D87</f>
        <v>-13286.927000000003</v>
      </c>
      <c r="F87" s="224">
        <f>16245.938+4580.22</f>
        <v>20826.157999999999</v>
      </c>
      <c r="M87" s="135"/>
      <c r="O87" s="140"/>
      <c r="P87" s="140"/>
      <c r="Q87" s="140"/>
      <c r="U87" s="135"/>
      <c r="W87" s="140"/>
      <c r="X87" s="140"/>
      <c r="Y87" s="140"/>
    </row>
    <row r="88" spans="1:25" s="130" customFormat="1" ht="15.75">
      <c r="A88" s="222" t="s">
        <v>23</v>
      </c>
      <c r="B88" s="224">
        <v>-1432.96</v>
      </c>
      <c r="C88" s="224">
        <v>-14058.898000000001</v>
      </c>
      <c r="D88" s="224">
        <v>431.14699999999999</v>
      </c>
      <c r="E88" s="224">
        <f t="shared" si="135"/>
        <v>-15060.710999999999</v>
      </c>
      <c r="F88" s="224"/>
      <c r="M88" s="135"/>
      <c r="O88" s="140"/>
      <c r="P88" s="140"/>
      <c r="Q88" s="140"/>
      <c r="U88" s="135"/>
      <c r="W88" s="140"/>
      <c r="X88" s="140"/>
      <c r="Y88" s="140"/>
    </row>
    <row r="89" spans="1:25" s="130" customFormat="1" ht="15.75">
      <c r="A89" s="222" t="s">
        <v>24</v>
      </c>
      <c r="B89" s="224"/>
      <c r="C89" s="224"/>
      <c r="D89" s="224">
        <v>421.88299999999998</v>
      </c>
      <c r="E89" s="224">
        <f t="shared" si="135"/>
        <v>421.88299999999998</v>
      </c>
      <c r="F89" s="224">
        <f>-4580.22+22970.366</f>
        <v>18390.146000000001</v>
      </c>
      <c r="M89" s="135"/>
      <c r="O89" s="140"/>
      <c r="P89" s="140"/>
      <c r="Q89" s="140"/>
      <c r="U89" s="135"/>
      <c r="W89" s="140"/>
      <c r="X89" s="140"/>
      <c r="Y89" s="140"/>
    </row>
    <row r="90" spans="1:25" s="130" customFormat="1" ht="15.75">
      <c r="A90" s="222" t="s">
        <v>25</v>
      </c>
      <c r="B90" s="224"/>
      <c r="C90" s="224"/>
      <c r="D90" s="224">
        <v>330.79</v>
      </c>
      <c r="E90" s="224">
        <f t="shared" si="135"/>
        <v>330.79</v>
      </c>
      <c r="F90" s="224"/>
      <c r="M90" s="135"/>
      <c r="O90" s="140"/>
      <c r="P90" s="140"/>
      <c r="Q90" s="140"/>
      <c r="U90" s="135"/>
      <c r="W90" s="140"/>
      <c r="X90" s="140"/>
      <c r="Y90" s="140"/>
    </row>
    <row r="91" spans="1:25" s="130" customFormat="1" ht="15.75">
      <c r="A91" s="222" t="s">
        <v>26</v>
      </c>
      <c r="B91" s="224"/>
      <c r="C91" s="224"/>
      <c r="D91" s="224">
        <v>46.585999999999999</v>
      </c>
      <c r="E91" s="224">
        <f t="shared" si="135"/>
        <v>46.585999999999999</v>
      </c>
      <c r="F91" s="224">
        <f>-16245.938+6015.287</f>
        <v>-10230.651</v>
      </c>
      <c r="M91" s="135"/>
      <c r="O91" s="140"/>
      <c r="P91" s="140"/>
      <c r="Q91" s="140"/>
      <c r="U91" s="135"/>
      <c r="W91" s="140"/>
      <c r="X91" s="140"/>
      <c r="Y91" s="140"/>
    </row>
    <row r="92" spans="1:25" s="130" customFormat="1" ht="15.75">
      <c r="A92" s="222" t="s">
        <v>27</v>
      </c>
      <c r="B92" s="224"/>
      <c r="C92" s="224"/>
      <c r="D92" s="224">
        <v>239.87899999999999</v>
      </c>
      <c r="E92" s="224">
        <f t="shared" si="135"/>
        <v>239.87899999999999</v>
      </c>
      <c r="F92" s="224"/>
      <c r="M92" s="135"/>
      <c r="O92" s="140"/>
      <c r="P92" s="140"/>
      <c r="Q92" s="140"/>
      <c r="U92" s="135"/>
      <c r="W92" s="140"/>
      <c r="X92" s="140"/>
      <c r="Y92" s="140"/>
    </row>
    <row r="93" spans="1:25" s="130" customFormat="1" ht="15.75">
      <c r="A93" s="222" t="s">
        <v>28</v>
      </c>
      <c r="B93" s="224"/>
      <c r="C93" s="224"/>
      <c r="D93" s="224">
        <v>132.60300000000001</v>
      </c>
      <c r="E93" s="224">
        <f t="shared" si="135"/>
        <v>132.60300000000001</v>
      </c>
      <c r="F93" s="224">
        <v>-6015.2870000000003</v>
      </c>
      <c r="M93" s="135"/>
      <c r="O93" s="140"/>
      <c r="P93" s="140"/>
      <c r="Q93" s="140"/>
      <c r="U93" s="135"/>
      <c r="W93" s="140"/>
      <c r="X93" s="140"/>
      <c r="Y93" s="140"/>
    </row>
    <row r="94" spans="1:25" s="130" customFormat="1" ht="15.75">
      <c r="A94" s="222" t="s">
        <v>29</v>
      </c>
      <c r="B94" s="224"/>
      <c r="C94" s="224"/>
      <c r="D94" s="224">
        <v>93.763999999999996</v>
      </c>
      <c r="E94" s="224">
        <f t="shared" si="135"/>
        <v>93.763999999999996</v>
      </c>
      <c r="F94" s="224"/>
      <c r="M94" s="135"/>
      <c r="O94" s="140"/>
      <c r="P94" s="140"/>
      <c r="Q94" s="140"/>
      <c r="U94" s="135"/>
      <c r="W94" s="140"/>
      <c r="X94" s="140"/>
      <c r="Y94" s="140"/>
    </row>
    <row r="95" spans="1:25" s="130" customFormat="1" ht="15.75">
      <c r="A95" s="222" t="s">
        <v>30</v>
      </c>
      <c r="B95" s="224"/>
      <c r="C95" s="224"/>
      <c r="D95" s="224"/>
      <c r="E95" s="224">
        <f t="shared" si="135"/>
        <v>0</v>
      </c>
      <c r="F95" s="224">
        <v>6008.4</v>
      </c>
      <c r="M95" s="135"/>
      <c r="O95" s="140"/>
      <c r="P95" s="140"/>
      <c r="Q95" s="140"/>
      <c r="U95" s="135"/>
      <c r="W95" s="140"/>
      <c r="X95" s="140"/>
      <c r="Y95" s="140"/>
    </row>
    <row r="96" spans="1:25" s="130" customFormat="1" ht="15.75">
      <c r="A96" s="222" t="s">
        <v>31</v>
      </c>
      <c r="B96" s="224">
        <v>0</v>
      </c>
      <c r="C96" s="224"/>
      <c r="D96" s="224"/>
      <c r="E96" s="224">
        <f t="shared" si="135"/>
        <v>0</v>
      </c>
      <c r="F96" s="224"/>
      <c r="M96" s="135"/>
      <c r="O96" s="140"/>
      <c r="P96" s="140"/>
      <c r="Q96" s="140"/>
      <c r="U96" s="135"/>
      <c r="W96" s="140"/>
      <c r="X96" s="140"/>
      <c r="Y96" s="140"/>
    </row>
    <row r="97" spans="1:25" s="130" customFormat="1" ht="15.75">
      <c r="A97" s="222" t="s">
        <v>32</v>
      </c>
      <c r="B97" s="224">
        <v>0</v>
      </c>
      <c r="C97" s="224"/>
      <c r="D97" s="224"/>
      <c r="E97" s="224">
        <f t="shared" si="135"/>
        <v>0</v>
      </c>
      <c r="F97" s="224"/>
      <c r="M97" s="135"/>
      <c r="O97" s="140"/>
      <c r="P97" s="140"/>
      <c r="Q97" s="140"/>
      <c r="U97" s="135"/>
      <c r="W97" s="140"/>
      <c r="X97" s="140"/>
      <c r="Y97" s="140"/>
    </row>
    <row r="98" spans="1:25" s="130" customFormat="1" ht="15.75">
      <c r="A98" s="222" t="s">
        <v>120</v>
      </c>
      <c r="B98" s="224">
        <f>SUM(B86:B97)</f>
        <v>-6741.5929999999998</v>
      </c>
      <c r="C98" s="224">
        <f>SUM(C86:C97)</f>
        <v>-39865.364000000001</v>
      </c>
      <c r="D98" s="224">
        <f>SUM(D86:D97)</f>
        <v>2509.8620000000001</v>
      </c>
      <c r="E98" s="224">
        <f>SUM(E86:E97)</f>
        <v>-44097.094999999987</v>
      </c>
      <c r="F98" s="224"/>
      <c r="G98" s="130">
        <v>-34468.084000000003</v>
      </c>
      <c r="M98" s="135"/>
      <c r="O98" s="140"/>
      <c r="P98" s="140"/>
      <c r="Q98" s="140"/>
      <c r="U98" s="135"/>
      <c r="W98" s="140"/>
      <c r="X98" s="140"/>
      <c r="Y98" s="140"/>
    </row>
    <row r="99" spans="1:25" s="130" customFormat="1">
      <c r="E99" s="135"/>
      <c r="M99" s="135"/>
      <c r="O99" s="140"/>
      <c r="P99" s="140"/>
      <c r="Q99" s="140"/>
      <c r="U99" s="135"/>
      <c r="W99" s="140"/>
      <c r="X99" s="140"/>
      <c r="Y99" s="140"/>
    </row>
    <row r="100" spans="1:25" s="130" customFormat="1">
      <c r="E100" s="135"/>
      <c r="M100" s="135"/>
      <c r="O100" s="140"/>
      <c r="P100" s="140"/>
      <c r="Q100" s="140"/>
      <c r="U100" s="135"/>
      <c r="W100" s="140"/>
      <c r="X100" s="140"/>
      <c r="Y100" s="140"/>
    </row>
    <row r="101" spans="1:25" s="130" customFormat="1">
      <c r="E101" s="135"/>
      <c r="M101" s="135"/>
      <c r="O101" s="140"/>
      <c r="P101" s="140"/>
      <c r="Q101" s="140"/>
      <c r="U101" s="135"/>
      <c r="W101" s="140"/>
      <c r="X101" s="140"/>
      <c r="Y101" s="140"/>
    </row>
    <row r="102" spans="1:25" s="130" customFormat="1" ht="15.75">
      <c r="A102" s="146" t="s">
        <v>188</v>
      </c>
      <c r="B102" s="218"/>
      <c r="C102" s="146"/>
      <c r="D102" s="218"/>
      <c r="E102" s="146"/>
      <c r="M102" s="135"/>
      <c r="O102" s="140"/>
      <c r="P102" s="140"/>
      <c r="Q102" s="140"/>
      <c r="U102" s="135"/>
      <c r="W102" s="140"/>
      <c r="X102" s="140"/>
      <c r="Y102" s="140"/>
    </row>
    <row r="103" spans="1:25" s="130" customFormat="1" ht="110.25">
      <c r="A103" s="222"/>
      <c r="B103" s="223" t="s">
        <v>189</v>
      </c>
      <c r="C103" s="219" t="s">
        <v>190</v>
      </c>
      <c r="D103" s="226" t="s">
        <v>191</v>
      </c>
      <c r="E103" s="220" t="s">
        <v>193</v>
      </c>
      <c r="F103" s="220" t="s">
        <v>131</v>
      </c>
      <c r="M103" s="135"/>
      <c r="O103" s="140"/>
      <c r="P103" s="140"/>
      <c r="Q103" s="140"/>
      <c r="U103" s="135"/>
      <c r="W103" s="140"/>
      <c r="X103" s="140"/>
      <c r="Y103" s="140"/>
    </row>
    <row r="104" spans="1:25" s="130" customFormat="1" ht="15.75">
      <c r="A104" s="222" t="s">
        <v>21</v>
      </c>
      <c r="B104" s="224">
        <v>22000</v>
      </c>
      <c r="C104" s="216"/>
      <c r="D104" s="216"/>
      <c r="E104" s="216">
        <v>6168.7690000000002</v>
      </c>
      <c r="F104" s="216">
        <f>B104+C104+D104+E104</f>
        <v>28168.769</v>
      </c>
      <c r="H104" s="280"/>
      <c r="M104" s="135"/>
      <c r="O104" s="140"/>
      <c r="P104" s="140"/>
      <c r="Q104" s="140"/>
      <c r="U104" s="135"/>
      <c r="W104" s="140"/>
      <c r="X104" s="140"/>
      <c r="Y104" s="140"/>
    </row>
    <row r="105" spans="1:25" s="130" customFormat="1" ht="15.75">
      <c r="A105" s="222" t="s">
        <v>22</v>
      </c>
      <c r="B105" s="224"/>
      <c r="C105" s="216"/>
      <c r="D105" s="216"/>
      <c r="E105" s="216">
        <v>5573.4629999999997</v>
      </c>
      <c r="F105" s="216">
        <f t="shared" ref="F105:F116" si="136">B105+C105+D105+E105</f>
        <v>5573.4629999999997</v>
      </c>
      <c r="M105" s="135"/>
      <c r="O105" s="140"/>
      <c r="P105" s="140"/>
      <c r="Q105" s="140"/>
      <c r="U105" s="135"/>
      <c r="W105" s="140"/>
      <c r="X105" s="140"/>
      <c r="Y105" s="140"/>
    </row>
    <row r="106" spans="1:25" s="130" customFormat="1" ht="15.75">
      <c r="A106" s="222" t="s">
        <v>23</v>
      </c>
      <c r="B106" s="224"/>
      <c r="C106" s="216"/>
      <c r="D106" s="216"/>
      <c r="E106" s="216">
        <v>5129.5879999999997</v>
      </c>
      <c r="F106" s="216">
        <f t="shared" si="136"/>
        <v>5129.5879999999997</v>
      </c>
      <c r="M106" s="135"/>
      <c r="O106" s="140"/>
      <c r="P106" s="140"/>
      <c r="Q106" s="140"/>
      <c r="U106" s="135"/>
      <c r="W106" s="140"/>
      <c r="X106" s="140"/>
      <c r="Y106" s="140"/>
    </row>
    <row r="107" spans="1:25" s="130" customFormat="1" ht="15.75">
      <c r="A107" s="222" t="s">
        <v>24</v>
      </c>
      <c r="B107" s="224"/>
      <c r="C107" s="216"/>
      <c r="D107" s="216"/>
      <c r="E107" s="216">
        <v>4505.4610000000002</v>
      </c>
      <c r="F107" s="216">
        <f t="shared" si="136"/>
        <v>4505.4610000000002</v>
      </c>
      <c r="M107" s="135"/>
      <c r="O107" s="140"/>
      <c r="P107" s="140"/>
      <c r="Q107" s="140"/>
      <c r="U107" s="135"/>
      <c r="W107" s="140"/>
      <c r="X107" s="140"/>
      <c r="Y107" s="140"/>
    </row>
    <row r="108" spans="1:25" s="130" customFormat="1" ht="15.75">
      <c r="A108" s="222" t="s">
        <v>25</v>
      </c>
      <c r="B108" s="224"/>
      <c r="C108" s="216"/>
      <c r="D108" s="216"/>
      <c r="E108" s="216">
        <v>5136.5969999999998</v>
      </c>
      <c r="F108" s="216">
        <f t="shared" si="136"/>
        <v>5136.5969999999998</v>
      </c>
      <c r="M108" s="135"/>
      <c r="O108" s="140"/>
      <c r="P108" s="140"/>
      <c r="Q108" s="140"/>
      <c r="U108" s="135"/>
      <c r="W108" s="140"/>
      <c r="X108" s="140"/>
      <c r="Y108" s="140"/>
    </row>
    <row r="109" spans="1:25" s="130" customFormat="1" ht="15.75">
      <c r="A109" s="222" t="s">
        <v>26</v>
      </c>
      <c r="B109" s="224"/>
      <c r="C109" s="216"/>
      <c r="D109" s="216"/>
      <c r="E109" s="216">
        <v>4458.3990000000003</v>
      </c>
      <c r="F109" s="216">
        <f t="shared" si="136"/>
        <v>4458.3990000000003</v>
      </c>
      <c r="M109" s="135"/>
      <c r="O109" s="140"/>
      <c r="P109" s="140"/>
      <c r="Q109" s="140"/>
      <c r="U109" s="135"/>
      <c r="W109" s="140"/>
      <c r="X109" s="140"/>
      <c r="Y109" s="140"/>
    </row>
    <row r="110" spans="1:25" s="130" customFormat="1" ht="15.75">
      <c r="A110" s="222" t="s">
        <v>27</v>
      </c>
      <c r="B110" s="224"/>
      <c r="C110" s="216"/>
      <c r="D110" s="216"/>
      <c r="E110" s="216">
        <v>4670.2020000000002</v>
      </c>
      <c r="F110" s="216">
        <f t="shared" si="136"/>
        <v>4670.2020000000002</v>
      </c>
      <c r="M110" s="135"/>
      <c r="O110" s="140"/>
      <c r="P110" s="140"/>
      <c r="Q110" s="140"/>
      <c r="U110" s="135"/>
      <c r="W110" s="140"/>
      <c r="X110" s="140"/>
      <c r="Y110" s="140"/>
    </row>
    <row r="111" spans="1:25" s="130" customFormat="1" ht="15.75">
      <c r="A111" s="222" t="s">
        <v>28</v>
      </c>
      <c r="B111" s="224"/>
      <c r="C111" s="216">
        <v>-2000</v>
      </c>
      <c r="D111" s="216"/>
      <c r="E111" s="216">
        <v>5459.8860000000004</v>
      </c>
      <c r="F111" s="216">
        <f t="shared" si="136"/>
        <v>3459.8860000000004</v>
      </c>
      <c r="M111" s="135"/>
      <c r="O111" s="140"/>
      <c r="P111" s="140"/>
      <c r="Q111" s="140"/>
      <c r="U111" s="135"/>
      <c r="W111" s="140"/>
      <c r="X111" s="140"/>
      <c r="Y111" s="140"/>
    </row>
    <row r="112" spans="1:25" s="130" customFormat="1" ht="15.75">
      <c r="A112" s="222" t="s">
        <v>29</v>
      </c>
      <c r="B112" s="224"/>
      <c r="C112" s="216">
        <v>2000</v>
      </c>
      <c r="D112" s="216">
        <v>948.6</v>
      </c>
      <c r="E112" s="216">
        <v>4491.0959999999995</v>
      </c>
      <c r="F112" s="216">
        <f t="shared" si="136"/>
        <v>7439.6959999999999</v>
      </c>
      <c r="M112" s="135"/>
      <c r="O112" s="140"/>
      <c r="P112" s="140"/>
      <c r="Q112" s="140"/>
      <c r="U112" s="135"/>
      <c r="W112" s="140"/>
      <c r="X112" s="140"/>
      <c r="Y112" s="140"/>
    </row>
    <row r="113" spans="1:25" s="130" customFormat="1" ht="15.75">
      <c r="A113" s="222" t="s">
        <v>30</v>
      </c>
      <c r="B113" s="224"/>
      <c r="C113" s="216"/>
      <c r="D113" s="216"/>
      <c r="E113" s="216">
        <v>4847.942</v>
      </c>
      <c r="F113" s="216">
        <f t="shared" si="136"/>
        <v>4847.942</v>
      </c>
      <c r="M113" s="135"/>
      <c r="O113" s="140"/>
      <c r="P113" s="140"/>
      <c r="Q113" s="140"/>
      <c r="U113" s="135"/>
      <c r="W113" s="140"/>
      <c r="X113" s="140"/>
      <c r="Y113" s="140"/>
    </row>
    <row r="114" spans="1:25" s="130" customFormat="1" ht="15.75">
      <c r="A114" s="222" t="s">
        <v>31</v>
      </c>
      <c r="B114" s="224"/>
      <c r="C114" s="216"/>
      <c r="D114" s="216"/>
      <c r="E114" s="216">
        <v>5921.7250000000004</v>
      </c>
      <c r="F114" s="216">
        <f t="shared" si="136"/>
        <v>5921.7250000000004</v>
      </c>
      <c r="M114" s="135"/>
      <c r="O114" s="140"/>
      <c r="P114" s="140"/>
      <c r="Q114" s="140"/>
      <c r="U114" s="135"/>
      <c r="W114" s="140"/>
      <c r="X114" s="140"/>
      <c r="Y114" s="140"/>
    </row>
    <row r="115" spans="1:25" s="130" customFormat="1" ht="15.75">
      <c r="A115" s="222" t="s">
        <v>32</v>
      </c>
      <c r="B115" s="224"/>
      <c r="C115" s="216"/>
      <c r="D115" s="216"/>
      <c r="E115" s="216">
        <v>6463.2179999999998</v>
      </c>
      <c r="F115" s="216">
        <f t="shared" si="136"/>
        <v>6463.2179999999998</v>
      </c>
      <c r="M115" s="135"/>
      <c r="O115" s="140"/>
      <c r="P115" s="140"/>
      <c r="Q115" s="140"/>
      <c r="U115" s="135"/>
      <c r="W115" s="140"/>
      <c r="X115" s="140"/>
      <c r="Y115" s="140"/>
    </row>
    <row r="116" spans="1:25" s="130" customFormat="1" ht="15.75">
      <c r="A116" s="222" t="s">
        <v>120</v>
      </c>
      <c r="B116" s="224">
        <f>SUM(B104:B115)</f>
        <v>22000</v>
      </c>
      <c r="C116" s="216">
        <f t="shared" ref="C116:E116" si="137">SUM(C104:C115)</f>
        <v>0</v>
      </c>
      <c r="D116" s="216">
        <f t="shared" si="137"/>
        <v>948.6</v>
      </c>
      <c r="E116" s="216">
        <f t="shared" si="137"/>
        <v>62826.345999999998</v>
      </c>
      <c r="F116" s="216">
        <f t="shared" si="136"/>
        <v>85774.945999999996</v>
      </c>
      <c r="G116" s="130">
        <v>62826.345999999998</v>
      </c>
      <c r="H116" s="130">
        <v>22000</v>
      </c>
      <c r="M116" s="135"/>
      <c r="O116" s="140"/>
      <c r="P116" s="140"/>
      <c r="Q116" s="140"/>
      <c r="U116" s="135"/>
      <c r="W116" s="140"/>
      <c r="X116" s="140"/>
      <c r="Y116" s="140"/>
    </row>
    <row r="117" spans="1:25" s="130" customFormat="1">
      <c r="E117" s="135"/>
      <c r="M117" s="135"/>
      <c r="O117" s="140"/>
      <c r="P117" s="140"/>
      <c r="Q117" s="140"/>
      <c r="U117" s="135"/>
      <c r="W117" s="140"/>
      <c r="X117" s="140"/>
      <c r="Y117" s="140"/>
    </row>
    <row r="118" spans="1:25" s="130" customFormat="1" ht="15.75">
      <c r="A118" s="146" t="s">
        <v>18</v>
      </c>
      <c r="B118" s="218"/>
      <c r="C118" s="146"/>
      <c r="D118" s="218"/>
      <c r="E118" s="146"/>
      <c r="M118" s="135"/>
      <c r="O118" s="140"/>
      <c r="P118" s="140"/>
      <c r="Q118" s="140"/>
      <c r="U118" s="135"/>
      <c r="W118" s="140"/>
      <c r="X118" s="140"/>
      <c r="Y118" s="140"/>
    </row>
    <row r="119" spans="1:25" s="130" customFormat="1" ht="15.75">
      <c r="A119" s="222"/>
      <c r="B119" s="223" t="s">
        <v>197</v>
      </c>
      <c r="I119" s="135"/>
      <c r="K119" s="140"/>
      <c r="L119" s="140"/>
      <c r="M119" s="140"/>
      <c r="Q119" s="135"/>
      <c r="S119" s="140"/>
      <c r="T119" s="140"/>
      <c r="U119" s="140"/>
    </row>
    <row r="120" spans="1:25" s="130" customFormat="1" ht="15.75">
      <c r="A120" s="222" t="s">
        <v>21</v>
      </c>
      <c r="B120" s="224">
        <v>512.33699999999999</v>
      </c>
      <c r="D120" s="280"/>
      <c r="I120" s="135"/>
      <c r="K120" s="140"/>
      <c r="L120" s="140"/>
      <c r="M120" s="140"/>
      <c r="Q120" s="135"/>
      <c r="S120" s="140"/>
      <c r="T120" s="140"/>
      <c r="U120" s="140"/>
    </row>
    <row r="121" spans="1:25" s="130" customFormat="1" ht="15.75">
      <c r="A121" s="222" t="s">
        <v>22</v>
      </c>
      <c r="B121" s="224">
        <v>687.01200000000017</v>
      </c>
      <c r="K121" s="140"/>
      <c r="L121" s="140"/>
      <c r="M121" s="140"/>
      <c r="Q121" s="135"/>
      <c r="S121" s="140"/>
      <c r="T121" s="140"/>
      <c r="U121" s="140"/>
    </row>
    <row r="122" spans="1:25" s="130" customFormat="1" ht="15.75">
      <c r="A122" s="222" t="s">
        <v>23</v>
      </c>
      <c r="B122" s="224">
        <v>510.93499999999995</v>
      </c>
      <c r="K122" s="140"/>
      <c r="L122" s="140"/>
      <c r="M122" s="140"/>
      <c r="Q122" s="135"/>
      <c r="S122" s="140"/>
      <c r="T122" s="140"/>
      <c r="U122" s="140"/>
    </row>
    <row r="123" spans="1:25" s="130" customFormat="1" ht="15.75">
      <c r="A123" s="222" t="s">
        <v>24</v>
      </c>
      <c r="B123" s="224">
        <v>591.07499999999993</v>
      </c>
      <c r="K123" s="140"/>
      <c r="L123" s="140"/>
      <c r="M123" s="140"/>
      <c r="Q123" s="135"/>
      <c r="S123" s="140"/>
      <c r="T123" s="140"/>
      <c r="U123" s="140"/>
    </row>
    <row r="124" spans="1:25" s="130" customFormat="1" ht="15.75">
      <c r="A124" s="222" t="s">
        <v>25</v>
      </c>
      <c r="B124" s="224">
        <v>514.90500000000009</v>
      </c>
      <c r="K124" s="140"/>
      <c r="L124" s="140"/>
      <c r="M124" s="140"/>
      <c r="Q124" s="135"/>
      <c r="S124" s="140"/>
      <c r="T124" s="140"/>
      <c r="U124" s="140"/>
    </row>
    <row r="125" spans="1:25" s="130" customFormat="1" ht="15.75">
      <c r="A125" s="222" t="s">
        <v>26</v>
      </c>
      <c r="B125" s="224">
        <v>530.79799999999989</v>
      </c>
      <c r="I125" s="135"/>
      <c r="K125" s="140"/>
      <c r="L125" s="140"/>
      <c r="M125" s="140"/>
      <c r="Q125" s="135"/>
      <c r="S125" s="140"/>
      <c r="T125" s="140"/>
      <c r="U125" s="140"/>
    </row>
    <row r="126" spans="1:25" s="130" customFormat="1" ht="15.75">
      <c r="A126" s="222" t="s">
        <v>27</v>
      </c>
      <c r="B126" s="224"/>
      <c r="I126" s="135"/>
      <c r="K126" s="140"/>
      <c r="L126" s="140"/>
      <c r="M126" s="140"/>
      <c r="Q126" s="135"/>
      <c r="S126" s="140"/>
      <c r="T126" s="140"/>
      <c r="U126" s="140"/>
    </row>
    <row r="127" spans="1:25" s="130" customFormat="1" ht="15.75">
      <c r="A127" s="222" t="s">
        <v>28</v>
      </c>
      <c r="B127" s="224"/>
      <c r="I127" s="135"/>
      <c r="K127" s="140"/>
      <c r="L127" s="140"/>
      <c r="M127" s="140"/>
      <c r="Q127" s="135"/>
      <c r="S127" s="140"/>
      <c r="T127" s="140"/>
      <c r="U127" s="140"/>
    </row>
    <row r="128" spans="1:25" s="130" customFormat="1" ht="15.75">
      <c r="A128" s="222" t="s">
        <v>29</v>
      </c>
      <c r="B128" s="224"/>
      <c r="I128" s="135"/>
      <c r="K128" s="140"/>
      <c r="L128" s="140"/>
      <c r="M128" s="140"/>
      <c r="Q128" s="135"/>
      <c r="S128" s="140"/>
      <c r="T128" s="140"/>
      <c r="U128" s="140"/>
    </row>
    <row r="129" spans="1:25" s="130" customFormat="1" ht="15.75">
      <c r="A129" s="222" t="s">
        <v>30</v>
      </c>
      <c r="B129" s="224"/>
      <c r="I129" s="135"/>
      <c r="K129" s="140"/>
      <c r="L129" s="140"/>
      <c r="M129" s="140"/>
      <c r="Q129" s="135"/>
      <c r="S129" s="140"/>
      <c r="T129" s="140"/>
      <c r="U129" s="140"/>
    </row>
    <row r="130" spans="1:25" s="130" customFormat="1" ht="15.75">
      <c r="A130" s="222" t="s">
        <v>31</v>
      </c>
      <c r="B130" s="224"/>
      <c r="I130" s="135"/>
      <c r="K130" s="140"/>
      <c r="L130" s="140"/>
      <c r="M130" s="140"/>
      <c r="Q130" s="135"/>
      <c r="S130" s="140"/>
      <c r="T130" s="140"/>
      <c r="U130" s="140"/>
    </row>
    <row r="131" spans="1:25" s="130" customFormat="1" ht="15.75">
      <c r="A131" s="222" t="s">
        <v>32</v>
      </c>
      <c r="B131" s="224"/>
      <c r="I131" s="135"/>
      <c r="K131" s="140"/>
      <c r="L131" s="140"/>
      <c r="M131" s="140"/>
      <c r="Q131" s="135"/>
      <c r="S131" s="140"/>
      <c r="T131" s="140"/>
      <c r="U131" s="140"/>
    </row>
    <row r="132" spans="1:25" s="130" customFormat="1" ht="15.75">
      <c r="A132" s="222" t="s">
        <v>120</v>
      </c>
      <c r="B132" s="224">
        <f>SUM(B120:B131)</f>
        <v>3347.0619999999999</v>
      </c>
      <c r="C132" s="130">
        <v>3347.0619999999999</v>
      </c>
      <c r="I132" s="135"/>
      <c r="K132" s="140"/>
      <c r="L132" s="140"/>
      <c r="M132" s="140"/>
      <c r="Q132" s="135"/>
      <c r="S132" s="140"/>
      <c r="T132" s="140"/>
      <c r="U132" s="140"/>
    </row>
    <row r="133" spans="1:25" s="130" customFormat="1">
      <c r="E133" s="135"/>
      <c r="M133" s="135"/>
      <c r="O133" s="140"/>
      <c r="P133" s="140"/>
      <c r="Q133" s="140"/>
      <c r="U133" s="135"/>
      <c r="W133" s="140"/>
      <c r="X133" s="140"/>
      <c r="Y133" s="140"/>
    </row>
    <row r="134" spans="1:25" s="130" customFormat="1" ht="15.75">
      <c r="A134" s="146" t="s">
        <v>33</v>
      </c>
      <c r="B134" s="218"/>
      <c r="E134" s="135"/>
      <c r="M134" s="135"/>
      <c r="O134" s="140"/>
      <c r="P134" s="140"/>
      <c r="Q134" s="140"/>
      <c r="U134" s="135"/>
      <c r="W134" s="140"/>
      <c r="X134" s="140"/>
      <c r="Y134" s="140"/>
    </row>
    <row r="135" spans="1:25" s="130" customFormat="1" ht="15.75">
      <c r="A135" s="222"/>
      <c r="B135" s="223" t="s">
        <v>192</v>
      </c>
      <c r="E135" s="135"/>
      <c r="M135" s="135"/>
      <c r="O135" s="140"/>
      <c r="P135" s="140"/>
      <c r="Q135" s="140"/>
      <c r="U135" s="135"/>
      <c r="W135" s="140"/>
      <c r="X135" s="140"/>
      <c r="Y135" s="140"/>
    </row>
    <row r="136" spans="1:25" s="130" customFormat="1" ht="15.75">
      <c r="A136" s="222" t="s">
        <v>21</v>
      </c>
      <c r="B136" s="224">
        <v>2728.8149999999996</v>
      </c>
      <c r="E136" s="135"/>
      <c r="M136" s="135"/>
      <c r="O136" s="140"/>
      <c r="P136" s="140"/>
      <c r="Q136" s="140"/>
      <c r="U136" s="135"/>
      <c r="W136" s="140"/>
      <c r="X136" s="140"/>
      <c r="Y136" s="140"/>
    </row>
    <row r="137" spans="1:25" s="130" customFormat="1" ht="15.75">
      <c r="A137" s="222" t="s">
        <v>22</v>
      </c>
      <c r="B137" s="224">
        <v>1412.7090000000001</v>
      </c>
      <c r="E137" s="135"/>
      <c r="M137" s="135"/>
      <c r="O137" s="140"/>
      <c r="P137" s="140"/>
      <c r="Q137" s="140"/>
      <c r="U137" s="135"/>
      <c r="W137" s="140"/>
      <c r="X137" s="140"/>
      <c r="Y137" s="140"/>
    </row>
    <row r="138" spans="1:25" s="130" customFormat="1" ht="15.75">
      <c r="A138" s="222" t="s">
        <v>23</v>
      </c>
      <c r="B138" s="224">
        <v>7629.222999999999</v>
      </c>
      <c r="E138" s="135"/>
      <c r="M138" s="135"/>
      <c r="O138" s="140"/>
      <c r="P138" s="140"/>
      <c r="Q138" s="140"/>
      <c r="U138" s="135"/>
      <c r="W138" s="140"/>
      <c r="X138" s="140"/>
      <c r="Y138" s="140"/>
    </row>
    <row r="139" spans="1:25" s="130" customFormat="1" ht="15.75">
      <c r="A139" s="222" t="s">
        <v>24</v>
      </c>
      <c r="B139" s="224">
        <v>3142.9799999999996</v>
      </c>
      <c r="E139" s="135"/>
      <c r="M139" s="135"/>
      <c r="O139" s="140"/>
      <c r="P139" s="140"/>
      <c r="Q139" s="140"/>
      <c r="U139" s="135"/>
      <c r="W139" s="140"/>
      <c r="X139" s="140"/>
      <c r="Y139" s="140"/>
    </row>
    <row r="140" spans="1:25" s="130" customFormat="1" ht="15.75">
      <c r="A140" s="222" t="s">
        <v>25</v>
      </c>
      <c r="B140" s="224">
        <v>13178.61479</v>
      </c>
      <c r="E140" s="135"/>
      <c r="M140" s="135"/>
      <c r="O140" s="140"/>
      <c r="P140" s="140"/>
      <c r="Q140" s="140"/>
      <c r="U140" s="135"/>
      <c r="W140" s="140"/>
      <c r="X140" s="140"/>
      <c r="Y140" s="140"/>
    </row>
    <row r="141" spans="1:25" s="130" customFormat="1" ht="15.75">
      <c r="A141" s="222" t="s">
        <v>26</v>
      </c>
      <c r="B141" s="224">
        <v>820.75495999999998</v>
      </c>
      <c r="E141" s="135"/>
      <c r="M141" s="135"/>
      <c r="O141" s="140"/>
      <c r="P141" s="140"/>
      <c r="Q141" s="140"/>
      <c r="U141" s="135"/>
      <c r="W141" s="140"/>
      <c r="X141" s="140"/>
      <c r="Y141" s="140"/>
    </row>
    <row r="142" spans="1:25" s="130" customFormat="1" ht="15.75">
      <c r="A142" s="222" t="s">
        <v>27</v>
      </c>
      <c r="B142" s="224">
        <v>2722.2350000000001</v>
      </c>
      <c r="E142" s="135"/>
      <c r="M142" s="135"/>
      <c r="O142" s="140"/>
      <c r="P142" s="140"/>
      <c r="Q142" s="140"/>
      <c r="U142" s="135"/>
      <c r="W142" s="140"/>
      <c r="X142" s="140"/>
      <c r="Y142" s="140"/>
    </row>
    <row r="143" spans="1:25" s="130" customFormat="1" ht="15.75">
      <c r="A143" s="222" t="s">
        <v>28</v>
      </c>
      <c r="B143" s="224">
        <v>2834.9319999999998</v>
      </c>
      <c r="E143" s="135"/>
      <c r="M143" s="135"/>
      <c r="O143" s="140"/>
      <c r="P143" s="140"/>
      <c r="Q143" s="140"/>
      <c r="U143" s="135"/>
      <c r="W143" s="140"/>
      <c r="X143" s="140"/>
      <c r="Y143" s="140"/>
    </row>
    <row r="144" spans="1:25" s="130" customFormat="1" ht="15.75">
      <c r="A144" s="222" t="s">
        <v>29</v>
      </c>
      <c r="B144" s="224">
        <v>3148.326</v>
      </c>
      <c r="E144" s="135"/>
      <c r="M144" s="135"/>
      <c r="O144" s="140"/>
      <c r="P144" s="140"/>
      <c r="Q144" s="140"/>
      <c r="U144" s="135"/>
      <c r="W144" s="140"/>
      <c r="X144" s="140"/>
      <c r="Y144" s="140"/>
    </row>
    <row r="145" spans="1:25" s="130" customFormat="1" ht="15.75">
      <c r="A145" s="222" t="s">
        <v>30</v>
      </c>
      <c r="B145" s="224">
        <v>2871.6419999999998</v>
      </c>
      <c r="E145" s="135"/>
      <c r="M145" s="135"/>
      <c r="O145" s="140"/>
      <c r="P145" s="140"/>
      <c r="Q145" s="140"/>
      <c r="U145" s="135"/>
      <c r="W145" s="140"/>
      <c r="X145" s="140"/>
      <c r="Y145" s="140"/>
    </row>
    <row r="146" spans="1:25" s="130" customFormat="1" ht="15.75">
      <c r="A146" s="222" t="s">
        <v>31</v>
      </c>
      <c r="B146" s="224">
        <v>5564.97</v>
      </c>
      <c r="E146" s="135"/>
      <c r="M146" s="135"/>
      <c r="O146" s="140"/>
      <c r="P146" s="140"/>
      <c r="Q146" s="140"/>
      <c r="U146" s="135"/>
      <c r="W146" s="140"/>
      <c r="X146" s="140"/>
      <c r="Y146" s="140"/>
    </row>
    <row r="147" spans="1:25" s="130" customFormat="1" ht="15.75">
      <c r="A147" s="222" t="s">
        <v>32</v>
      </c>
      <c r="B147" s="224">
        <v>1960.86358</v>
      </c>
      <c r="E147" s="135"/>
      <c r="M147" s="135"/>
      <c r="O147" s="140"/>
      <c r="P147" s="140"/>
      <c r="Q147" s="140"/>
      <c r="U147" s="135"/>
      <c r="W147" s="140"/>
      <c r="X147" s="140"/>
      <c r="Y147" s="140"/>
    </row>
    <row r="148" spans="1:25" s="130" customFormat="1" ht="15.75">
      <c r="A148" s="222" t="s">
        <v>120</v>
      </c>
      <c r="B148" s="224">
        <f>SUM(B136:B147)</f>
        <v>48016.065329999998</v>
      </c>
      <c r="C148" s="130">
        <v>48016.065329999998</v>
      </c>
      <c r="E148" s="135"/>
      <c r="M148" s="135"/>
      <c r="O148" s="140"/>
      <c r="P148" s="140"/>
      <c r="Q148" s="140"/>
      <c r="U148" s="135"/>
      <c r="W148" s="140"/>
      <c r="X148" s="140"/>
      <c r="Y148" s="140"/>
    </row>
  </sheetData>
  <customSheetViews>
    <customSheetView guid="{7DB8E09D-5E58-46A0-BF52-434A53BC4FE1}" scale="70" showPageBreaks="1" fitToPage="1" printArea="1" view="pageBreakPreview">
      <selection activeCell="AC11" sqref="AC11"/>
      <pageMargins left="0" right="0" top="0" bottom="0" header="0.27559055118110237" footer="0.19685039370078741"/>
      <printOptions horizontalCentered="1" verticalCentered="1"/>
      <pageSetup paperSize="9" scale="14" orientation="portrait" r:id="rId1"/>
      <headerFooter alignWithMargins="0">
        <oddFooter>&amp;R&amp;D&amp;T</oddFooter>
      </headerFooter>
    </customSheetView>
    <customSheetView guid="{E44A9F72-7068-401B-9182-AE57DBB84D5E}" scale="70" showPageBreaks="1" fitToPage="1" printArea="1" view="pageBreakPreview" topLeftCell="A31">
      <selection activeCell="C108" sqref="C108:C118"/>
      <pageMargins left="0" right="0" top="0" bottom="0" header="0.27559055118110237" footer="0.19685039370078741"/>
      <printOptions horizontalCentered="1" verticalCentered="1"/>
      <pageSetup paperSize="9" scale="14" orientation="portrait" r:id="rId2"/>
      <headerFooter alignWithMargins="0">
        <oddFooter>&amp;R&amp;D&amp;T</oddFooter>
      </headerFooter>
    </customSheetView>
    <customSheetView guid="{DB602BF7-A59C-42DB-BBA0-088F068B7047}" scale="70" showPageBreaks="1" fitToPage="1" printArea="1" view="pageBreakPreview" topLeftCell="A4">
      <selection activeCell="AC11" sqref="AC11"/>
      <pageMargins left="0" right="0" top="0" bottom="0" header="0.27559055118110237" footer="0.19685039370078741"/>
      <printOptions horizontalCentered="1" verticalCentered="1"/>
      <pageSetup paperSize="9" scale="14" orientation="portrait" r:id="rId3"/>
      <headerFooter alignWithMargins="0">
        <oddFooter>&amp;R&amp;D&amp;T</oddFooter>
      </headerFooter>
    </customSheetView>
    <customSheetView guid="{6DD62C20-8B83-42F5-90C1-C13665C095D0}" scale="70" showPageBreaks="1" fitToPage="1" printArea="1" hiddenRows="1" hiddenColumns="1" view="pageBreakPreview">
      <pane xSplit="1" ySplit="8" topLeftCell="B57" activePane="bottomRight" state="frozen"/>
      <selection pane="bottomRight" activeCell="Q1" sqref="J1:Q1048576"/>
      <pageMargins left="0" right="0" top="0.78740157480314965" bottom="0" header="0.27559055118110237" footer="0.19685039370078741"/>
      <printOptions horizontalCentered="1"/>
      <pageSetup paperSize="9" scale="34" orientation="landscape" r:id="rId4"/>
      <headerFooter alignWithMargins="0">
        <oddFooter>&amp;R&amp;D&amp;T</oddFooter>
      </headerFooter>
    </customSheetView>
    <customSheetView guid="{DC8F80D5-9919-409C-A428-E95E40E09DB9}" scale="70" showPageBreaks="1" fitToPage="1" printArea="1" hiddenRows="1" hiddenColumns="1" view="pageBreakPreview">
      <pane xSplit="1" ySplit="8" topLeftCell="B57" activePane="bottomRight" state="frozen"/>
      <selection pane="bottomRight" activeCell="Q1" sqref="J1:Q1048576"/>
      <pageMargins left="0" right="0" top="0.78740157480314965" bottom="0" header="0.27559055118110237" footer="0.19685039370078741"/>
      <printOptions horizontalCentered="1"/>
      <pageSetup paperSize="9" scale="34" orientation="landscape" r:id="rId5"/>
      <headerFooter alignWithMargins="0">
        <oddFooter>&amp;R&amp;D&amp;T</oddFooter>
      </headerFooter>
    </customSheetView>
  </customSheetViews>
  <mergeCells count="123">
    <mergeCell ref="L60:L61"/>
    <mergeCell ref="J4:Q4"/>
    <mergeCell ref="O5:Q5"/>
    <mergeCell ref="W36:Y36"/>
    <mergeCell ref="K29:K30"/>
    <mergeCell ref="L27:L28"/>
    <mergeCell ref="M58:M59"/>
    <mergeCell ref="M60:M61"/>
    <mergeCell ref="R35:Y35"/>
    <mergeCell ref="J60:J61"/>
    <mergeCell ref="K60:K61"/>
    <mergeCell ref="N58:N59"/>
    <mergeCell ref="N60:N61"/>
    <mergeCell ref="L58:L59"/>
    <mergeCell ref="J58:J59"/>
    <mergeCell ref="K58:K59"/>
    <mergeCell ref="T36:T37"/>
    <mergeCell ref="U36:U37"/>
    <mergeCell ref="V36:V37"/>
    <mergeCell ref="A9:A10"/>
    <mergeCell ref="A11:A12"/>
    <mergeCell ref="E27:E28"/>
    <mergeCell ref="E29:E30"/>
    <mergeCell ref="AA35:AA37"/>
    <mergeCell ref="AA4:AA6"/>
    <mergeCell ref="Z4:Z6"/>
    <mergeCell ref="K27:K28"/>
    <mergeCell ref="A27:A28"/>
    <mergeCell ref="B27:B28"/>
    <mergeCell ref="C27:C28"/>
    <mergeCell ref="D27:D28"/>
    <mergeCell ref="A13:A14"/>
    <mergeCell ref="L29:L30"/>
    <mergeCell ref="J29:J30"/>
    <mergeCell ref="A15:A16"/>
    <mergeCell ref="O36:Q36"/>
    <mergeCell ref="M27:M28"/>
    <mergeCell ref="M29:M30"/>
    <mergeCell ref="G5:I5"/>
    <mergeCell ref="B4:I4"/>
    <mergeCell ref="F29:F30"/>
    <mergeCell ref="F27:F28"/>
    <mergeCell ref="A29:A30"/>
    <mergeCell ref="A60:A61"/>
    <mergeCell ref="B60:B61"/>
    <mergeCell ref="C60:C61"/>
    <mergeCell ref="D60:D61"/>
    <mergeCell ref="F60:F61"/>
    <mergeCell ref="A54:A55"/>
    <mergeCell ref="A56:A57"/>
    <mergeCell ref="A40:A41"/>
    <mergeCell ref="A42:A43"/>
    <mergeCell ref="A44:A45"/>
    <mergeCell ref="A50:A51"/>
    <mergeCell ref="A52:A53"/>
    <mergeCell ref="A46:A47"/>
    <mergeCell ref="A48:A49"/>
    <mergeCell ref="A58:A59"/>
    <mergeCell ref="B58:B59"/>
    <mergeCell ref="C58:C59"/>
    <mergeCell ref="D58:D59"/>
    <mergeCell ref="F58:F59"/>
    <mergeCell ref="E58:E59"/>
    <mergeCell ref="E60:E61"/>
    <mergeCell ref="B29:B30"/>
    <mergeCell ref="C29:C30"/>
    <mergeCell ref="J35:Q35"/>
    <mergeCell ref="N27:N28"/>
    <mergeCell ref="N29:N30"/>
    <mergeCell ref="G36:I36"/>
    <mergeCell ref="B35:I35"/>
    <mergeCell ref="A2:Y2"/>
    <mergeCell ref="B5:B6"/>
    <mergeCell ref="C5:C6"/>
    <mergeCell ref="D5:D6"/>
    <mergeCell ref="E5:E6"/>
    <mergeCell ref="F5:F6"/>
    <mergeCell ref="J5:J6"/>
    <mergeCell ref="K5:K6"/>
    <mergeCell ref="L5:L6"/>
    <mergeCell ref="M5:M6"/>
    <mergeCell ref="N5:N6"/>
    <mergeCell ref="R5:R6"/>
    <mergeCell ref="S5:S6"/>
    <mergeCell ref="T5:T6"/>
    <mergeCell ref="A4:A7"/>
    <mergeCell ref="R4:Y4"/>
    <mergeCell ref="W5:Y5"/>
    <mergeCell ref="AC4:AG4"/>
    <mergeCell ref="AC5:AC6"/>
    <mergeCell ref="AE5:AG5"/>
    <mergeCell ref="AC35:AG35"/>
    <mergeCell ref="AE36:AG36"/>
    <mergeCell ref="AC36:AC37"/>
    <mergeCell ref="AD36:AD37"/>
    <mergeCell ref="Z35:Z37"/>
    <mergeCell ref="AB4:AB6"/>
    <mergeCell ref="AB35:AB37"/>
    <mergeCell ref="AD5:AD6"/>
    <mergeCell ref="AC66:AF66"/>
    <mergeCell ref="U5:U6"/>
    <mergeCell ref="V5:V6"/>
    <mergeCell ref="A33:Y33"/>
    <mergeCell ref="B36:B37"/>
    <mergeCell ref="C36:C37"/>
    <mergeCell ref="D36:D37"/>
    <mergeCell ref="E36:E37"/>
    <mergeCell ref="F36:F37"/>
    <mergeCell ref="J36:J37"/>
    <mergeCell ref="K36:K37"/>
    <mergeCell ref="L36:L37"/>
    <mergeCell ref="M36:M37"/>
    <mergeCell ref="N36:N37"/>
    <mergeCell ref="R36:R37"/>
    <mergeCell ref="S36:S37"/>
    <mergeCell ref="A17:A18"/>
    <mergeCell ref="A19:A20"/>
    <mergeCell ref="A21:A22"/>
    <mergeCell ref="A23:A24"/>
    <mergeCell ref="A25:A26"/>
    <mergeCell ref="D29:D30"/>
    <mergeCell ref="J27:J28"/>
    <mergeCell ref="A35:A38"/>
  </mergeCells>
  <conditionalFormatting sqref="AB9">
    <cfRule type="cellIs" dxfId="178" priority="20" operator="greaterThan">
      <formula>0</formula>
    </cfRule>
  </conditionalFormatting>
  <conditionalFormatting sqref="AB9:AB10">
    <cfRule type="cellIs" dxfId="177" priority="19" operator="greaterThan">
      <formula>0</formula>
    </cfRule>
  </conditionalFormatting>
  <conditionalFormatting sqref="AB11 AB13 AB15 AB17 AB19 AB21 AB23 AB25 AB27 AB29">
    <cfRule type="cellIs" dxfId="176" priority="18" operator="greaterThan">
      <formula>0</formula>
    </cfRule>
  </conditionalFormatting>
  <conditionalFormatting sqref="AB11:AB30">
    <cfRule type="cellIs" dxfId="175" priority="17" operator="greaterThan">
      <formula>0</formula>
    </cfRule>
  </conditionalFormatting>
  <conditionalFormatting sqref="AB40">
    <cfRule type="cellIs" dxfId="174" priority="16" operator="greaterThan">
      <formula>0</formula>
    </cfRule>
  </conditionalFormatting>
  <conditionalFormatting sqref="AB40:AB41">
    <cfRule type="cellIs" dxfId="173" priority="15" operator="greaterThan">
      <formula>0</formula>
    </cfRule>
  </conditionalFormatting>
  <conditionalFormatting sqref="AB42 AB44 AB46 AB48 AB50 AB52 AB54 AB56 AB58 AB60">
    <cfRule type="cellIs" dxfId="172" priority="14" operator="greaterThan">
      <formula>0</formula>
    </cfRule>
  </conditionalFormatting>
  <conditionalFormatting sqref="AB42:AB61">
    <cfRule type="cellIs" dxfId="171" priority="13" operator="greaterThan">
      <formula>0</formula>
    </cfRule>
  </conditionalFormatting>
  <conditionalFormatting sqref="AE9:AE30">
    <cfRule type="cellIs" dxfId="170" priority="12" operator="greaterThan">
      <formula>0</formula>
    </cfRule>
  </conditionalFormatting>
  <conditionalFormatting sqref="AF9:AF30">
    <cfRule type="cellIs" dxfId="169" priority="11" operator="greaterThan">
      <formula>0</formula>
    </cfRule>
  </conditionalFormatting>
  <conditionalFormatting sqref="AG9:AG30">
    <cfRule type="cellIs" dxfId="168" priority="10" operator="greaterThan">
      <formula>0</formula>
    </cfRule>
  </conditionalFormatting>
  <conditionalFormatting sqref="AE40:AE61">
    <cfRule type="cellIs" dxfId="167" priority="9" operator="greaterThan">
      <formula>0</formula>
    </cfRule>
  </conditionalFormatting>
  <conditionalFormatting sqref="AF40:AF61">
    <cfRule type="cellIs" dxfId="166" priority="8" operator="greaterThan">
      <formula>0</formula>
    </cfRule>
  </conditionalFormatting>
  <conditionalFormatting sqref="AG40:AG61">
    <cfRule type="cellIs" dxfId="165" priority="7" operator="greaterThan">
      <formula>0</formula>
    </cfRule>
  </conditionalFormatting>
  <conditionalFormatting sqref="W9:W30 Y9:Y30">
    <cfRule type="cellIs" dxfId="164" priority="6" operator="greaterThan">
      <formula>0</formula>
    </cfRule>
  </conditionalFormatting>
  <conditionalFormatting sqref="X9:X30">
    <cfRule type="cellIs" dxfId="163" priority="5" operator="greaterThan">
      <formula>0</formula>
    </cfRule>
  </conditionalFormatting>
  <conditionalFormatting sqref="W40:W61 Y40:Y61">
    <cfRule type="cellIs" dxfId="162" priority="4" operator="greaterThan">
      <formula>0</formula>
    </cfRule>
  </conditionalFormatting>
  <conditionalFormatting sqref="X40:X61">
    <cfRule type="cellIs" dxfId="161" priority="3" operator="greaterThan">
      <formula>0</formula>
    </cfRule>
  </conditionalFormatting>
  <printOptions horizontalCentered="1"/>
  <pageMargins left="0" right="0" top="0.78740157480314965" bottom="0" header="0.27559055118110237" footer="0.19685039370078741"/>
  <pageSetup paperSize="9" scale="26" orientation="landscape" r:id="rId6"/>
  <headerFooter alignWithMargins="0">
    <oddFooter>&amp;R&amp;D&amp;T</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4">
    <pageSetUpPr fitToPage="1"/>
  </sheetPr>
  <dimension ref="A1:AG150"/>
  <sheetViews>
    <sheetView view="pageBreakPreview" zoomScale="60" zoomScaleNormal="66" workbookViewId="0">
      <pane xSplit="1" ySplit="8" topLeftCell="N9" activePane="bottomRight" state="frozen"/>
      <selection activeCell="A27" sqref="A27:A30"/>
      <selection pane="topRight" activeCell="A27" sqref="A27:A30"/>
      <selection pane="bottomLeft" activeCell="A27" sqref="A27:A30"/>
      <selection pane="bottomRight" activeCell="AA57" sqref="AA57"/>
    </sheetView>
  </sheetViews>
  <sheetFormatPr defaultRowHeight="12.75" outlineLevelCol="1"/>
  <cols>
    <col min="1" max="1" width="35.140625" style="99" customWidth="1"/>
    <col min="2" max="2" width="22.140625" style="1" customWidth="1" outlineLevel="1"/>
    <col min="3" max="4" width="22.140625" style="1" customWidth="1"/>
    <col min="5" max="5" width="22.140625" style="130" customWidth="1"/>
    <col min="6" max="6" width="22.140625" style="1" customWidth="1" outlineLevel="1"/>
    <col min="7" max="7" width="22.140625" style="1" customWidth="1"/>
    <col min="8" max="8" width="19.28515625" style="140" customWidth="1" outlineLevel="1"/>
    <col min="9" max="10" width="22.140625" style="1" customWidth="1" outlineLevel="1"/>
    <col min="11" max="11" width="22.140625" style="1" customWidth="1"/>
    <col min="12" max="12" width="22.140625" style="1" customWidth="1" outlineLevel="1"/>
    <col min="13" max="13" width="22.140625" style="130" customWidth="1" outlineLevel="1"/>
    <col min="14" max="15" width="22.140625" style="1" customWidth="1" outlineLevel="1"/>
    <col min="16" max="16" width="19.42578125" style="140" customWidth="1" outlineLevel="1"/>
    <col min="17" max="19" width="22.140625" style="1" customWidth="1" outlineLevel="1"/>
    <col min="20" max="20" width="20.7109375" style="1" customWidth="1" outlineLevel="1"/>
    <col min="21" max="21" width="20.7109375" style="130" customWidth="1" outlineLevel="1"/>
    <col min="22" max="22" width="20.7109375" style="1" customWidth="1" outlineLevel="1"/>
    <col min="23" max="23" width="20.7109375" style="1" customWidth="1"/>
    <col min="24" max="24" width="20" style="140" customWidth="1"/>
    <col min="25" max="25" width="20.7109375" style="1" customWidth="1"/>
    <col min="26" max="26" width="18.5703125" style="1" customWidth="1"/>
    <col min="27" max="27" width="18.28515625" style="1" customWidth="1"/>
    <col min="28" max="28" width="18.28515625" style="130" customWidth="1"/>
    <col min="29" max="29" width="18.85546875" style="1" customWidth="1"/>
    <col min="30" max="30" width="18.7109375" style="1" customWidth="1"/>
    <col min="31" max="31" width="17" style="1" customWidth="1"/>
    <col min="32" max="32" width="16.7109375" style="1" customWidth="1"/>
    <col min="33" max="33" width="16.140625" style="1" customWidth="1"/>
    <col min="34" max="16384" width="9.140625" style="1"/>
  </cols>
  <sheetData>
    <row r="1" spans="1:33" ht="22.5" customHeight="1">
      <c r="A1" s="130"/>
      <c r="B1" s="131"/>
      <c r="C1" s="131"/>
      <c r="D1" s="131"/>
      <c r="E1" s="131"/>
      <c r="F1" s="131"/>
      <c r="G1" s="140"/>
      <c r="I1" s="140"/>
      <c r="J1" s="130"/>
      <c r="K1" s="130"/>
      <c r="L1" s="130"/>
      <c r="N1" s="130"/>
      <c r="O1" s="140"/>
      <c r="Q1" s="140"/>
      <c r="R1" s="130"/>
      <c r="S1" s="130"/>
      <c r="T1" s="130"/>
      <c r="V1" s="130"/>
      <c r="W1" s="130"/>
      <c r="Y1" s="140"/>
      <c r="Z1" s="130"/>
      <c r="AA1" s="130"/>
    </row>
    <row r="2" spans="1:33" ht="18">
      <c r="A2" s="154"/>
      <c r="B2" s="154"/>
      <c r="C2" s="154"/>
      <c r="D2" s="154"/>
      <c r="E2" s="154"/>
      <c r="F2" s="154"/>
      <c r="G2" s="155"/>
      <c r="H2" s="155"/>
      <c r="I2" s="155"/>
      <c r="J2" s="155"/>
      <c r="K2" s="155"/>
      <c r="L2" s="155"/>
      <c r="M2" s="155"/>
      <c r="N2" s="155"/>
      <c r="O2" s="155"/>
      <c r="P2" s="155"/>
      <c r="Q2" s="155"/>
      <c r="R2" s="155"/>
      <c r="S2" s="155"/>
      <c r="T2" s="155"/>
      <c r="U2" s="155"/>
      <c r="V2" s="155"/>
      <c r="W2" s="159"/>
      <c r="X2" s="113"/>
      <c r="Y2" s="113"/>
      <c r="Z2" s="130"/>
      <c r="AA2" s="130"/>
    </row>
    <row r="3" spans="1:33" ht="18">
      <c r="A3" s="338" t="s">
        <v>244</v>
      </c>
      <c r="B3" s="338"/>
      <c r="C3" s="338"/>
      <c r="D3" s="338"/>
      <c r="E3" s="338"/>
      <c r="F3" s="338"/>
      <c r="G3" s="338"/>
      <c r="H3" s="338"/>
      <c r="I3" s="338"/>
      <c r="J3" s="338"/>
      <c r="K3" s="338"/>
      <c r="L3" s="338"/>
      <c r="M3" s="338"/>
      <c r="N3" s="338"/>
      <c r="O3" s="338"/>
      <c r="P3" s="338"/>
      <c r="Q3" s="338"/>
      <c r="R3" s="338"/>
      <c r="S3" s="338"/>
      <c r="T3" s="338"/>
      <c r="U3" s="338"/>
      <c r="V3" s="338"/>
      <c r="W3" s="338"/>
      <c r="X3" s="338"/>
      <c r="Y3" s="338"/>
      <c r="Z3" s="154"/>
      <c r="AA3" s="154"/>
    </row>
    <row r="4" spans="1:33" s="3" customFormat="1" ht="21" thickBot="1">
      <c r="A4" s="130"/>
      <c r="B4" s="130"/>
      <c r="C4" s="130"/>
      <c r="D4" s="130"/>
      <c r="E4" s="130"/>
      <c r="F4" s="130"/>
      <c r="G4" s="140"/>
      <c r="H4" s="140"/>
      <c r="I4" s="140"/>
      <c r="J4" s="130"/>
      <c r="K4" s="130"/>
      <c r="L4" s="130"/>
      <c r="M4" s="130"/>
      <c r="N4" s="130"/>
      <c r="O4" s="140"/>
      <c r="P4" s="140"/>
      <c r="Q4" s="140"/>
      <c r="R4" s="130"/>
      <c r="S4" s="130"/>
      <c r="T4" s="130"/>
      <c r="U4" s="130"/>
      <c r="V4" s="130"/>
      <c r="W4" s="130"/>
      <c r="X4" s="140"/>
      <c r="Y4" s="140"/>
    </row>
    <row r="5" spans="1:33" s="3" customFormat="1" ht="21" customHeight="1" thickBot="1">
      <c r="A5" s="339" t="s">
        <v>0</v>
      </c>
      <c r="B5" s="326" t="s">
        <v>1</v>
      </c>
      <c r="C5" s="327"/>
      <c r="D5" s="327"/>
      <c r="E5" s="327"/>
      <c r="F5" s="327"/>
      <c r="G5" s="327"/>
      <c r="H5" s="327"/>
      <c r="I5" s="327"/>
      <c r="J5" s="326" t="s">
        <v>2</v>
      </c>
      <c r="K5" s="327"/>
      <c r="L5" s="327"/>
      <c r="M5" s="327"/>
      <c r="N5" s="327"/>
      <c r="O5" s="327"/>
      <c r="P5" s="327"/>
      <c r="Q5" s="327"/>
      <c r="R5" s="326" t="s">
        <v>3</v>
      </c>
      <c r="S5" s="327"/>
      <c r="T5" s="327"/>
      <c r="U5" s="327"/>
      <c r="V5" s="327"/>
      <c r="W5" s="327"/>
      <c r="X5" s="327"/>
      <c r="Y5" s="328"/>
      <c r="Z5" s="316" t="s">
        <v>215</v>
      </c>
      <c r="AA5" s="316" t="s">
        <v>213</v>
      </c>
      <c r="AB5" s="335" t="s">
        <v>216</v>
      </c>
      <c r="AC5" s="332" t="s">
        <v>3</v>
      </c>
      <c r="AD5" s="333"/>
      <c r="AE5" s="333"/>
      <c r="AF5" s="333"/>
      <c r="AG5" s="334"/>
    </row>
    <row r="6" spans="1:33" s="130" customFormat="1" ht="54" customHeight="1" thickBot="1">
      <c r="A6" s="340"/>
      <c r="B6" s="316" t="s">
        <v>178</v>
      </c>
      <c r="C6" s="316" t="s">
        <v>179</v>
      </c>
      <c r="D6" s="316" t="s">
        <v>115</v>
      </c>
      <c r="E6" s="316" t="s">
        <v>183</v>
      </c>
      <c r="F6" s="316" t="s">
        <v>173</v>
      </c>
      <c r="G6" s="329" t="s">
        <v>4</v>
      </c>
      <c r="H6" s="330"/>
      <c r="I6" s="330"/>
      <c r="J6" s="316" t="s">
        <v>178</v>
      </c>
      <c r="K6" s="316" t="s">
        <v>179</v>
      </c>
      <c r="L6" s="316" t="s">
        <v>116</v>
      </c>
      <c r="M6" s="316" t="s">
        <v>183</v>
      </c>
      <c r="N6" s="316" t="s">
        <v>173</v>
      </c>
      <c r="O6" s="329" t="s">
        <v>4</v>
      </c>
      <c r="P6" s="330"/>
      <c r="Q6" s="330"/>
      <c r="R6" s="316" t="s">
        <v>178</v>
      </c>
      <c r="S6" s="316" t="s">
        <v>179</v>
      </c>
      <c r="T6" s="316" t="s">
        <v>116</v>
      </c>
      <c r="U6" s="316" t="s">
        <v>183</v>
      </c>
      <c r="V6" s="316" t="s">
        <v>173</v>
      </c>
      <c r="W6" s="329" t="s">
        <v>5</v>
      </c>
      <c r="X6" s="330"/>
      <c r="Y6" s="331"/>
      <c r="Z6" s="317"/>
      <c r="AA6" s="317"/>
      <c r="AB6" s="336"/>
      <c r="AC6" s="316" t="s">
        <v>133</v>
      </c>
      <c r="AD6" s="316" t="s">
        <v>174</v>
      </c>
      <c r="AE6" s="329" t="s">
        <v>5</v>
      </c>
      <c r="AF6" s="330"/>
      <c r="AG6" s="331"/>
    </row>
    <row r="7" spans="1:33" s="130" customFormat="1" ht="71.25" customHeight="1" thickBot="1">
      <c r="A7" s="340"/>
      <c r="B7" s="317" t="s">
        <v>6</v>
      </c>
      <c r="C7" s="317" t="s">
        <v>6</v>
      </c>
      <c r="D7" s="317" t="s">
        <v>6</v>
      </c>
      <c r="E7" s="317" t="s">
        <v>6</v>
      </c>
      <c r="F7" s="317" t="s">
        <v>6</v>
      </c>
      <c r="G7" s="252" t="s">
        <v>175</v>
      </c>
      <c r="H7" s="256" t="s">
        <v>184</v>
      </c>
      <c r="I7" s="238" t="s">
        <v>203</v>
      </c>
      <c r="J7" s="317" t="s">
        <v>6</v>
      </c>
      <c r="K7" s="317" t="s">
        <v>6</v>
      </c>
      <c r="L7" s="317" t="s">
        <v>6</v>
      </c>
      <c r="M7" s="317" t="s">
        <v>6</v>
      </c>
      <c r="N7" s="317" t="s">
        <v>6</v>
      </c>
      <c r="O7" s="252" t="s">
        <v>175</v>
      </c>
      <c r="P7" s="256" t="s">
        <v>184</v>
      </c>
      <c r="Q7" s="238" t="s">
        <v>203</v>
      </c>
      <c r="R7" s="317" t="s">
        <v>6</v>
      </c>
      <c r="S7" s="317" t="s">
        <v>6</v>
      </c>
      <c r="T7" s="317" t="s">
        <v>6</v>
      </c>
      <c r="U7" s="317" t="s">
        <v>6</v>
      </c>
      <c r="V7" s="317" t="s">
        <v>6</v>
      </c>
      <c r="W7" s="252" t="s">
        <v>175</v>
      </c>
      <c r="X7" s="256" t="s">
        <v>184</v>
      </c>
      <c r="Y7" s="238" t="s">
        <v>203</v>
      </c>
      <c r="Z7" s="321"/>
      <c r="AA7" s="321"/>
      <c r="AB7" s="337"/>
      <c r="AC7" s="317" t="s">
        <v>6</v>
      </c>
      <c r="AD7" s="317" t="s">
        <v>6</v>
      </c>
      <c r="AE7" s="238" t="s">
        <v>176</v>
      </c>
      <c r="AF7" s="238" t="s">
        <v>181</v>
      </c>
      <c r="AG7" s="238" t="s">
        <v>182</v>
      </c>
    </row>
    <row r="8" spans="1:33" s="130" customFormat="1" ht="20.25" customHeight="1" thickBot="1">
      <c r="A8" s="340"/>
      <c r="B8" s="211" t="s">
        <v>6</v>
      </c>
      <c r="C8" s="211" t="s">
        <v>6</v>
      </c>
      <c r="D8" s="210" t="s">
        <v>6</v>
      </c>
      <c r="E8" s="211" t="s">
        <v>6</v>
      </c>
      <c r="F8" s="210" t="s">
        <v>6</v>
      </c>
      <c r="G8" s="210" t="s">
        <v>7</v>
      </c>
      <c r="H8" s="210" t="s">
        <v>7</v>
      </c>
      <c r="I8" s="210" t="s">
        <v>7</v>
      </c>
      <c r="J8" s="211" t="s">
        <v>6</v>
      </c>
      <c r="K8" s="211" t="s">
        <v>6</v>
      </c>
      <c r="L8" s="210" t="s">
        <v>6</v>
      </c>
      <c r="M8" s="211" t="s">
        <v>6</v>
      </c>
      <c r="N8" s="210" t="s">
        <v>6</v>
      </c>
      <c r="O8" s="210" t="s">
        <v>7</v>
      </c>
      <c r="P8" s="210" t="s">
        <v>7</v>
      </c>
      <c r="Q8" s="210" t="s">
        <v>7</v>
      </c>
      <c r="R8" s="211" t="s">
        <v>7</v>
      </c>
      <c r="S8" s="211" t="s">
        <v>7</v>
      </c>
      <c r="T8" s="211" t="s">
        <v>7</v>
      </c>
      <c r="U8" s="211" t="s">
        <v>7</v>
      </c>
      <c r="V8" s="211" t="s">
        <v>7</v>
      </c>
      <c r="W8" s="210" t="s">
        <v>7</v>
      </c>
      <c r="X8" s="210" t="s">
        <v>7</v>
      </c>
      <c r="Y8" s="210" t="s">
        <v>7</v>
      </c>
      <c r="Z8" s="241" t="s">
        <v>7</v>
      </c>
      <c r="AA8" s="241" t="s">
        <v>7</v>
      </c>
      <c r="AB8" s="241" t="s">
        <v>7</v>
      </c>
      <c r="AC8" s="209" t="s">
        <v>7</v>
      </c>
      <c r="AD8" s="209" t="s">
        <v>7</v>
      </c>
      <c r="AE8" s="210" t="s">
        <v>7</v>
      </c>
      <c r="AF8" s="210" t="s">
        <v>7</v>
      </c>
      <c r="AG8" s="210" t="s">
        <v>7</v>
      </c>
    </row>
    <row r="9" spans="1:33" s="130" customFormat="1" ht="20.25" customHeight="1" thickBot="1">
      <c r="A9" s="206">
        <v>1</v>
      </c>
      <c r="B9" s="207">
        <v>2</v>
      </c>
      <c r="C9" s="207">
        <v>3</v>
      </c>
      <c r="D9" s="208">
        <v>4</v>
      </c>
      <c r="E9" s="207">
        <v>5</v>
      </c>
      <c r="F9" s="207">
        <v>6</v>
      </c>
      <c r="G9" s="208">
        <v>7</v>
      </c>
      <c r="H9" s="207">
        <v>8</v>
      </c>
      <c r="I9" s="207">
        <v>9</v>
      </c>
      <c r="J9" s="208">
        <v>10</v>
      </c>
      <c r="K9" s="206">
        <v>11</v>
      </c>
      <c r="L9" s="207">
        <v>12</v>
      </c>
      <c r="M9" s="208">
        <v>13</v>
      </c>
      <c r="N9" s="206">
        <v>14</v>
      </c>
      <c r="O9" s="207">
        <v>15</v>
      </c>
      <c r="P9" s="208">
        <v>16</v>
      </c>
      <c r="Q9" s="206">
        <v>17</v>
      </c>
      <c r="R9" s="207">
        <v>10</v>
      </c>
      <c r="S9" s="207">
        <v>11</v>
      </c>
      <c r="T9" s="208">
        <v>12</v>
      </c>
      <c r="U9" s="207">
        <v>13</v>
      </c>
      <c r="V9" s="207">
        <v>14</v>
      </c>
      <c r="W9" s="208">
        <v>15</v>
      </c>
      <c r="X9" s="207">
        <v>16</v>
      </c>
      <c r="Y9" s="207">
        <v>17</v>
      </c>
      <c r="Z9" s="202">
        <v>32</v>
      </c>
      <c r="AA9" s="204">
        <v>33</v>
      </c>
      <c r="AB9" s="201">
        <v>34</v>
      </c>
      <c r="AC9" s="206">
        <v>35</v>
      </c>
      <c r="AD9" s="207">
        <v>35</v>
      </c>
      <c r="AE9" s="208">
        <v>36</v>
      </c>
      <c r="AF9" s="207">
        <v>38</v>
      </c>
      <c r="AG9" s="207">
        <v>39</v>
      </c>
    </row>
    <row r="10" spans="1:33" s="12" customFormat="1" ht="20.25" customHeight="1">
      <c r="A10" s="345" t="s">
        <v>9</v>
      </c>
      <c r="B10" s="205">
        <v>610046.55000000005</v>
      </c>
      <c r="C10" s="205">
        <f>B10</f>
        <v>610046.55000000005</v>
      </c>
      <c r="D10" s="205">
        <v>611756.09146742057</v>
      </c>
      <c r="E10" s="205">
        <v>610046.55000000028</v>
      </c>
      <c r="F10" s="205">
        <v>555855.89399999997</v>
      </c>
      <c r="G10" s="163">
        <f>F10-D10</f>
        <v>-55900.197467420599</v>
      </c>
      <c r="H10" s="163">
        <f>F10-E10</f>
        <v>-54190.656000000308</v>
      </c>
      <c r="I10" s="163">
        <f>F10-C10</f>
        <v>-54190.656000000075</v>
      </c>
      <c r="J10" s="205">
        <v>574517.47100000002</v>
      </c>
      <c r="K10" s="205">
        <f>J10</f>
        <v>574517.47100000002</v>
      </c>
      <c r="L10" s="205">
        <v>575134.46580914583</v>
      </c>
      <c r="M10" s="205">
        <v>573497.47103969997</v>
      </c>
      <c r="N10" s="205">
        <v>527515.68999999994</v>
      </c>
      <c r="O10" s="163">
        <f>N10-L10</f>
        <v>-47618.775809145882</v>
      </c>
      <c r="P10" s="163">
        <f>N10-M10</f>
        <v>-45981.781039700028</v>
      </c>
      <c r="Q10" s="163">
        <f>N10-K10</f>
        <v>-47001.781000000075</v>
      </c>
      <c r="R10" s="162">
        <f>B10-J10</f>
        <v>35529.079000000027</v>
      </c>
      <c r="S10" s="162">
        <f>C10-K10</f>
        <v>35529.079000000027</v>
      </c>
      <c r="T10" s="162">
        <f>D10-L10</f>
        <v>36621.625658274745</v>
      </c>
      <c r="U10" s="162">
        <f>E10-M10</f>
        <v>36549.078960300307</v>
      </c>
      <c r="V10" s="162">
        <f>F10-N10</f>
        <v>28340.204000000027</v>
      </c>
      <c r="W10" s="163">
        <f>W11*F10</f>
        <v>-4935.061671952396</v>
      </c>
      <c r="X10" s="163">
        <f>X11*F10</f>
        <v>-4962.2070379024199</v>
      </c>
      <c r="Y10" s="163">
        <f>F10*Y11</f>
        <v>-4032.8140435273704</v>
      </c>
      <c r="Z10" s="160">
        <v>161.19700000000012</v>
      </c>
      <c r="AA10" s="160">
        <v>313.71500000000015</v>
      </c>
      <c r="AB10" s="160">
        <f>AA10-Z10</f>
        <v>152.51800000000003</v>
      </c>
      <c r="AC10" s="162">
        <f>S10+Z10</f>
        <v>35690.276000000027</v>
      </c>
      <c r="AD10" s="162">
        <f>V10+AA10</f>
        <v>28653.919000000027</v>
      </c>
      <c r="AE10" s="163">
        <f>AE11*F10</f>
        <v>-4621.346671952394</v>
      </c>
      <c r="AF10" s="163">
        <f>AF11*F10</f>
        <v>-3719.0990435273688</v>
      </c>
      <c r="AG10" s="163">
        <f>AG11*F10</f>
        <v>-3865.9768556305908</v>
      </c>
    </row>
    <row r="11" spans="1:33" s="12" customFormat="1" ht="20.25" customHeight="1" thickBot="1">
      <c r="A11" s="344"/>
      <c r="B11" s="164"/>
      <c r="C11" s="164"/>
      <c r="D11" s="164"/>
      <c r="E11" s="165"/>
      <c r="F11" s="164"/>
      <c r="G11" s="166">
        <f>G10/D10</f>
        <v>-9.1376609480639068E-2</v>
      </c>
      <c r="H11" s="166">
        <f>H10/E10</f>
        <v>-8.8830362207605776E-2</v>
      </c>
      <c r="I11" s="166">
        <f>I10/C10</f>
        <v>-8.8830362207605415E-2</v>
      </c>
      <c r="J11" s="164"/>
      <c r="K11" s="164"/>
      <c r="L11" s="164"/>
      <c r="M11" s="240"/>
      <c r="N11" s="164"/>
      <c r="O11" s="166">
        <f>O10/L10</f>
        <v>-8.2795900159020941E-2</v>
      </c>
      <c r="P11" s="166">
        <f>P10/M10</f>
        <v>-8.0177827037910293E-2</v>
      </c>
      <c r="Q11" s="166">
        <f>Q10/K10</f>
        <v>-8.1810881953144426E-2</v>
      </c>
      <c r="R11" s="167">
        <f>R10/B10</f>
        <v>5.8239947426962785E-2</v>
      </c>
      <c r="S11" s="167">
        <f>S10/C10</f>
        <v>5.8239947426962785E-2</v>
      </c>
      <c r="T11" s="167">
        <f>T10/D10</f>
        <v>5.9863115658448741E-2</v>
      </c>
      <c r="U11" s="167">
        <f>U10/E10</f>
        <v>5.9911950916369069E-2</v>
      </c>
      <c r="V11" s="167">
        <f>V10/F10</f>
        <v>5.0984804345710559E-2</v>
      </c>
      <c r="W11" s="166">
        <f>V11-T11</f>
        <v>-8.8783113127381824E-3</v>
      </c>
      <c r="X11" s="166">
        <f>V11-U11</f>
        <v>-8.9271465706585104E-3</v>
      </c>
      <c r="Y11" s="166">
        <f>V11-S11</f>
        <v>-7.2551430812522258E-3</v>
      </c>
      <c r="Z11" s="194">
        <f>Z10/S10</f>
        <v>4.5370441491038929E-3</v>
      </c>
      <c r="AA11" s="194">
        <f>AA10/V10</f>
        <v>1.1069609802385326E-2</v>
      </c>
      <c r="AB11" s="194">
        <f>AA11-Z11</f>
        <v>6.532565653281433E-3</v>
      </c>
      <c r="AC11" s="167">
        <f>AC10/C10</f>
        <v>5.8504184639680407E-2</v>
      </c>
      <c r="AD11" s="167">
        <f>AD10/F10</f>
        <v>5.1549186235668537E-2</v>
      </c>
      <c r="AE11" s="166">
        <f>AD11-T11</f>
        <v>-8.3139294227802044E-3</v>
      </c>
      <c r="AF11" s="166">
        <f>AD11-S11</f>
        <v>-6.6907611912942477E-3</v>
      </c>
      <c r="AG11" s="166">
        <f>AD11-AC11</f>
        <v>-6.9549984040118695E-3</v>
      </c>
    </row>
    <row r="12" spans="1:33" s="12" customFormat="1" ht="20.25" customHeight="1">
      <c r="A12" s="343" t="s">
        <v>11</v>
      </c>
      <c r="B12" s="239">
        <v>366720.80099999998</v>
      </c>
      <c r="C12" s="239">
        <f>B12+C74</f>
        <v>367144.38199999998</v>
      </c>
      <c r="D12" s="239">
        <v>366720.80099999998</v>
      </c>
      <c r="E12" s="239">
        <v>366720.80099999998</v>
      </c>
      <c r="F12" s="239">
        <v>350836.26400000002</v>
      </c>
      <c r="G12" s="161">
        <f>F12-D12</f>
        <v>-15884.536999999953</v>
      </c>
      <c r="H12" s="161">
        <f t="shared" ref="H12" si="0">F12-E12</f>
        <v>-15884.536999999953</v>
      </c>
      <c r="I12" s="161">
        <f>F12-C12</f>
        <v>-16308.117999999959</v>
      </c>
      <c r="J12" s="239">
        <v>330097.25799999997</v>
      </c>
      <c r="K12" s="239">
        <f>J12+B74+D74</f>
        <v>329140.04299999995</v>
      </c>
      <c r="L12" s="239">
        <v>331059.69259770145</v>
      </c>
      <c r="M12" s="239">
        <v>331059.69259770145</v>
      </c>
      <c r="N12" s="239">
        <v>317137.27725000004</v>
      </c>
      <c r="O12" s="161">
        <f>N12-L12</f>
        <v>-13922.415347701404</v>
      </c>
      <c r="P12" s="161">
        <f t="shared" ref="P12" si="1">N12-M12</f>
        <v>-13922.415347701404</v>
      </c>
      <c r="Q12" s="161">
        <f>N12-K12</f>
        <v>-12002.765749999904</v>
      </c>
      <c r="R12" s="168">
        <f>B12-J12</f>
        <v>36623.543000000005</v>
      </c>
      <c r="S12" s="168">
        <f>C12-K12</f>
        <v>38004.339000000036</v>
      </c>
      <c r="T12" s="168">
        <f>D12-L12</f>
        <v>35661.108402298531</v>
      </c>
      <c r="U12" s="168">
        <f>E12-M12</f>
        <v>35661.108402298531</v>
      </c>
      <c r="V12" s="168">
        <f>F12-N12</f>
        <v>33698.986749999982</v>
      </c>
      <c r="W12" s="161">
        <f>W13*F12</f>
        <v>-417.45826169551458</v>
      </c>
      <c r="X12" s="163">
        <f>X13*F12</f>
        <v>-417.45826169551458</v>
      </c>
      <c r="Y12" s="163">
        <f>F12*Y13</f>
        <v>-2617.244586339817</v>
      </c>
      <c r="Z12" s="160">
        <v>10602.085000000001</v>
      </c>
      <c r="AA12" s="160">
        <v>4723.1250000000018</v>
      </c>
      <c r="AB12" s="160">
        <f t="shared" ref="AB12" si="2">AA12-Z12</f>
        <v>-5878.9599999999991</v>
      </c>
      <c r="AC12" s="168">
        <f>S12+Z12</f>
        <v>48606.424000000035</v>
      </c>
      <c r="AD12" s="168">
        <f>V12+AA12</f>
        <v>38422.111749999982</v>
      </c>
      <c r="AE12" s="161">
        <f>AE13*F12</f>
        <v>4305.6667383044851</v>
      </c>
      <c r="AF12" s="163">
        <f>AF13*F12</f>
        <v>2105.8804136601825</v>
      </c>
      <c r="AG12" s="163">
        <f>AG13*F12</f>
        <v>-8025.272545151649</v>
      </c>
    </row>
    <row r="13" spans="1:33" s="12" customFormat="1" ht="20.25" customHeight="1" thickBot="1">
      <c r="A13" s="346"/>
      <c r="B13" s="164"/>
      <c r="C13" s="164"/>
      <c r="D13" s="169"/>
      <c r="E13" s="165"/>
      <c r="F13" s="169"/>
      <c r="G13" s="166">
        <f>G12/D12</f>
        <v>-4.3315069547963693E-2</v>
      </c>
      <c r="H13" s="166">
        <f t="shared" ref="H13" si="3">H12/E12</f>
        <v>-4.3315069547963693E-2</v>
      </c>
      <c r="I13" s="166">
        <f>I12/C12</f>
        <v>-4.4418813958591256E-2</v>
      </c>
      <c r="J13" s="164"/>
      <c r="K13" s="164"/>
      <c r="L13" s="169"/>
      <c r="M13" s="240"/>
      <c r="N13" s="169"/>
      <c r="O13" s="166">
        <f>O12/L12</f>
        <v>-4.2054093745020497E-2</v>
      </c>
      <c r="P13" s="166">
        <f t="shared" ref="P13" si="4">P12/M12</f>
        <v>-4.2054093745020497E-2</v>
      </c>
      <c r="Q13" s="166">
        <f>Q12/K12</f>
        <v>-3.6467048009712712E-2</v>
      </c>
      <c r="R13" s="167">
        <f>R12/B12</f>
        <v>9.9867645631587745E-2</v>
      </c>
      <c r="S13" s="167">
        <f>S12/C12</f>
        <v>0.10351333389053476</v>
      </c>
      <c r="T13" s="167">
        <f>T12/D12</f>
        <v>9.7243211470566498E-2</v>
      </c>
      <c r="U13" s="167">
        <f>U12/E12</f>
        <v>9.7243211470566498E-2</v>
      </c>
      <c r="V13" s="167">
        <f>V12/F12</f>
        <v>9.6053316626356453E-2</v>
      </c>
      <c r="W13" s="166">
        <f>V13-T13</f>
        <v>-1.189894844210046E-3</v>
      </c>
      <c r="X13" s="166">
        <f>V13-U13</f>
        <v>-1.189894844210046E-3</v>
      </c>
      <c r="Y13" s="166">
        <f>V13-S13</f>
        <v>-7.4600172641783036E-3</v>
      </c>
      <c r="Z13" s="194">
        <f>Z12/S12</f>
        <v>0.27897038282918146</v>
      </c>
      <c r="AA13" s="194">
        <f>AA12/V12</f>
        <v>0.14015629119768724</v>
      </c>
      <c r="AB13" s="194">
        <f>AA13-Z13</f>
        <v>-0.13881409163149422</v>
      </c>
      <c r="AC13" s="167">
        <f>AC12/C12</f>
        <v>0.13239048827390212</v>
      </c>
      <c r="AD13" s="167">
        <f>AD12/F12</f>
        <v>0.10951579324194372</v>
      </c>
      <c r="AE13" s="166">
        <f>AD13-T13</f>
        <v>1.2272581771377217E-2</v>
      </c>
      <c r="AF13" s="166">
        <f>AD13-S13</f>
        <v>6.0024593514089591E-3</v>
      </c>
      <c r="AG13" s="166">
        <f t="shared" ref="AG13" si="5">AD13-AC13</f>
        <v>-2.2874695031958409E-2</v>
      </c>
    </row>
    <row r="14" spans="1:33" s="12" customFormat="1" ht="20.25" customHeight="1">
      <c r="A14" s="343" t="s">
        <v>10</v>
      </c>
      <c r="B14" s="239">
        <v>41944.945</v>
      </c>
      <c r="C14" s="239">
        <f>B14</f>
        <v>41944.945</v>
      </c>
      <c r="D14" s="239">
        <v>41559.949000000001</v>
      </c>
      <c r="E14" s="239">
        <v>41559.949000000001</v>
      </c>
      <c r="F14" s="239">
        <v>38849.631999999998</v>
      </c>
      <c r="G14" s="161">
        <f>F14-D14</f>
        <v>-2710.3170000000027</v>
      </c>
      <c r="H14" s="161">
        <f t="shared" ref="H14" si="6">F14-E14</f>
        <v>-2710.3170000000027</v>
      </c>
      <c r="I14" s="161">
        <f>F14-C14</f>
        <v>-3095.3130000000019</v>
      </c>
      <c r="J14" s="239">
        <v>36552.438600000001</v>
      </c>
      <c r="K14" s="239">
        <f>J14</f>
        <v>36552.438600000001</v>
      </c>
      <c r="L14" s="239">
        <v>36061.968999999997</v>
      </c>
      <c r="M14" s="239">
        <v>36061.968999999997</v>
      </c>
      <c r="N14" s="239">
        <v>34642.756000000001</v>
      </c>
      <c r="O14" s="161">
        <f>N14-L14</f>
        <v>-1419.2129999999961</v>
      </c>
      <c r="P14" s="161">
        <f t="shared" ref="P14" si="7">N14-M14</f>
        <v>-1419.2129999999961</v>
      </c>
      <c r="Q14" s="161">
        <f>N14-K14</f>
        <v>-1909.6826000000001</v>
      </c>
      <c r="R14" s="168">
        <f>B14-J14</f>
        <v>5392.5063999999984</v>
      </c>
      <c r="S14" s="168">
        <f>C14-K14</f>
        <v>5392.5063999999984</v>
      </c>
      <c r="T14" s="168">
        <f>D14-L14</f>
        <v>5497.9800000000032</v>
      </c>
      <c r="U14" s="168">
        <f>E14-M14</f>
        <v>5497.9800000000032</v>
      </c>
      <c r="V14" s="168">
        <f>F14-N14</f>
        <v>4206.8759999999966</v>
      </c>
      <c r="W14" s="161">
        <f>W15*F14</f>
        <v>-932.55522844930044</v>
      </c>
      <c r="X14" s="163">
        <f>X15*F14</f>
        <v>-932.55522844930044</v>
      </c>
      <c r="Y14" s="163">
        <f>F14*Y15</f>
        <v>-787.69221787809863</v>
      </c>
      <c r="Z14" s="160">
        <v>169.01199999999972</v>
      </c>
      <c r="AA14" s="160">
        <v>46.248999999999796</v>
      </c>
      <c r="AB14" s="160">
        <f t="shared" ref="AB14" si="8">AA14-Z14</f>
        <v>-122.76299999999992</v>
      </c>
      <c r="AC14" s="168">
        <f>S14+Z14</f>
        <v>5561.5183999999981</v>
      </c>
      <c r="AD14" s="168">
        <f>V14+AA14</f>
        <v>4253.1249999999964</v>
      </c>
      <c r="AE14" s="161">
        <f>AE15*F14</f>
        <v>-886.30622844930065</v>
      </c>
      <c r="AF14" s="163">
        <f>AF15*F14</f>
        <v>-741.44321787809895</v>
      </c>
      <c r="AG14" s="163">
        <f>AG15*F14</f>
        <v>-897.98303462083197</v>
      </c>
    </row>
    <row r="15" spans="1:33" s="12" customFormat="1" ht="20.25" customHeight="1" thickBot="1">
      <c r="A15" s="346"/>
      <c r="B15" s="164"/>
      <c r="C15" s="164"/>
      <c r="D15" s="164"/>
      <c r="E15" s="240"/>
      <c r="F15" s="164"/>
      <c r="G15" s="166">
        <f>G14/D14</f>
        <v>-6.5214637294189234E-2</v>
      </c>
      <c r="H15" s="166">
        <f t="shared" ref="H15" si="9">H14/E14</f>
        <v>-6.5214637294189234E-2</v>
      </c>
      <c r="I15" s="166">
        <f>I14/C14</f>
        <v>-7.3794661072985115E-2</v>
      </c>
      <c r="J15" s="164"/>
      <c r="K15" s="164"/>
      <c r="L15" s="164"/>
      <c r="M15" s="240"/>
      <c r="N15" s="164"/>
      <c r="O15" s="166">
        <f>O14/L14</f>
        <v>-3.9354839443181716E-2</v>
      </c>
      <c r="P15" s="166">
        <f t="shared" ref="P15" si="10">P14/M14</f>
        <v>-3.9354839443181716E-2</v>
      </c>
      <c r="Q15" s="166">
        <f>Q14/K14</f>
        <v>-5.2245012183674118E-2</v>
      </c>
      <c r="R15" s="167">
        <f>R14/B14</f>
        <v>0.12856153226568776</v>
      </c>
      <c r="S15" s="167">
        <f>S14/C14</f>
        <v>0.12856153226568776</v>
      </c>
      <c r="T15" s="167">
        <f>T14/D14</f>
        <v>0.13229034520711283</v>
      </c>
      <c r="U15" s="167">
        <f>U14/E14</f>
        <v>0.13229034520711283</v>
      </c>
      <c r="V15" s="167">
        <f>V14/F14</f>
        <v>0.10828612224692365</v>
      </c>
      <c r="W15" s="166">
        <f>V15-T15</f>
        <v>-2.4004222960189184E-2</v>
      </c>
      <c r="X15" s="166">
        <f>V15-U15</f>
        <v>-2.4004222960189184E-2</v>
      </c>
      <c r="Y15" s="166">
        <f>V15-S15</f>
        <v>-2.0275410018764109E-2</v>
      </c>
      <c r="Z15" s="194">
        <f>Z14/S14</f>
        <v>3.134201194457549E-2</v>
      </c>
      <c r="AA15" s="194">
        <f>AA14/V14</f>
        <v>1.0993668460872113E-2</v>
      </c>
      <c r="AB15" s="194">
        <f>AA15-Z15</f>
        <v>-2.0348343483703377E-2</v>
      </c>
      <c r="AC15" s="167">
        <f>AC14/C14</f>
        <v>0.13259090934557188</v>
      </c>
      <c r="AD15" s="167">
        <f>AD14/F14</f>
        <v>0.10947658397381979</v>
      </c>
      <c r="AE15" s="166">
        <f>AD15-T15</f>
        <v>-2.281376123329304E-2</v>
      </c>
      <c r="AF15" s="166">
        <f>AD15-S15</f>
        <v>-1.9084948291867965E-2</v>
      </c>
      <c r="AG15" s="166">
        <f t="shared" ref="AG15" si="11">AD15-AC15</f>
        <v>-2.3114325371752092E-2</v>
      </c>
    </row>
    <row r="16" spans="1:33" s="12" customFormat="1" ht="20.25" customHeight="1">
      <c r="A16" s="343" t="s">
        <v>12</v>
      </c>
      <c r="B16" s="239">
        <v>1150409.561</v>
      </c>
      <c r="C16" s="239">
        <f>B16+B90+C90+D90</f>
        <v>1133383.0929999999</v>
      </c>
      <c r="D16" s="239">
        <v>1154493.0279999999</v>
      </c>
      <c r="E16" s="239">
        <v>1045084.778</v>
      </c>
      <c r="F16" s="239">
        <v>1034145.674</v>
      </c>
      <c r="G16" s="161">
        <f>F16-D16</f>
        <v>-120347.35399999993</v>
      </c>
      <c r="H16" s="161">
        <f t="shared" ref="H16" si="12">F16-E16</f>
        <v>-10939.10400000005</v>
      </c>
      <c r="I16" s="161">
        <f>F16-C16</f>
        <v>-99237.418999999878</v>
      </c>
      <c r="J16" s="239">
        <v>1052554.7169999999</v>
      </c>
      <c r="K16" s="239">
        <f>J16+B90+C90-F90</f>
        <v>1016716.22</v>
      </c>
      <c r="L16" s="239">
        <v>1049462.469</v>
      </c>
      <c r="M16" s="239">
        <v>939727.48400000005</v>
      </c>
      <c r="N16" s="239">
        <v>952148.20000000007</v>
      </c>
      <c r="O16" s="161">
        <f>N16-L16</f>
        <v>-97314.268999999971</v>
      </c>
      <c r="P16" s="161">
        <f t="shared" ref="P16" si="13">N16-M16</f>
        <v>12420.716000000015</v>
      </c>
      <c r="Q16" s="161">
        <f>N16-K16</f>
        <v>-64568.019999999902</v>
      </c>
      <c r="R16" s="168">
        <f>B16-J16</f>
        <v>97854.844000000041</v>
      </c>
      <c r="S16" s="168">
        <f>C16-K16</f>
        <v>116666.87299999991</v>
      </c>
      <c r="T16" s="168">
        <f>D16-L16</f>
        <v>105030.55899999989</v>
      </c>
      <c r="U16" s="168">
        <f>E16-M16</f>
        <v>105357.29399999999</v>
      </c>
      <c r="V16" s="168">
        <f>F16-N16</f>
        <v>81997.473999999929</v>
      </c>
      <c r="W16" s="161">
        <f>W17*F16</f>
        <v>-12084.426534137956</v>
      </c>
      <c r="X16" s="163">
        <f>X17*F16</f>
        <v>-22257.024877072181</v>
      </c>
      <c r="Y16" s="163">
        <f>F16*Y17</f>
        <v>-24454.212774947682</v>
      </c>
      <c r="Z16" s="160">
        <v>27480.25</v>
      </c>
      <c r="AA16" s="160">
        <v>3250.4049999999988</v>
      </c>
      <c r="AB16" s="160">
        <f t="shared" ref="AB16" si="14">AA16-Z16</f>
        <v>-24229.845000000001</v>
      </c>
      <c r="AC16" s="168">
        <f>S16+Z16</f>
        <v>144147.12299999991</v>
      </c>
      <c r="AD16" s="168">
        <f>V16+AA16</f>
        <v>85247.878999999928</v>
      </c>
      <c r="AE16" s="161">
        <f>AE17*F16</f>
        <v>-8834.0215341379499</v>
      </c>
      <c r="AF16" s="163">
        <f>AF17*F16</f>
        <v>-21203.807774947676</v>
      </c>
      <c r="AG16" s="163">
        <f>AG17*F16</f>
        <v>-46277.925990983669</v>
      </c>
    </row>
    <row r="17" spans="1:33" s="12" customFormat="1" ht="20.25" customHeight="1" thickBot="1">
      <c r="A17" s="344"/>
      <c r="B17" s="164"/>
      <c r="C17" s="164"/>
      <c r="D17" s="164"/>
      <c r="E17" s="165"/>
      <c r="F17" s="164"/>
      <c r="G17" s="166">
        <f>G16/D16</f>
        <v>-0.1042425992025999</v>
      </c>
      <c r="H17" s="166">
        <f t="shared" ref="H17" si="15">H16/E16</f>
        <v>-1.0467192930447648E-2</v>
      </c>
      <c r="I17" s="166">
        <f>I16/C16</f>
        <v>-8.7558584218266511E-2</v>
      </c>
      <c r="J17" s="164"/>
      <c r="K17" s="164"/>
      <c r="L17" s="164"/>
      <c r="M17" s="165"/>
      <c r="N17" s="164"/>
      <c r="O17" s="166">
        <f>O16/L16</f>
        <v>-9.2727726693006648E-2</v>
      </c>
      <c r="P17" s="166">
        <f t="shared" ref="P17" si="16">P16/M16</f>
        <v>1.3217359512707425E-2</v>
      </c>
      <c r="Q17" s="166">
        <f>Q16/K16</f>
        <v>-6.3506432502866833E-2</v>
      </c>
      <c r="R17" s="167">
        <f>R16/B16</f>
        <v>8.5060875115588547E-2</v>
      </c>
      <c r="S17" s="167">
        <f>S16/C16</f>
        <v>0.10293683902694313</v>
      </c>
      <c r="T17" s="167">
        <f>T16/D16</f>
        <v>9.0975481404119748E-2</v>
      </c>
      <c r="U17" s="167">
        <f>U16/E16</f>
        <v>0.10081219841477779</v>
      </c>
      <c r="V17" s="167">
        <f>V16/F16</f>
        <v>7.9290061411599472E-2</v>
      </c>
      <c r="W17" s="166">
        <f>V17-T17</f>
        <v>-1.1685419992520277E-2</v>
      </c>
      <c r="X17" s="166">
        <f>V17-U17</f>
        <v>-2.1522137003178315E-2</v>
      </c>
      <c r="Y17" s="166">
        <f>V17-S17</f>
        <v>-2.3646777615343659E-2</v>
      </c>
      <c r="Z17" s="194">
        <f>Z16/S16</f>
        <v>0.23554458342257981</v>
      </c>
      <c r="AA17" s="194">
        <f>AA16/V16</f>
        <v>3.964030648066063E-2</v>
      </c>
      <c r="AB17" s="194">
        <f>AA17-Z17</f>
        <v>-0.19590427694191917</v>
      </c>
      <c r="AC17" s="167">
        <f>AC16/C16</f>
        <v>0.12718305389438161</v>
      </c>
      <c r="AD17" s="167">
        <f>AD16/F16</f>
        <v>8.2433143746825685E-2</v>
      </c>
      <c r="AE17" s="166">
        <f>AD17-T17</f>
        <v>-8.5423376572940635E-3</v>
      </c>
      <c r="AF17" s="166">
        <f>AD17-S17</f>
        <v>-2.0503695280117445E-2</v>
      </c>
      <c r="AG17" s="166">
        <f t="shared" ref="AG17" si="17">AD17-AC17</f>
        <v>-4.474991014755593E-2</v>
      </c>
    </row>
    <row r="18" spans="1:33" s="104" customFormat="1" ht="20.25" customHeight="1">
      <c r="A18" s="343" t="s">
        <v>13</v>
      </c>
      <c r="B18" s="239">
        <v>1316752.3770000001</v>
      </c>
      <c r="C18" s="239">
        <f>B18-E108</f>
        <v>1312246.9160000002</v>
      </c>
      <c r="D18" s="239">
        <v>1316752.3770000001</v>
      </c>
      <c r="E18" s="239">
        <v>1316752.3770000001</v>
      </c>
      <c r="F18" s="242">
        <v>1215254.7050000001</v>
      </c>
      <c r="G18" s="161">
        <f>F18-D18</f>
        <v>-101497.67200000002</v>
      </c>
      <c r="H18" s="161">
        <f t="shared" ref="H18" si="18">F18-E18</f>
        <v>-101497.67200000002</v>
      </c>
      <c r="I18" s="161">
        <f>F18-C18</f>
        <v>-96992.211000000127</v>
      </c>
      <c r="J18" s="239">
        <v>1272673.9000000001</v>
      </c>
      <c r="K18" s="239">
        <f>J18-E108</f>
        <v>1268168.4390000002</v>
      </c>
      <c r="L18" s="239">
        <v>1273518.44</v>
      </c>
      <c r="M18" s="239">
        <v>1273518.44</v>
      </c>
      <c r="N18" s="239">
        <v>1183465.5819999999</v>
      </c>
      <c r="O18" s="161">
        <f>N18-L18</f>
        <v>-90052.858000000007</v>
      </c>
      <c r="P18" s="161">
        <f t="shared" ref="P18" si="19">N18-M18</f>
        <v>-90052.858000000007</v>
      </c>
      <c r="Q18" s="161">
        <f>N18-K18</f>
        <v>-84702.857000000309</v>
      </c>
      <c r="R18" s="168">
        <f>B18-J18</f>
        <v>44078.476999999955</v>
      </c>
      <c r="S18" s="168">
        <f>C18-K18</f>
        <v>44078.476999999955</v>
      </c>
      <c r="T18" s="168">
        <f>D18-L18</f>
        <v>43233.937000000151</v>
      </c>
      <c r="U18" s="168">
        <f>E18-M18</f>
        <v>43233.937000000151</v>
      </c>
      <c r="V18" s="168">
        <f>F18-N18</f>
        <v>31789.123000000138</v>
      </c>
      <c r="W18" s="161">
        <f>W19*F18</f>
        <v>-8112.2633750356363</v>
      </c>
      <c r="X18" s="163">
        <f>X19*F18</f>
        <v>-8112.2633750356363</v>
      </c>
      <c r="Y18" s="163">
        <f>F18*Y19</f>
        <v>-9031.3780126951169</v>
      </c>
      <c r="Z18" s="160">
        <v>0</v>
      </c>
      <c r="AA18" s="160">
        <v>0</v>
      </c>
      <c r="AB18" s="160">
        <f t="shared" ref="AB18" si="20">AA18-Z18</f>
        <v>0</v>
      </c>
      <c r="AC18" s="168">
        <f>S18+Z18</f>
        <v>44078.476999999955</v>
      </c>
      <c r="AD18" s="168">
        <f>V18+AA18</f>
        <v>31789.123000000138</v>
      </c>
      <c r="AE18" s="161">
        <f>AE19*F18</f>
        <v>-8112.2633750356363</v>
      </c>
      <c r="AF18" s="163">
        <f>AF19*F18</f>
        <v>-9031.3780126951169</v>
      </c>
      <c r="AG18" s="163">
        <f>AG19*F18</f>
        <v>-9031.3780126951169</v>
      </c>
    </row>
    <row r="19" spans="1:33" s="104" customFormat="1" ht="20.25" customHeight="1" thickBot="1">
      <c r="A19" s="344"/>
      <c r="B19" s="164"/>
      <c r="C19" s="164"/>
      <c r="D19" s="164"/>
      <c r="E19" s="170"/>
      <c r="F19" s="164"/>
      <c r="G19" s="166">
        <f>G18/D18</f>
        <v>-7.7081821740277001E-2</v>
      </c>
      <c r="H19" s="166">
        <f t="shared" ref="H19" si="21">H18/E18</f>
        <v>-7.7081821740277001E-2</v>
      </c>
      <c r="I19" s="166">
        <f>I18/C18</f>
        <v>-7.3913079785054805E-2</v>
      </c>
      <c r="J19" s="164"/>
      <c r="K19" s="164"/>
      <c r="L19" s="164"/>
      <c r="M19" s="170"/>
      <c r="N19" s="164"/>
      <c r="O19" s="166">
        <f>O18/L18</f>
        <v>-7.0711860285273931E-2</v>
      </c>
      <c r="P19" s="166">
        <f t="shared" ref="P19" si="22">P18/M18</f>
        <v>-7.0711860285273931E-2</v>
      </c>
      <c r="Q19" s="166">
        <f>Q18/K18</f>
        <v>-6.6791487940507169E-2</v>
      </c>
      <c r="R19" s="167">
        <f>R18/B18</f>
        <v>3.3475145190491613E-2</v>
      </c>
      <c r="S19" s="167">
        <f>S18/C18</f>
        <v>3.3590078561099052E-2</v>
      </c>
      <c r="T19" s="167">
        <f>T18/D18</f>
        <v>3.283376415731365E-2</v>
      </c>
      <c r="U19" s="167">
        <f>U18/E18</f>
        <v>3.283376415731365E-2</v>
      </c>
      <c r="V19" s="167">
        <f>V18/F18</f>
        <v>2.6158403558701002E-2</v>
      </c>
      <c r="W19" s="166">
        <f>V19-T19</f>
        <v>-6.6753605986126473E-3</v>
      </c>
      <c r="X19" s="166">
        <f>V19-U19</f>
        <v>-6.6753605986126473E-3</v>
      </c>
      <c r="Y19" s="166">
        <f>V19-S19</f>
        <v>-7.4316750023980492E-3</v>
      </c>
      <c r="Z19" s="194">
        <f>Z18/S18</f>
        <v>0</v>
      </c>
      <c r="AA19" s="194">
        <f>AA18/V18</f>
        <v>0</v>
      </c>
      <c r="AB19" s="194">
        <f>AA19-Z19</f>
        <v>0</v>
      </c>
      <c r="AC19" s="167">
        <f>AC18/C18</f>
        <v>3.3590078561099052E-2</v>
      </c>
      <c r="AD19" s="167">
        <f>AD18/F18</f>
        <v>2.6158403558701002E-2</v>
      </c>
      <c r="AE19" s="166">
        <f>AD19-T19</f>
        <v>-6.6753605986126473E-3</v>
      </c>
      <c r="AF19" s="166">
        <f>AD19-S19</f>
        <v>-7.4316750023980492E-3</v>
      </c>
      <c r="AG19" s="166">
        <f t="shared" ref="AG19" si="23">AD19-AC19</f>
        <v>-7.4316750023980492E-3</v>
      </c>
    </row>
    <row r="20" spans="1:33" s="12" customFormat="1" ht="20.25" customHeight="1">
      <c r="A20" s="343" t="s">
        <v>14</v>
      </c>
      <c r="B20" s="239">
        <v>699551.36</v>
      </c>
      <c r="C20" s="239">
        <f>B20</f>
        <v>699551.36</v>
      </c>
      <c r="D20" s="239">
        <v>699551.36</v>
      </c>
      <c r="E20" s="239">
        <v>699551.36</v>
      </c>
      <c r="F20" s="239">
        <v>626648.33299999998</v>
      </c>
      <c r="G20" s="161">
        <f>F20-D20</f>
        <v>-72903.027000000002</v>
      </c>
      <c r="H20" s="161">
        <f t="shared" ref="H20" si="24">F20-E20</f>
        <v>-72903.027000000002</v>
      </c>
      <c r="I20" s="161">
        <f>F20-C20</f>
        <v>-72903.027000000002</v>
      </c>
      <c r="J20" s="239">
        <v>657487.86599999992</v>
      </c>
      <c r="K20" s="239">
        <f>J20-B124</f>
        <v>656896.79099999997</v>
      </c>
      <c r="L20" s="239">
        <v>659496.79100000008</v>
      </c>
      <c r="M20" s="239">
        <v>659496.79100000008</v>
      </c>
      <c r="N20" s="239">
        <v>597255.18799999997</v>
      </c>
      <c r="O20" s="161">
        <f>N20-L20</f>
        <v>-62241.603000000119</v>
      </c>
      <c r="P20" s="161">
        <f t="shared" ref="P20" si="25">N20-M20</f>
        <v>-62241.603000000119</v>
      </c>
      <c r="Q20" s="161">
        <f>N20-K20</f>
        <v>-59641.603000000003</v>
      </c>
      <c r="R20" s="168">
        <f>B20-J20</f>
        <v>42063.494000000064</v>
      </c>
      <c r="S20" s="168">
        <f>C20-K20</f>
        <v>42654.569000000018</v>
      </c>
      <c r="T20" s="168">
        <f>D20-L20</f>
        <v>40054.568999999901</v>
      </c>
      <c r="U20" s="168">
        <f>E20-M20</f>
        <v>40054.568999999901</v>
      </c>
      <c r="V20" s="168">
        <f>F20-N20</f>
        <v>29393.145000000019</v>
      </c>
      <c r="W20" s="161">
        <f>W21*F20</f>
        <v>-6487.1782015493527</v>
      </c>
      <c r="X20" s="163">
        <f>X21*F20</f>
        <v>-6487.1782015493527</v>
      </c>
      <c r="Y20" s="163">
        <f>F20*Y21</f>
        <v>-8816.2218700515059</v>
      </c>
      <c r="Z20" s="160">
        <v>0</v>
      </c>
      <c r="AA20" s="160">
        <v>0</v>
      </c>
      <c r="AB20" s="160">
        <f t="shared" ref="AB20" si="26">AA20-Z20</f>
        <v>0</v>
      </c>
      <c r="AC20" s="168">
        <f>S20+Z20</f>
        <v>42654.569000000018</v>
      </c>
      <c r="AD20" s="168">
        <f>V20+AA20</f>
        <v>29393.145000000019</v>
      </c>
      <c r="AE20" s="161">
        <f>AE21*F20</f>
        <v>-6487.1782015493527</v>
      </c>
      <c r="AF20" s="163">
        <f>AF21*F20</f>
        <v>-8816.2218700515059</v>
      </c>
      <c r="AG20" s="163">
        <f>AG21*F20</f>
        <v>-8816.2218700515059</v>
      </c>
    </row>
    <row r="21" spans="1:33" s="12" customFormat="1" ht="20.25" customHeight="1" thickBot="1">
      <c r="A21" s="344"/>
      <c r="B21" s="164"/>
      <c r="C21" s="164"/>
      <c r="D21" s="164"/>
      <c r="E21" s="240"/>
      <c r="F21" s="164"/>
      <c r="G21" s="166">
        <f>G20/D20</f>
        <v>-0.10421397365305674</v>
      </c>
      <c r="H21" s="166">
        <f t="shared" ref="H21" si="27">H20/E20</f>
        <v>-0.10421397365305674</v>
      </c>
      <c r="I21" s="166">
        <f>I20/C20</f>
        <v>-0.10421397365305674</v>
      </c>
      <c r="J21" s="164"/>
      <c r="K21" s="164"/>
      <c r="L21" s="164"/>
      <c r="M21" s="165"/>
      <c r="N21" s="164"/>
      <c r="O21" s="166">
        <f>O20/L20</f>
        <v>-9.4377416007775702E-2</v>
      </c>
      <c r="P21" s="166">
        <f t="shared" ref="P21" si="28">P20/M20</f>
        <v>-9.4377416007775702E-2</v>
      </c>
      <c r="Q21" s="166">
        <f>Q20/K20</f>
        <v>-9.0792958372055754E-2</v>
      </c>
      <c r="R21" s="167">
        <f>R20/B20</f>
        <v>6.0129243405373504E-2</v>
      </c>
      <c r="S21" s="167">
        <f>S20/C20</f>
        <v>6.0974177793035836E-2</v>
      </c>
      <c r="T21" s="167">
        <f>T20/D20</f>
        <v>5.7257510013274657E-2</v>
      </c>
      <c r="U21" s="167">
        <f>U20/E20</f>
        <v>5.7257510013274657E-2</v>
      </c>
      <c r="V21" s="167">
        <f>V20/F20</f>
        <v>4.6905327042496128E-2</v>
      </c>
      <c r="W21" s="166">
        <f>V21-T21</f>
        <v>-1.0352182970778528E-2</v>
      </c>
      <c r="X21" s="166">
        <f>V21-U21</f>
        <v>-1.0352182970778528E-2</v>
      </c>
      <c r="Y21" s="166">
        <f>V21-S21</f>
        <v>-1.4068850750539708E-2</v>
      </c>
      <c r="Z21" s="194">
        <f>Z20/S20</f>
        <v>0</v>
      </c>
      <c r="AA21" s="194">
        <f>AA20/V20</f>
        <v>0</v>
      </c>
      <c r="AB21" s="194">
        <f>AA21-Z21</f>
        <v>0</v>
      </c>
      <c r="AC21" s="167">
        <f>AC20/C20</f>
        <v>6.0974177793035836E-2</v>
      </c>
      <c r="AD21" s="167">
        <f>AD20/F20</f>
        <v>4.6905327042496128E-2</v>
      </c>
      <c r="AE21" s="166">
        <f>AD21-T21</f>
        <v>-1.0352182970778528E-2</v>
      </c>
      <c r="AF21" s="166">
        <f>AD21-S21</f>
        <v>-1.4068850750539708E-2</v>
      </c>
      <c r="AG21" s="166">
        <f t="shared" ref="AG21" si="29">AD21-AC21</f>
        <v>-1.4068850750539708E-2</v>
      </c>
    </row>
    <row r="22" spans="1:33" s="12" customFormat="1" ht="20.25" customHeight="1">
      <c r="A22" s="343" t="s">
        <v>15</v>
      </c>
      <c r="B22" s="239">
        <v>237900.606</v>
      </c>
      <c r="C22" s="239">
        <f>B22</f>
        <v>237900.606</v>
      </c>
      <c r="D22" s="239">
        <v>237012.59161342619</v>
      </c>
      <c r="E22" s="239">
        <v>236962.59161342619</v>
      </c>
      <c r="F22" s="239">
        <v>216278.22399999999</v>
      </c>
      <c r="G22" s="161">
        <f>F22-D22</f>
        <v>-20734.367613426206</v>
      </c>
      <c r="H22" s="161">
        <f t="shared" ref="H22" si="30">F22-E22</f>
        <v>-20684.367613426206</v>
      </c>
      <c r="I22" s="161">
        <f>F22-C22</f>
        <v>-21622.382000000012</v>
      </c>
      <c r="J22" s="239">
        <v>222401.38500000001</v>
      </c>
      <c r="K22" s="239">
        <f>J22-B140</f>
        <v>219258.405</v>
      </c>
      <c r="L22" s="239">
        <v>221513.37061342617</v>
      </c>
      <c r="M22" s="239">
        <v>221463.37061342617</v>
      </c>
      <c r="N22" s="239">
        <v>207057.13200000001</v>
      </c>
      <c r="O22" s="161">
        <f>N22-L22</f>
        <v>-14456.238613426161</v>
      </c>
      <c r="P22" s="161">
        <f t="shared" ref="P22" si="31">N22-M22</f>
        <v>-14406.238613426161</v>
      </c>
      <c r="Q22" s="161">
        <f>N22-K22</f>
        <v>-12201.272999999986</v>
      </c>
      <c r="R22" s="168">
        <f>B22-J22</f>
        <v>15499.22099999999</v>
      </c>
      <c r="S22" s="168">
        <f>C22-K22</f>
        <v>18642.201000000001</v>
      </c>
      <c r="T22" s="168">
        <f>D22-L22</f>
        <v>15499.22100000002</v>
      </c>
      <c r="U22" s="168">
        <f>E22-M22</f>
        <v>15499.22100000002</v>
      </c>
      <c r="V22" s="168">
        <f>F22-N22</f>
        <v>9221.0919999999751</v>
      </c>
      <c r="W22" s="161">
        <f>W23*F22</f>
        <v>-4922.2240510347447</v>
      </c>
      <c r="X22" s="163">
        <f>X23*F22</f>
        <v>-4925.2083440311071</v>
      </c>
      <c r="Y22" s="163">
        <f>F22*Y23</f>
        <v>-7726.7510152928216</v>
      </c>
      <c r="Z22" s="160">
        <v>0</v>
      </c>
      <c r="AA22" s="160">
        <v>0</v>
      </c>
      <c r="AB22" s="160">
        <f t="shared" ref="AB22" si="32">AA22-Z22</f>
        <v>0</v>
      </c>
      <c r="AC22" s="168">
        <f>S22+Z22</f>
        <v>18642.201000000001</v>
      </c>
      <c r="AD22" s="168">
        <f>V22+AA22</f>
        <v>9221.0919999999751</v>
      </c>
      <c r="AE22" s="161">
        <f>AE23*F22</f>
        <v>-4922.2240510347447</v>
      </c>
      <c r="AF22" s="163">
        <f>AF23*F22</f>
        <v>-7726.7510152928216</v>
      </c>
      <c r="AG22" s="163">
        <f>AG23*F22</f>
        <v>-7726.7510152928216</v>
      </c>
    </row>
    <row r="23" spans="1:33" s="12" customFormat="1" ht="20.25" customHeight="1" thickBot="1">
      <c r="A23" s="344"/>
      <c r="B23" s="164"/>
      <c r="C23" s="164"/>
      <c r="D23" s="164"/>
      <c r="E23" s="165"/>
      <c r="F23" s="164"/>
      <c r="G23" s="166">
        <f>G22/D22</f>
        <v>-8.7482135325723576E-2</v>
      </c>
      <c r="H23" s="166">
        <f t="shared" ref="H23" si="33">H22/E22</f>
        <v>-8.7289590616775811E-2</v>
      </c>
      <c r="I23" s="166">
        <f>I22/C22</f>
        <v>-9.0888301478307343E-2</v>
      </c>
      <c r="J23" s="164"/>
      <c r="K23" s="164"/>
      <c r="L23" s="164"/>
      <c r="M23" s="165"/>
      <c r="N23" s="164"/>
      <c r="O23" s="166">
        <f>O22/L22</f>
        <v>-6.5261246187501926E-2</v>
      </c>
      <c r="P23" s="166">
        <f t="shared" ref="P23" si="34">P22/M22</f>
        <v>-6.505020931236917E-2</v>
      </c>
      <c r="Q23" s="166">
        <f>Q22/K22</f>
        <v>-5.5647914614721322E-2</v>
      </c>
      <c r="R23" s="167">
        <f>R22/B22</f>
        <v>6.5149985368259167E-2</v>
      </c>
      <c r="S23" s="167">
        <f>S22/C22</f>
        <v>7.8361301021654395E-2</v>
      </c>
      <c r="T23" s="167">
        <f>T22/D22</f>
        <v>6.5394082628654843E-2</v>
      </c>
      <c r="U23" s="167">
        <f>U22/E22</f>
        <v>6.5407881026575673E-2</v>
      </c>
      <c r="V23" s="167">
        <f>V22/F22</f>
        <v>4.263532328617594E-2</v>
      </c>
      <c r="W23" s="166">
        <f>V23-T23</f>
        <v>-2.2758759342478903E-2</v>
      </c>
      <c r="X23" s="166">
        <f>V23-U23</f>
        <v>-2.2772557740399733E-2</v>
      </c>
      <c r="Y23" s="166">
        <f>V23-S23</f>
        <v>-3.5725977735478455E-2</v>
      </c>
      <c r="Z23" s="194">
        <f>Z22/S22</f>
        <v>0</v>
      </c>
      <c r="AA23" s="194">
        <f>AA22/V22</f>
        <v>0</v>
      </c>
      <c r="AB23" s="194">
        <f>AA23-Z23</f>
        <v>0</v>
      </c>
      <c r="AC23" s="167">
        <f>AC22/C22</f>
        <v>7.8361301021654395E-2</v>
      </c>
      <c r="AD23" s="167">
        <f>AD22/F22</f>
        <v>4.263532328617594E-2</v>
      </c>
      <c r="AE23" s="166">
        <f>AD23-T23</f>
        <v>-2.2758759342478903E-2</v>
      </c>
      <c r="AF23" s="166">
        <f>AD23-S23</f>
        <v>-3.5725977735478455E-2</v>
      </c>
      <c r="AG23" s="166">
        <f t="shared" ref="AG23" si="35">AD23-AC23</f>
        <v>-3.5725977735478455E-2</v>
      </c>
    </row>
    <row r="24" spans="1:33" s="104" customFormat="1" ht="20.25" customHeight="1">
      <c r="A24" s="343" t="s">
        <v>16</v>
      </c>
      <c r="B24" s="239">
        <v>509519.837</v>
      </c>
      <c r="C24" s="239">
        <f>B24</f>
        <v>509519.837</v>
      </c>
      <c r="D24" s="239">
        <v>509168.84399999998</v>
      </c>
      <c r="E24" s="239">
        <v>509168.84399999998</v>
      </c>
      <c r="F24" s="239">
        <v>501888.75199999998</v>
      </c>
      <c r="G24" s="161">
        <f>F24-D24</f>
        <v>-7280.0920000000042</v>
      </c>
      <c r="H24" s="161">
        <f t="shared" ref="H24" si="36">F24-E24</f>
        <v>-7280.0920000000042</v>
      </c>
      <c r="I24" s="161">
        <f>F24-C24</f>
        <v>-7631.085000000021</v>
      </c>
      <c r="J24" s="239">
        <v>473536.99599999998</v>
      </c>
      <c r="K24" s="239">
        <f>J24</f>
        <v>473536.99599999998</v>
      </c>
      <c r="L24" s="239">
        <v>473009.84100000001</v>
      </c>
      <c r="M24" s="239">
        <v>473009.84100000001</v>
      </c>
      <c r="N24" s="239">
        <v>466708.85699999996</v>
      </c>
      <c r="O24" s="161">
        <f>N24-L24</f>
        <v>-6300.9840000000549</v>
      </c>
      <c r="P24" s="161">
        <f t="shared" ref="P24" si="37">N24-M24</f>
        <v>-6300.9840000000549</v>
      </c>
      <c r="Q24" s="161">
        <f>N24-K24</f>
        <v>-6828.1390000000247</v>
      </c>
      <c r="R24" s="168">
        <f>B24-J24</f>
        <v>35982.841000000015</v>
      </c>
      <c r="S24" s="168">
        <f>C24-K24</f>
        <v>35982.841000000015</v>
      </c>
      <c r="T24" s="168">
        <f>D24-L24</f>
        <v>36159.002999999968</v>
      </c>
      <c r="U24" s="168">
        <f>E24-M24</f>
        <v>36159.002999999968</v>
      </c>
      <c r="V24" s="168">
        <f>F24-N24</f>
        <v>35179.895000000019</v>
      </c>
      <c r="W24" s="161">
        <f>W25*F24</f>
        <v>-462.10686850833542</v>
      </c>
      <c r="X24" s="163">
        <f>X25*F24</f>
        <v>-462.10686850833542</v>
      </c>
      <c r="Y24" s="163">
        <f>F24*Y25</f>
        <v>-264.03053827973508</v>
      </c>
      <c r="Z24" s="160">
        <v>11662.175000000003</v>
      </c>
      <c r="AA24" s="160">
        <v>4713.846000000005</v>
      </c>
      <c r="AB24" s="160">
        <f t="shared" ref="AB24" si="38">AA24-Z24</f>
        <v>-6948.3289999999979</v>
      </c>
      <c r="AC24" s="168">
        <f>S24+Z24</f>
        <v>47645.016000000018</v>
      </c>
      <c r="AD24" s="168">
        <f>V24+AA24</f>
        <v>39893.741000000024</v>
      </c>
      <c r="AE24" s="161">
        <f>AE25*F24</f>
        <v>4251.7391314916695</v>
      </c>
      <c r="AF24" s="163">
        <f>AF25*F24</f>
        <v>4449.8154617202699</v>
      </c>
      <c r="AG24" s="163">
        <f>AG25*F24</f>
        <v>-7037.6949967893197</v>
      </c>
    </row>
    <row r="25" spans="1:33" s="104" customFormat="1" ht="20.25" customHeight="1" thickBot="1">
      <c r="A25" s="344"/>
      <c r="B25" s="164"/>
      <c r="C25" s="164"/>
      <c r="D25" s="169"/>
      <c r="E25" s="170"/>
      <c r="F25" s="169"/>
      <c r="G25" s="166">
        <f>G24/D24</f>
        <v>-1.4297991885772188E-2</v>
      </c>
      <c r="H25" s="166">
        <f t="shared" ref="H25" si="39">H24/E24</f>
        <v>-1.4297991885772188E-2</v>
      </c>
      <c r="I25" s="166">
        <f>I24/C24</f>
        <v>-1.4977012563300888E-2</v>
      </c>
      <c r="J25" s="164"/>
      <c r="K25" s="164"/>
      <c r="L25" s="169"/>
      <c r="M25" s="170"/>
      <c r="N25" s="169"/>
      <c r="O25" s="166">
        <f>O24/L24</f>
        <v>-1.3321042088001833E-2</v>
      </c>
      <c r="P25" s="166">
        <f t="shared" ref="P25" si="40">P24/M24</f>
        <v>-1.3321042088001833E-2</v>
      </c>
      <c r="Q25" s="166">
        <f>Q24/K24</f>
        <v>-1.4419441474853687E-2</v>
      </c>
      <c r="R25" s="167">
        <f>R24/B24</f>
        <v>7.0621079665638242E-2</v>
      </c>
      <c r="S25" s="167">
        <f>S24/C24</f>
        <v>7.0621079665638242E-2</v>
      </c>
      <c r="T25" s="167">
        <f>T24/D24</f>
        <v>7.1015741489477244E-2</v>
      </c>
      <c r="U25" s="167">
        <f>U24/E24</f>
        <v>7.1015741489477244E-2</v>
      </c>
      <c r="V25" s="167">
        <f>V24/F24</f>
        <v>7.0095005835078009E-2</v>
      </c>
      <c r="W25" s="166">
        <f>V25-T25</f>
        <v>-9.207356543992351E-4</v>
      </c>
      <c r="X25" s="166">
        <f>V25-U25</f>
        <v>-9.207356543992351E-4</v>
      </c>
      <c r="Y25" s="166">
        <f>V25-S25</f>
        <v>-5.260738305602336E-4</v>
      </c>
      <c r="Z25" s="194">
        <f>Z24/S24</f>
        <v>0.32410378602401069</v>
      </c>
      <c r="AA25" s="194">
        <f>AA24/V24</f>
        <v>0.13399261140489482</v>
      </c>
      <c r="AB25" s="194">
        <f>AA25-Z25</f>
        <v>-0.19011117461911586</v>
      </c>
      <c r="AC25" s="167">
        <f>AC24/C24</f>
        <v>9.3509638958374872E-2</v>
      </c>
      <c r="AD25" s="167">
        <f>AD24/F24</f>
        <v>7.9487218713361452E-2</v>
      </c>
      <c r="AE25" s="166">
        <f>AD25-T25</f>
        <v>8.4714772238842079E-3</v>
      </c>
      <c r="AF25" s="166">
        <f>AD25-S25</f>
        <v>8.8661390477232094E-3</v>
      </c>
      <c r="AG25" s="166">
        <f t="shared" ref="AG25" si="41">AD25-AC25</f>
        <v>-1.402242024501342E-2</v>
      </c>
    </row>
    <row r="26" spans="1:33" s="12" customFormat="1" ht="20.25" customHeight="1">
      <c r="A26" s="349" t="s">
        <v>119</v>
      </c>
      <c r="B26" s="239">
        <v>55606.695</v>
      </c>
      <c r="C26" s="239">
        <f>B26</f>
        <v>55606.695</v>
      </c>
      <c r="D26" s="239">
        <v>55606.695</v>
      </c>
      <c r="E26" s="249">
        <v>55606.695</v>
      </c>
      <c r="F26" s="301">
        <v>54230.565000000002</v>
      </c>
      <c r="G26" s="161">
        <f>F26-D26</f>
        <v>-1376.1299999999974</v>
      </c>
      <c r="H26" s="161">
        <f t="shared" ref="H26" si="42">F26-E26</f>
        <v>-1376.1299999999974</v>
      </c>
      <c r="I26" s="161">
        <f>F26-C26</f>
        <v>-1376.1299999999974</v>
      </c>
      <c r="J26" s="239">
        <v>40654.173000000003</v>
      </c>
      <c r="K26" s="239">
        <f>J26</f>
        <v>40654.173000000003</v>
      </c>
      <c r="L26" s="239">
        <v>42078.341630821444</v>
      </c>
      <c r="M26" s="249">
        <v>42078.341630821444</v>
      </c>
      <c r="N26" s="301">
        <v>39664.644</v>
      </c>
      <c r="O26" s="161">
        <f>N26-L26</f>
        <v>-2413.6976308214435</v>
      </c>
      <c r="P26" s="161">
        <f t="shared" ref="P26" si="43">N26-M26</f>
        <v>-2413.6976308214435</v>
      </c>
      <c r="Q26" s="161">
        <f>N26-K26</f>
        <v>-989.52900000000227</v>
      </c>
      <c r="R26" s="168">
        <f>B26-J26</f>
        <v>14952.521999999997</v>
      </c>
      <c r="S26" s="168">
        <f>C26-K26</f>
        <v>14952.521999999997</v>
      </c>
      <c r="T26" s="168">
        <f>D26-L26</f>
        <v>13528.353369178556</v>
      </c>
      <c r="U26" s="168">
        <f>E26-M26</f>
        <v>13528.353369178556</v>
      </c>
      <c r="V26" s="168">
        <f>F26-N26</f>
        <v>14565.921000000002</v>
      </c>
      <c r="W26" s="161">
        <f>W27*F26</f>
        <v>1372.361362438254</v>
      </c>
      <c r="X26" s="163">
        <f>X27*F26</f>
        <v>1372.361362438254</v>
      </c>
      <c r="Y26" s="163">
        <f>F26*Y27</f>
        <v>-16.562570277460935</v>
      </c>
      <c r="Z26" s="160">
        <v>5575.1620000000021</v>
      </c>
      <c r="AA26" s="160">
        <v>2559.621000000001</v>
      </c>
      <c r="AB26" s="160">
        <f t="shared" ref="AB26" si="44">AA26-Z26</f>
        <v>-3015.5410000000011</v>
      </c>
      <c r="AC26" s="168">
        <f>S26+Z26</f>
        <v>20527.684000000001</v>
      </c>
      <c r="AD26" s="168">
        <f>V26+AA26</f>
        <v>17125.542000000001</v>
      </c>
      <c r="AE26" s="161">
        <f>AE27*F26</f>
        <v>3931.9823624382534</v>
      </c>
      <c r="AF26" s="163">
        <f>AF27*F26</f>
        <v>2543.0584297225382</v>
      </c>
      <c r="AG26" s="163">
        <f>AG27*F26</f>
        <v>-2894.1319162696159</v>
      </c>
    </row>
    <row r="27" spans="1:33" s="12" customFormat="1" ht="20.25" customHeight="1" thickBot="1">
      <c r="A27" s="350"/>
      <c r="B27" s="164"/>
      <c r="C27" s="164"/>
      <c r="D27" s="169"/>
      <c r="E27" s="171"/>
      <c r="F27" s="169"/>
      <c r="G27" s="166">
        <f>G26/D26</f>
        <v>-2.4747559623890567E-2</v>
      </c>
      <c r="H27" s="166">
        <f t="shared" ref="H27" si="45">H26/E26</f>
        <v>-2.4747559623890567E-2</v>
      </c>
      <c r="I27" s="166">
        <f>I26/C26</f>
        <v>-2.4747559623890567E-2</v>
      </c>
      <c r="J27" s="164"/>
      <c r="K27" s="164"/>
      <c r="L27" s="169"/>
      <c r="M27" s="171"/>
      <c r="N27" s="169"/>
      <c r="O27" s="166">
        <f>O26/L26</f>
        <v>-5.7361995204047299E-2</v>
      </c>
      <c r="P27" s="166">
        <f t="shared" ref="P27" si="46">P26/M26</f>
        <v>-5.7361995204047299E-2</v>
      </c>
      <c r="Q27" s="166">
        <f>Q26/K26</f>
        <v>-2.434015814317517E-2</v>
      </c>
      <c r="R27" s="167">
        <f>R26/B26</f>
        <v>0.26889787281909128</v>
      </c>
      <c r="S27" s="167">
        <f>S26/C26</f>
        <v>0.26889787281909128</v>
      </c>
      <c r="T27" s="167">
        <f>T26/D26</f>
        <v>0.24328641306911974</v>
      </c>
      <c r="U27" s="167">
        <f>U26/E26</f>
        <v>0.24328641306911974</v>
      </c>
      <c r="V27" s="167">
        <f>V26/F26</f>
        <v>0.2685924625716144</v>
      </c>
      <c r="W27" s="166">
        <f>V27-T27</f>
        <v>2.5306049502494654E-2</v>
      </c>
      <c r="X27" s="166">
        <f>V27-U27</f>
        <v>2.5306049502494654E-2</v>
      </c>
      <c r="Y27" s="166">
        <f>V27-S27</f>
        <v>-3.0541024747687828E-4</v>
      </c>
      <c r="Z27" s="194">
        <f>Z26/S26</f>
        <v>0.37285763565504221</v>
      </c>
      <c r="AA27" s="194">
        <f>AA26/V26</f>
        <v>0.17572668422408722</v>
      </c>
      <c r="AB27" s="194">
        <f>AA27-Z27</f>
        <v>-0.19713095143095499</v>
      </c>
      <c r="AC27" s="167">
        <f>AC26/C26</f>
        <v>0.3691584979110879</v>
      </c>
      <c r="AD27" s="167">
        <f>AD26/F26</f>
        <v>0.31579132542690641</v>
      </c>
      <c r="AE27" s="166">
        <f>AD27-T27</f>
        <v>7.2504912357786666E-2</v>
      </c>
      <c r="AF27" s="166">
        <f>AD27-S27</f>
        <v>4.6893452607815134E-2</v>
      </c>
      <c r="AG27" s="166">
        <f t="shared" ref="AG27" si="47">AD27-AC27</f>
        <v>-5.3367172484181491E-2</v>
      </c>
    </row>
    <row r="28" spans="1:33" s="12" customFormat="1" ht="20.25" customHeight="1">
      <c r="A28" s="341" t="s">
        <v>236</v>
      </c>
      <c r="B28" s="322">
        <f t="shared" ref="B28:F28" si="48">B10+B12+B14+B16+B18+B20+B22+B24</f>
        <v>4932846.0370000005</v>
      </c>
      <c r="C28" s="322">
        <f t="shared" si="48"/>
        <v>4911737.6890000002</v>
      </c>
      <c r="D28" s="322">
        <f t="shared" si="48"/>
        <v>4937015.0420808466</v>
      </c>
      <c r="E28" s="322">
        <f t="shared" si="48"/>
        <v>4825847.2506134259</v>
      </c>
      <c r="F28" s="322">
        <f t="shared" si="48"/>
        <v>4539757.4780000001</v>
      </c>
      <c r="G28" s="173">
        <f>F28-D28</f>
        <v>-397257.5640808465</v>
      </c>
      <c r="H28" s="173">
        <f t="shared" ref="H28" si="49">F28-E28</f>
        <v>-286089.77261342574</v>
      </c>
      <c r="I28" s="173">
        <f>F28-C28</f>
        <v>-371980.21100000013</v>
      </c>
      <c r="J28" s="324">
        <f t="shared" ref="J28:N28" si="50">J10+J12+J14+J16+J18+J20+J22+J24</f>
        <v>4619822.0316000003</v>
      </c>
      <c r="K28" s="324">
        <f t="shared" si="50"/>
        <v>4574786.8036000002</v>
      </c>
      <c r="L28" s="324">
        <f t="shared" si="50"/>
        <v>4619257.0390202738</v>
      </c>
      <c r="M28" s="324">
        <f t="shared" si="50"/>
        <v>4507835.0592508279</v>
      </c>
      <c r="N28" s="324">
        <f t="shared" si="50"/>
        <v>4285930.6822500005</v>
      </c>
      <c r="O28" s="173">
        <f>N28-L28</f>
        <v>-333326.3567702733</v>
      </c>
      <c r="P28" s="173">
        <f t="shared" ref="P28" si="51">N28-M28</f>
        <v>-221904.37700082734</v>
      </c>
      <c r="Q28" s="173">
        <f>N28-K28</f>
        <v>-288856.12134999968</v>
      </c>
      <c r="R28" s="174">
        <f t="shared" ref="R28:V28" si="52">R10+R12+R14+R16+R18+R20+R22+R24</f>
        <v>313024.00540000014</v>
      </c>
      <c r="S28" s="175">
        <f t="shared" si="52"/>
        <v>336950.88539999997</v>
      </c>
      <c r="T28" s="175">
        <f t="shared" si="52"/>
        <v>317758.00306057319</v>
      </c>
      <c r="U28" s="175">
        <f t="shared" si="52"/>
        <v>318012.19136259885</v>
      </c>
      <c r="V28" s="176">
        <f t="shared" si="52"/>
        <v>253826.79575000008</v>
      </c>
      <c r="W28" s="172">
        <f>F28*W29</f>
        <v>-38362.767841157736</v>
      </c>
      <c r="X28" s="172">
        <f>X29*F28</f>
        <v>-45332.740153257764</v>
      </c>
      <c r="Y28" s="172">
        <f>F28*Y29</f>
        <v>-57605.817017397807</v>
      </c>
      <c r="Z28" s="172">
        <f t="shared" ref="Z28:AA28" si="53">Z10+Z12+Z14+Z16+Z18+Z20+Z22+Z24</f>
        <v>50074.719000000005</v>
      </c>
      <c r="AA28" s="172">
        <f t="shared" si="53"/>
        <v>13047.340000000006</v>
      </c>
      <c r="AB28" s="160">
        <f>AB10+AB14+AB12+AB16+AB18+AB20+AB22+AB24</f>
        <v>-37027.379000000001</v>
      </c>
      <c r="AC28" s="175">
        <f>AC10+AC12+AC14+AC16+AC18+AC20+AC22+AC24</f>
        <v>387025.60439999995</v>
      </c>
      <c r="AD28" s="175">
        <f>AD10+AD12+AD14+AD16+AD18+AD20+AD22+AD24</f>
        <v>266874.13575000007</v>
      </c>
      <c r="AE28" s="172">
        <f>AE29*F28</f>
        <v>-25315.427841157729</v>
      </c>
      <c r="AF28" s="172">
        <f>AF29*F28</f>
        <v>-44558.477017397803</v>
      </c>
      <c r="AG28" s="172">
        <f>AG29*F28</f>
        <v>-90840.891599126262</v>
      </c>
    </row>
    <row r="29" spans="1:33" s="12" customFormat="1" ht="20.25" customHeight="1" thickBot="1">
      <c r="A29" s="342"/>
      <c r="B29" s="323"/>
      <c r="C29" s="323"/>
      <c r="D29" s="323"/>
      <c r="E29" s="323"/>
      <c r="F29" s="323"/>
      <c r="G29" s="178">
        <f>G28/D28</f>
        <v>-8.046513139919681E-2</v>
      </c>
      <c r="H29" s="178">
        <f t="shared" ref="H29" si="54">H28/E28</f>
        <v>-5.9282807299186717E-2</v>
      </c>
      <c r="I29" s="178">
        <f>I28/C28</f>
        <v>-7.5732914612492874E-2</v>
      </c>
      <c r="J29" s="325"/>
      <c r="K29" s="325"/>
      <c r="L29" s="325"/>
      <c r="M29" s="325"/>
      <c r="N29" s="325"/>
      <c r="O29" s="178">
        <f>O28/L28</f>
        <v>-7.2160166441175247E-2</v>
      </c>
      <c r="P29" s="178">
        <f t="shared" ref="P29" si="55">P28/M28</f>
        <v>-4.9226374542130288E-2</v>
      </c>
      <c r="Q29" s="178">
        <f>Q28/K28</f>
        <v>-6.3140892406765806E-2</v>
      </c>
      <c r="R29" s="179">
        <f>R28/B28</f>
        <v>6.3457079959943638E-2</v>
      </c>
      <c r="S29" s="180">
        <f>S28/C28</f>
        <v>6.8601156400231358E-2</v>
      </c>
      <c r="T29" s="180">
        <f>T28/D28</f>
        <v>6.4362372881619778E-2</v>
      </c>
      <c r="U29" s="180">
        <f>U28/E28</f>
        <v>6.589769108878768E-2</v>
      </c>
      <c r="V29" s="181">
        <f>V28/F28</f>
        <v>5.5911972606480294E-2</v>
      </c>
      <c r="W29" s="177">
        <f>V29-T29</f>
        <v>-8.4504002751394844E-3</v>
      </c>
      <c r="X29" s="177">
        <f>V29-U29</f>
        <v>-9.9857184823073861E-3</v>
      </c>
      <c r="Y29" s="177">
        <f>V29-S29</f>
        <v>-1.2689183793751065E-2</v>
      </c>
      <c r="Z29" s="177">
        <f>Z28/S28</f>
        <v>0.14861132933529905</v>
      </c>
      <c r="AA29" s="177">
        <f>AA28/V28</f>
        <v>5.1402532035469711E-2</v>
      </c>
      <c r="AB29" s="194">
        <f>AA29-Z29</f>
        <v>-9.7208797299829341E-2</v>
      </c>
      <c r="AC29" s="180">
        <f>AC28/C28</f>
        <v>7.8796065446808505E-2</v>
      </c>
      <c r="AD29" s="180">
        <f>AD28/F28</f>
        <v>5.8785989569551202E-2</v>
      </c>
      <c r="AE29" s="177">
        <f>AD29-T29</f>
        <v>-5.5763833120685766E-3</v>
      </c>
      <c r="AF29" s="177">
        <f>AD29-S29</f>
        <v>-9.8151668306801568E-3</v>
      </c>
      <c r="AG29" s="177">
        <f t="shared" ref="AG29" si="56">AD29-AC29</f>
        <v>-2.0010075877257304E-2</v>
      </c>
    </row>
    <row r="30" spans="1:33" s="12" customFormat="1" ht="20.25" customHeight="1">
      <c r="A30" s="347" t="s">
        <v>237</v>
      </c>
      <c r="B30" s="318">
        <f t="shared" ref="B30:F30" si="57">B12+B14+B16+B18+B20+B24+B26+B10+B22</f>
        <v>4988452.7319999998</v>
      </c>
      <c r="C30" s="318">
        <f t="shared" si="57"/>
        <v>4967344.3839999996</v>
      </c>
      <c r="D30" s="318">
        <f t="shared" si="57"/>
        <v>4992621.7370808469</v>
      </c>
      <c r="E30" s="318">
        <f t="shared" si="57"/>
        <v>4881453.9456134262</v>
      </c>
      <c r="F30" s="318">
        <f t="shared" si="57"/>
        <v>4593988.0430000005</v>
      </c>
      <c r="G30" s="182">
        <f>F30-D30</f>
        <v>-398633.69408084638</v>
      </c>
      <c r="H30" s="182">
        <f t="shared" ref="H30" si="58">F30-E30</f>
        <v>-287465.90261342563</v>
      </c>
      <c r="I30" s="182">
        <f>F30-C30</f>
        <v>-373356.34099999908</v>
      </c>
      <c r="J30" s="318">
        <f t="shared" ref="J30:N30" si="59">J12+J14+J16+J18+J20+J24+J26+J10+J22</f>
        <v>4660476.2045999998</v>
      </c>
      <c r="K30" s="318">
        <f t="shared" si="59"/>
        <v>4615440.9765999997</v>
      </c>
      <c r="L30" s="318">
        <f t="shared" si="59"/>
        <v>4661335.380651095</v>
      </c>
      <c r="M30" s="318">
        <f t="shared" si="59"/>
        <v>4549913.400881649</v>
      </c>
      <c r="N30" s="318">
        <f t="shared" si="59"/>
        <v>4325595.3262499999</v>
      </c>
      <c r="O30" s="182">
        <f>N30-L30</f>
        <v>-335740.05440109503</v>
      </c>
      <c r="P30" s="182">
        <f t="shared" ref="P30" si="60">N30-M30</f>
        <v>-224318.07463164907</v>
      </c>
      <c r="Q30" s="182">
        <f>N30-K30</f>
        <v>-289845.65034999978</v>
      </c>
      <c r="R30" s="183">
        <f t="shared" ref="R30:V30" si="61">R12+R14+R16+R18+R20+R24+R26+R10+R22</f>
        <v>327976.52740000014</v>
      </c>
      <c r="S30" s="184">
        <f t="shared" si="61"/>
        <v>351903.40739999997</v>
      </c>
      <c r="T30" s="184">
        <f t="shared" si="61"/>
        <v>331286.35642975179</v>
      </c>
      <c r="U30" s="184">
        <f t="shared" si="61"/>
        <v>331540.54473177745</v>
      </c>
      <c r="V30" s="185">
        <f t="shared" si="61"/>
        <v>268392.71675000008</v>
      </c>
      <c r="W30" s="182">
        <f>F30*W31</f>
        <v>-36442.225770034667</v>
      </c>
      <c r="X30" s="182">
        <f>X31*F30</f>
        <v>-43623.603640807894</v>
      </c>
      <c r="Y30" s="182">
        <f>F30*Y31</f>
        <v>-57060.869897588782</v>
      </c>
      <c r="Z30" s="182">
        <f>Z28+Z26</f>
        <v>55649.881000000008</v>
      </c>
      <c r="AA30" s="182">
        <f>AA28+AA26</f>
        <v>15606.961000000007</v>
      </c>
      <c r="AB30" s="160">
        <f>AB14+AB12+AB16+AB18+AB20+AB24+AB26+AB10+AB22</f>
        <v>-40042.92</v>
      </c>
      <c r="AC30" s="184">
        <f>AC12+AC14+AC16+AC18+AC20+AC24+AC26+AC10+AC22</f>
        <v>407553.28839999996</v>
      </c>
      <c r="AD30" s="184">
        <f>AD12+AD14+AD16+AD18+AD20+AD24+AD26+AD10+AD22</f>
        <v>283999.67775000015</v>
      </c>
      <c r="AE30" s="182">
        <f>AE31*F30</f>
        <v>-20835.264770034606</v>
      </c>
      <c r="AF30" s="182">
        <f>AF31*F30</f>
        <v>-41453.908897588721</v>
      </c>
      <c r="AG30" s="182">
        <f>AG31*F30</f>
        <v>-92921.024552353192</v>
      </c>
    </row>
    <row r="31" spans="1:33" s="12" customFormat="1" ht="20.25" customHeight="1" thickBot="1">
      <c r="A31" s="348"/>
      <c r="B31" s="319"/>
      <c r="C31" s="319"/>
      <c r="D31" s="319"/>
      <c r="E31" s="319"/>
      <c r="F31" s="319"/>
      <c r="G31" s="186">
        <f>G30/D30</f>
        <v>-7.9844561649872733E-2</v>
      </c>
      <c r="H31" s="186">
        <f t="shared" ref="H31" si="62">H30/E30</f>
        <v>-5.8889401767632847E-2</v>
      </c>
      <c r="I31" s="186">
        <f>I30/C30</f>
        <v>-7.5162161536976121E-2</v>
      </c>
      <c r="J31" s="319"/>
      <c r="K31" s="319"/>
      <c r="L31" s="319"/>
      <c r="M31" s="319"/>
      <c r="N31" s="319"/>
      <c r="O31" s="186">
        <f>O30/L30</f>
        <v>-7.2026581866374714E-2</v>
      </c>
      <c r="P31" s="186">
        <f t="shared" ref="P31" si="63">P30/M30</f>
        <v>-4.9301614089662091E-2</v>
      </c>
      <c r="Q31" s="186">
        <f>Q30/K30</f>
        <v>-6.2799124031592934E-2</v>
      </c>
      <c r="R31" s="187">
        <f>R30/B30</f>
        <v>6.5747145461776457E-2</v>
      </c>
      <c r="S31" s="188">
        <f>S30/C30</f>
        <v>7.0843368245917054E-2</v>
      </c>
      <c r="T31" s="188">
        <f>T30/D30</f>
        <v>6.6355188491298109E-2</v>
      </c>
      <c r="U31" s="188">
        <f>U30/E30</f>
        <v>6.7918400629326137E-2</v>
      </c>
      <c r="V31" s="189">
        <f>V30/F30</f>
        <v>5.8422598021115497E-2</v>
      </c>
      <c r="W31" s="186">
        <f>V31-T31</f>
        <v>-7.9325904701826114E-3</v>
      </c>
      <c r="X31" s="186">
        <f>V31-U31</f>
        <v>-9.4958026082106392E-3</v>
      </c>
      <c r="Y31" s="186">
        <f>V31-S31</f>
        <v>-1.2420770224801557E-2</v>
      </c>
      <c r="Z31" s="186">
        <f>Z30/S30</f>
        <v>0.15813964806752825</v>
      </c>
      <c r="AA31" s="186">
        <f>AA30/V30</f>
        <v>5.8149718773991291E-2</v>
      </c>
      <c r="AB31" s="194">
        <f>AA31-Z31</f>
        <v>-9.9989929293536964E-2</v>
      </c>
      <c r="AC31" s="188">
        <f>AC30/C30</f>
        <v>8.2046513568244675E-2</v>
      </c>
      <c r="AD31" s="188">
        <f>AD30/F30</f>
        <v>6.1819855666089316E-2</v>
      </c>
      <c r="AE31" s="186">
        <f>AD31-T31</f>
        <v>-4.5353328252087932E-3</v>
      </c>
      <c r="AF31" s="186">
        <f>AD31-S31</f>
        <v>-9.0235125798277388E-3</v>
      </c>
      <c r="AG31" s="186">
        <f t="shared" ref="AG31" si="64">AD31-AC31</f>
        <v>-2.0226657902155359E-2</v>
      </c>
    </row>
    <row r="32" spans="1:33" s="130" customFormat="1" ht="18">
      <c r="A32" s="105"/>
      <c r="B32" s="105"/>
      <c r="C32" s="106"/>
      <c r="D32" s="105"/>
      <c r="E32" s="105"/>
      <c r="F32" s="105"/>
      <c r="G32" s="142"/>
      <c r="H32" s="105"/>
      <c r="I32" s="105"/>
      <c r="J32" s="105"/>
      <c r="K32" s="106"/>
      <c r="L32" s="105"/>
      <c r="M32" s="105"/>
      <c r="N32" s="105"/>
      <c r="O32" s="105"/>
      <c r="P32" s="105"/>
      <c r="Q32" s="105"/>
      <c r="R32" s="105"/>
      <c r="S32" s="106"/>
      <c r="T32" s="105"/>
      <c r="U32" s="106"/>
      <c r="V32" s="105"/>
      <c r="W32" s="159"/>
      <c r="X32" s="159"/>
      <c r="Y32" s="159"/>
      <c r="Z32" s="159"/>
      <c r="AG32" s="98"/>
    </row>
    <row r="33" spans="1:33" s="130" customFormat="1" ht="18">
      <c r="A33" s="8"/>
      <c r="B33" s="8"/>
      <c r="C33" s="9"/>
      <c r="D33" s="8"/>
      <c r="E33" s="8"/>
      <c r="F33" s="8"/>
      <c r="G33" s="9"/>
      <c r="H33" s="8"/>
      <c r="I33" s="8"/>
      <c r="J33" s="8"/>
      <c r="K33" s="9"/>
      <c r="L33" s="8"/>
      <c r="M33" s="8"/>
      <c r="N33" s="9"/>
      <c r="O33" s="8"/>
      <c r="P33" s="8"/>
      <c r="Q33" s="8"/>
      <c r="R33" s="8"/>
      <c r="S33" s="125"/>
      <c r="T33" s="8"/>
      <c r="U33" s="125"/>
      <c r="V33" s="9"/>
      <c r="W33" s="159"/>
      <c r="X33" s="159"/>
      <c r="Y33" s="159"/>
      <c r="Z33" s="159"/>
      <c r="AA33" s="131"/>
    </row>
    <row r="34" spans="1:33" s="130" customFormat="1" ht="18">
      <c r="A34" s="338" t="s">
        <v>245</v>
      </c>
      <c r="B34" s="338"/>
      <c r="C34" s="338"/>
      <c r="D34" s="338"/>
      <c r="E34" s="338"/>
      <c r="F34" s="338"/>
      <c r="G34" s="338"/>
      <c r="H34" s="338"/>
      <c r="I34" s="338"/>
      <c r="J34" s="338"/>
      <c r="K34" s="338"/>
      <c r="L34" s="338"/>
      <c r="M34" s="338"/>
      <c r="N34" s="338"/>
      <c r="O34" s="338"/>
      <c r="P34" s="338"/>
      <c r="Q34" s="338"/>
      <c r="R34" s="338"/>
      <c r="S34" s="338"/>
      <c r="T34" s="338"/>
      <c r="U34" s="338"/>
      <c r="V34" s="338"/>
      <c r="W34" s="338"/>
      <c r="X34" s="338"/>
      <c r="Y34" s="338"/>
      <c r="AA34" s="131"/>
    </row>
    <row r="35" spans="1:33" s="3" customFormat="1" ht="21" thickBot="1">
      <c r="A35" s="130"/>
      <c r="B35" s="130"/>
      <c r="C35" s="130"/>
      <c r="D35" s="130"/>
      <c r="E35" s="130"/>
      <c r="F35" s="130"/>
      <c r="G35" s="130"/>
      <c r="H35" s="130"/>
      <c r="I35" s="130"/>
      <c r="J35" s="130"/>
      <c r="K35" s="130"/>
      <c r="L35" s="130"/>
      <c r="M35" s="130"/>
      <c r="N35" s="130"/>
      <c r="O35" s="130"/>
      <c r="P35" s="130"/>
      <c r="Q35" s="130"/>
      <c r="R35" s="130"/>
      <c r="S35" s="130"/>
      <c r="T35" s="130"/>
      <c r="U35" s="130"/>
      <c r="V35" s="130"/>
      <c r="W35" s="130"/>
      <c r="X35" s="130"/>
      <c r="Y35" s="130"/>
      <c r="Z35" s="130"/>
    </row>
    <row r="36" spans="1:33" s="3" customFormat="1" ht="21" customHeight="1" thickBot="1">
      <c r="A36" s="339" t="s">
        <v>0</v>
      </c>
      <c r="B36" s="326" t="s">
        <v>1</v>
      </c>
      <c r="C36" s="327"/>
      <c r="D36" s="327"/>
      <c r="E36" s="327"/>
      <c r="F36" s="327"/>
      <c r="G36" s="327"/>
      <c r="H36" s="327"/>
      <c r="I36" s="327"/>
      <c r="J36" s="326" t="s">
        <v>2</v>
      </c>
      <c r="K36" s="327"/>
      <c r="L36" s="327"/>
      <c r="M36" s="327"/>
      <c r="N36" s="327"/>
      <c r="O36" s="327"/>
      <c r="P36" s="327"/>
      <c r="Q36" s="327"/>
      <c r="R36" s="326" t="s">
        <v>3</v>
      </c>
      <c r="S36" s="327"/>
      <c r="T36" s="327"/>
      <c r="U36" s="327"/>
      <c r="V36" s="327"/>
      <c r="W36" s="327"/>
      <c r="X36" s="327"/>
      <c r="Y36" s="328"/>
      <c r="Z36" s="316" t="s">
        <v>217</v>
      </c>
      <c r="AA36" s="316" t="s">
        <v>140</v>
      </c>
      <c r="AB36" s="335" t="s">
        <v>218</v>
      </c>
      <c r="AC36" s="332" t="s">
        <v>3</v>
      </c>
      <c r="AD36" s="333"/>
      <c r="AE36" s="333"/>
      <c r="AF36" s="333"/>
      <c r="AG36" s="334"/>
    </row>
    <row r="37" spans="1:33" s="130" customFormat="1" ht="54" customHeight="1" thickBot="1">
      <c r="A37" s="340"/>
      <c r="B37" s="316" t="s">
        <v>178</v>
      </c>
      <c r="C37" s="316" t="s">
        <v>179</v>
      </c>
      <c r="D37" s="316" t="s">
        <v>115</v>
      </c>
      <c r="E37" s="316" t="s">
        <v>183</v>
      </c>
      <c r="F37" s="316" t="s">
        <v>173</v>
      </c>
      <c r="G37" s="329" t="s">
        <v>4</v>
      </c>
      <c r="H37" s="330"/>
      <c r="I37" s="330"/>
      <c r="J37" s="316" t="s">
        <v>178</v>
      </c>
      <c r="K37" s="316" t="s">
        <v>179</v>
      </c>
      <c r="L37" s="316" t="s">
        <v>116</v>
      </c>
      <c r="M37" s="316" t="s">
        <v>183</v>
      </c>
      <c r="N37" s="316" t="s">
        <v>173</v>
      </c>
      <c r="O37" s="329" t="s">
        <v>4</v>
      </c>
      <c r="P37" s="330"/>
      <c r="Q37" s="330"/>
      <c r="R37" s="316" t="s">
        <v>178</v>
      </c>
      <c r="S37" s="316" t="s">
        <v>179</v>
      </c>
      <c r="T37" s="316" t="s">
        <v>116</v>
      </c>
      <c r="U37" s="316" t="s">
        <v>183</v>
      </c>
      <c r="V37" s="316" t="s">
        <v>173</v>
      </c>
      <c r="W37" s="329" t="s">
        <v>5</v>
      </c>
      <c r="X37" s="330"/>
      <c r="Y37" s="331"/>
      <c r="Z37" s="317"/>
      <c r="AA37" s="317"/>
      <c r="AB37" s="336"/>
      <c r="AC37" s="316" t="s">
        <v>133</v>
      </c>
      <c r="AD37" s="316" t="s">
        <v>174</v>
      </c>
      <c r="AE37" s="329" t="s">
        <v>5</v>
      </c>
      <c r="AF37" s="330"/>
      <c r="AG37" s="331"/>
    </row>
    <row r="38" spans="1:33" s="130" customFormat="1" ht="71.25" customHeight="1" thickBot="1">
      <c r="A38" s="340"/>
      <c r="B38" s="317" t="s">
        <v>6</v>
      </c>
      <c r="C38" s="317" t="s">
        <v>6</v>
      </c>
      <c r="D38" s="317" t="s">
        <v>6</v>
      </c>
      <c r="E38" s="317" t="s">
        <v>6</v>
      </c>
      <c r="F38" s="317" t="s">
        <v>6</v>
      </c>
      <c r="G38" s="252" t="s">
        <v>175</v>
      </c>
      <c r="H38" s="256" t="s">
        <v>184</v>
      </c>
      <c r="I38" s="238" t="s">
        <v>203</v>
      </c>
      <c r="J38" s="317" t="s">
        <v>6</v>
      </c>
      <c r="K38" s="317" t="s">
        <v>6</v>
      </c>
      <c r="L38" s="317" t="s">
        <v>6</v>
      </c>
      <c r="M38" s="317" t="s">
        <v>6</v>
      </c>
      <c r="N38" s="317" t="s">
        <v>6</v>
      </c>
      <c r="O38" s="252" t="s">
        <v>175</v>
      </c>
      <c r="P38" s="256" t="s">
        <v>184</v>
      </c>
      <c r="Q38" s="238" t="s">
        <v>203</v>
      </c>
      <c r="R38" s="317" t="s">
        <v>6</v>
      </c>
      <c r="S38" s="317" t="s">
        <v>6</v>
      </c>
      <c r="T38" s="317" t="s">
        <v>6</v>
      </c>
      <c r="U38" s="317" t="s">
        <v>6</v>
      </c>
      <c r="V38" s="317" t="s">
        <v>6</v>
      </c>
      <c r="W38" s="252" t="s">
        <v>175</v>
      </c>
      <c r="X38" s="256" t="s">
        <v>184</v>
      </c>
      <c r="Y38" s="238" t="s">
        <v>203</v>
      </c>
      <c r="Z38" s="321"/>
      <c r="AA38" s="321"/>
      <c r="AB38" s="337"/>
      <c r="AC38" s="317" t="s">
        <v>6</v>
      </c>
      <c r="AD38" s="317" t="s">
        <v>6</v>
      </c>
      <c r="AE38" s="238" t="s">
        <v>176</v>
      </c>
      <c r="AF38" s="238" t="s">
        <v>181</v>
      </c>
      <c r="AG38" s="238" t="s">
        <v>182</v>
      </c>
    </row>
    <row r="39" spans="1:33" s="130" customFormat="1" ht="20.25" customHeight="1" thickBot="1">
      <c r="A39" s="340"/>
      <c r="B39" s="211" t="s">
        <v>6</v>
      </c>
      <c r="C39" s="211" t="s">
        <v>6</v>
      </c>
      <c r="D39" s="210" t="s">
        <v>6</v>
      </c>
      <c r="E39" s="211" t="s">
        <v>6</v>
      </c>
      <c r="F39" s="210" t="s">
        <v>6</v>
      </c>
      <c r="G39" s="210" t="s">
        <v>7</v>
      </c>
      <c r="H39" s="210" t="s">
        <v>7</v>
      </c>
      <c r="I39" s="210" t="s">
        <v>7</v>
      </c>
      <c r="J39" s="211" t="s">
        <v>6</v>
      </c>
      <c r="K39" s="211" t="s">
        <v>6</v>
      </c>
      <c r="L39" s="210" t="s">
        <v>6</v>
      </c>
      <c r="M39" s="211" t="s">
        <v>6</v>
      </c>
      <c r="N39" s="210" t="s">
        <v>6</v>
      </c>
      <c r="O39" s="210" t="s">
        <v>7</v>
      </c>
      <c r="P39" s="210" t="s">
        <v>7</v>
      </c>
      <c r="Q39" s="210" t="s">
        <v>7</v>
      </c>
      <c r="R39" s="211" t="s">
        <v>7</v>
      </c>
      <c r="S39" s="211" t="s">
        <v>7</v>
      </c>
      <c r="T39" s="211" t="s">
        <v>7</v>
      </c>
      <c r="U39" s="211" t="s">
        <v>7</v>
      </c>
      <c r="V39" s="211" t="s">
        <v>7</v>
      </c>
      <c r="W39" s="210" t="s">
        <v>7</v>
      </c>
      <c r="X39" s="210" t="s">
        <v>7</v>
      </c>
      <c r="Y39" s="210" t="s">
        <v>7</v>
      </c>
      <c r="Z39" s="241" t="s">
        <v>7</v>
      </c>
      <c r="AA39" s="241" t="s">
        <v>7</v>
      </c>
      <c r="AB39" s="241" t="s">
        <v>7</v>
      </c>
      <c r="AC39" s="209" t="s">
        <v>7</v>
      </c>
      <c r="AD39" s="209" t="s">
        <v>7</v>
      </c>
      <c r="AE39" s="210" t="s">
        <v>7</v>
      </c>
      <c r="AF39" s="210" t="s">
        <v>7</v>
      </c>
      <c r="AG39" s="210" t="s">
        <v>7</v>
      </c>
    </row>
    <row r="40" spans="1:33" s="130" customFormat="1" ht="20.25" customHeight="1" thickBot="1">
      <c r="A40" s="206">
        <v>1</v>
      </c>
      <c r="B40" s="207">
        <v>2</v>
      </c>
      <c r="C40" s="207">
        <v>3</v>
      </c>
      <c r="D40" s="208">
        <v>4</v>
      </c>
      <c r="E40" s="207">
        <v>5</v>
      </c>
      <c r="F40" s="207">
        <v>6</v>
      </c>
      <c r="G40" s="208">
        <v>7</v>
      </c>
      <c r="H40" s="207">
        <v>8</v>
      </c>
      <c r="I40" s="207">
        <v>9</v>
      </c>
      <c r="J40" s="208">
        <v>10</v>
      </c>
      <c r="K40" s="206">
        <v>11</v>
      </c>
      <c r="L40" s="207">
        <v>12</v>
      </c>
      <c r="M40" s="208">
        <v>13</v>
      </c>
      <c r="N40" s="206">
        <v>14</v>
      </c>
      <c r="O40" s="207">
        <v>15</v>
      </c>
      <c r="P40" s="208">
        <v>16</v>
      </c>
      <c r="Q40" s="206">
        <v>17</v>
      </c>
      <c r="R40" s="207">
        <v>10</v>
      </c>
      <c r="S40" s="207">
        <v>11</v>
      </c>
      <c r="T40" s="208">
        <v>12</v>
      </c>
      <c r="U40" s="207">
        <v>13</v>
      </c>
      <c r="V40" s="207">
        <v>14</v>
      </c>
      <c r="W40" s="208">
        <v>15</v>
      </c>
      <c r="X40" s="207">
        <v>16</v>
      </c>
      <c r="Y40" s="207">
        <v>17</v>
      </c>
      <c r="Z40" s="202">
        <v>32</v>
      </c>
      <c r="AA40" s="204">
        <v>33</v>
      </c>
      <c r="AB40" s="201">
        <v>34</v>
      </c>
      <c r="AC40" s="206">
        <v>35</v>
      </c>
      <c r="AD40" s="207">
        <v>35</v>
      </c>
      <c r="AE40" s="208">
        <v>36</v>
      </c>
      <c r="AF40" s="207">
        <v>38</v>
      </c>
      <c r="AG40" s="207">
        <v>39</v>
      </c>
    </row>
    <row r="41" spans="1:33" s="12" customFormat="1" ht="20.25" customHeight="1">
      <c r="A41" s="345" t="s">
        <v>9</v>
      </c>
      <c r="B41" s="205">
        <f>март!B40+апрель!B10</f>
        <v>2709875.0559999999</v>
      </c>
      <c r="C41" s="205">
        <f>март!C40+апрель!C10</f>
        <v>2709875.0559999999</v>
      </c>
      <c r="D41" s="205">
        <f>март!D40+апрель!D10</f>
        <v>2717468.9744964819</v>
      </c>
      <c r="E41" s="205">
        <f>март!E40+апрель!E10</f>
        <v>2644022.560025</v>
      </c>
      <c r="F41" s="205">
        <f>март!F40+апрель!F10</f>
        <v>2573721.2760000001</v>
      </c>
      <c r="G41" s="163">
        <f>F41-D41</f>
        <v>-143747.69849648187</v>
      </c>
      <c r="H41" s="163">
        <f t="shared" ref="H41" si="65">F41-E41</f>
        <v>-70301.284024999943</v>
      </c>
      <c r="I41" s="163">
        <f>F41-C41</f>
        <v>-136153.7799999998</v>
      </c>
      <c r="J41" s="205">
        <f>март!J40+апрель!J10</f>
        <v>2531120.8169999998</v>
      </c>
      <c r="K41" s="205">
        <f>март!K40+апрель!K10</f>
        <v>2531120.8169999998</v>
      </c>
      <c r="L41" s="205">
        <f>март!L40+апрель!L10</f>
        <v>2528579.144174546</v>
      </c>
      <c r="M41" s="205">
        <f>март!M40+апрель!M10</f>
        <v>2465497.4620163874</v>
      </c>
      <c r="N41" s="205">
        <f>март!N40+апрель!N10</f>
        <v>2414808.2030000002</v>
      </c>
      <c r="O41" s="163">
        <f>N41-L41</f>
        <v>-113770.94117454579</v>
      </c>
      <c r="P41" s="163">
        <f t="shared" ref="P41" si="66">N41-M41</f>
        <v>-50689.259016387165</v>
      </c>
      <c r="Q41" s="163">
        <f>N41-K41</f>
        <v>-116312.61399999959</v>
      </c>
      <c r="R41" s="162">
        <f>B41-J41</f>
        <v>178754.23900000006</v>
      </c>
      <c r="S41" s="162">
        <f>C41-K41</f>
        <v>178754.23900000006</v>
      </c>
      <c r="T41" s="162">
        <f>D41-L41</f>
        <v>188889.83032193594</v>
      </c>
      <c r="U41" s="162">
        <f>E41-M41</f>
        <v>178525.09800861264</v>
      </c>
      <c r="V41" s="162">
        <f>F41-N41</f>
        <v>158913.07299999986</v>
      </c>
      <c r="W41" s="163">
        <f>F41*W42</f>
        <v>-19984.93087129543</v>
      </c>
      <c r="X41" s="163">
        <f>X42*F41</f>
        <v>-14865.263838550858</v>
      </c>
      <c r="Y41" s="163">
        <f>F41*Y42</f>
        <v>-10859.916005840571</v>
      </c>
      <c r="Z41" s="160">
        <v>1056.6740000000136</v>
      </c>
      <c r="AA41" s="160">
        <v>1738.2129999999997</v>
      </c>
      <c r="AB41" s="160">
        <f>AA41-Z41</f>
        <v>681.53899999998612</v>
      </c>
      <c r="AC41" s="162">
        <f>S41+Z41</f>
        <v>179810.91300000006</v>
      </c>
      <c r="AD41" s="162">
        <f>V41+AA41</f>
        <v>160651.28599999985</v>
      </c>
      <c r="AE41" s="163">
        <f>AE42*F41</f>
        <v>-18246.71787129543</v>
      </c>
      <c r="AF41" s="163">
        <f>AF42*F41</f>
        <v>-9121.7030058405689</v>
      </c>
      <c r="AG41" s="163">
        <f>AG42*F41</f>
        <v>-10125.28593840955</v>
      </c>
    </row>
    <row r="42" spans="1:33" s="12" customFormat="1" ht="20.25" customHeight="1" thickBot="1">
      <c r="A42" s="344"/>
      <c r="B42" s="164"/>
      <c r="C42" s="164"/>
      <c r="D42" s="164"/>
      <c r="E42" s="165"/>
      <c r="F42" s="164"/>
      <c r="G42" s="166">
        <f>G41/D41</f>
        <v>-5.2897641093811121E-2</v>
      </c>
      <c r="H42" s="166">
        <f t="shared" ref="H42" si="67">H41/E41</f>
        <v>-2.6588761037022023E-2</v>
      </c>
      <c r="I42" s="166">
        <f>I41/C41</f>
        <v>-5.0243563701779688E-2</v>
      </c>
      <c r="J42" s="164"/>
      <c r="K42" s="164"/>
      <c r="L42" s="164"/>
      <c r="M42" s="240"/>
      <c r="N42" s="164"/>
      <c r="O42" s="166">
        <f>O41/L41</f>
        <v>-4.4994020233322093E-2</v>
      </c>
      <c r="P42" s="166">
        <f t="shared" ref="P42" si="68">P41/M41</f>
        <v>-2.0559444816840883E-2</v>
      </c>
      <c r="Q42" s="166">
        <f>Q41/K41</f>
        <v>-4.5953007544641281E-2</v>
      </c>
      <c r="R42" s="167">
        <f>R41/B41</f>
        <v>6.5964015058264769E-2</v>
      </c>
      <c r="S42" s="167">
        <f>S41/C41</f>
        <v>6.5964015058264769E-2</v>
      </c>
      <c r="T42" s="167">
        <f>T41/D41</f>
        <v>6.9509470796050285E-2</v>
      </c>
      <c r="U42" s="167">
        <f>U41/E41</f>
        <v>6.7520262764673475E-2</v>
      </c>
      <c r="V42" s="167">
        <f>V41/F41</f>
        <v>6.1744476560794397E-2</v>
      </c>
      <c r="W42" s="166">
        <f>V42-T42</f>
        <v>-7.7649942352558884E-3</v>
      </c>
      <c r="X42" s="166">
        <f>V42-U42</f>
        <v>-5.7757862038790783E-3</v>
      </c>
      <c r="Y42" s="166">
        <f>V42-S42</f>
        <v>-4.2195384974703723E-3</v>
      </c>
      <c r="Z42" s="194">
        <f>Z41/S41</f>
        <v>5.9113227519041562E-3</v>
      </c>
      <c r="AA42" s="194">
        <f>AA41/V41</f>
        <v>1.0938137229276293E-2</v>
      </c>
      <c r="AB42" s="194">
        <f>AA42-Z42</f>
        <v>5.0268144773721367E-3</v>
      </c>
      <c r="AC42" s="167">
        <f>AC41/C41</f>
        <v>6.6353949641285631E-2</v>
      </c>
      <c r="AD42" s="167">
        <f>AD41/F41</f>
        <v>6.24198461185662E-2</v>
      </c>
      <c r="AE42" s="166">
        <f>AD42-T42</f>
        <v>-7.0896246774840854E-3</v>
      </c>
      <c r="AF42" s="166">
        <f>AD42-S42</f>
        <v>-3.5441689396985693E-3</v>
      </c>
      <c r="AG42" s="166">
        <f>AD42-AC42</f>
        <v>-3.9341035227194315E-3</v>
      </c>
    </row>
    <row r="43" spans="1:33" s="12" customFormat="1" ht="20.25" customHeight="1">
      <c r="A43" s="343" t="s">
        <v>11</v>
      </c>
      <c r="B43" s="239">
        <f>март!B42+апрель!B12</f>
        <v>1683797.753</v>
      </c>
      <c r="C43" s="239">
        <f>март!C42+апрель!C12</f>
        <v>1686081.899</v>
      </c>
      <c r="D43" s="239">
        <f>март!D42+апрель!D12</f>
        <v>1683797.753</v>
      </c>
      <c r="E43" s="239">
        <f>март!E42+апрель!E12</f>
        <v>1683797.753</v>
      </c>
      <c r="F43" s="239">
        <f>март!F42+апрель!F12</f>
        <v>1690134.483</v>
      </c>
      <c r="G43" s="161">
        <f>F43-D43</f>
        <v>6336.7299999999814</v>
      </c>
      <c r="H43" s="161">
        <f t="shared" ref="H43" si="69">F43-E43</f>
        <v>6336.7299999999814</v>
      </c>
      <c r="I43" s="161">
        <f>F43-C43</f>
        <v>4052.5840000000317</v>
      </c>
      <c r="J43" s="239">
        <f>март!J42+апрель!J12</f>
        <v>1456746.0969999998</v>
      </c>
      <c r="K43" s="239">
        <f>март!K42+апрель!K12</f>
        <v>1449324.2947067721</v>
      </c>
      <c r="L43" s="239">
        <f>март!L42+апрель!L12</f>
        <v>1455993.8420463521</v>
      </c>
      <c r="M43" s="239">
        <f>март!M42+апрель!M12</f>
        <v>1455993.8420463521</v>
      </c>
      <c r="N43" s="239">
        <f>март!N42+апрель!N12</f>
        <v>1463650.5627300001</v>
      </c>
      <c r="O43" s="161">
        <f>N43-L43</f>
        <v>7656.7206836480182</v>
      </c>
      <c r="P43" s="161">
        <f t="shared" ref="P43" si="70">N43-M43</f>
        <v>7656.7206836480182</v>
      </c>
      <c r="Q43" s="161">
        <f>N43-K43</f>
        <v>14326.26802322804</v>
      </c>
      <c r="R43" s="168">
        <f>B43-J43</f>
        <v>227051.65600000019</v>
      </c>
      <c r="S43" s="168">
        <f>C43-K43</f>
        <v>236757.60429322789</v>
      </c>
      <c r="T43" s="168">
        <f>D43-L43</f>
        <v>227803.91095364792</v>
      </c>
      <c r="U43" s="168">
        <f>E43-M43</f>
        <v>227803.91095364792</v>
      </c>
      <c r="V43" s="168">
        <f>F43-N43</f>
        <v>226483.92026999989</v>
      </c>
      <c r="W43" s="161">
        <f>F43*W44</f>
        <v>-2177.2978478162931</v>
      </c>
      <c r="X43" s="163">
        <f>X44*F43</f>
        <v>-2177.2978478162931</v>
      </c>
      <c r="Y43" s="163">
        <f>F43*Y44</f>
        <v>-10842.74302303468</v>
      </c>
      <c r="Z43" s="160">
        <v>51919.227999999988</v>
      </c>
      <c r="AA43" s="237">
        <v>30657.429000000004</v>
      </c>
      <c r="AB43" s="160">
        <f>AA43-Z43</f>
        <v>-21261.798999999985</v>
      </c>
      <c r="AC43" s="168">
        <f>S43+Z43</f>
        <v>288676.8322932279</v>
      </c>
      <c r="AD43" s="168">
        <f>V43+AA43</f>
        <v>257141.34926999989</v>
      </c>
      <c r="AE43" s="161">
        <f>AE44*F43</f>
        <v>28480.131152183687</v>
      </c>
      <c r="AF43" s="163">
        <f>AF44*F43</f>
        <v>19814.685976965302</v>
      </c>
      <c r="AG43" s="163">
        <f>AG44*F43</f>
        <v>-32229.332540511899</v>
      </c>
    </row>
    <row r="44" spans="1:33" s="12" customFormat="1" ht="20.25" customHeight="1" thickBot="1">
      <c r="A44" s="346"/>
      <c r="B44" s="164"/>
      <c r="C44" s="164"/>
      <c r="D44" s="169"/>
      <c r="E44" s="165"/>
      <c r="F44" s="169"/>
      <c r="G44" s="166">
        <f>G43/D43</f>
        <v>3.7633557763751104E-3</v>
      </c>
      <c r="H44" s="166">
        <f t="shared" ref="H44" si="71">H43/E43</f>
        <v>3.7633557763751104E-3</v>
      </c>
      <c r="I44" s="166">
        <f>I43/C43</f>
        <v>2.4035510982020405E-3</v>
      </c>
      <c r="J44" s="164"/>
      <c r="K44" s="164"/>
      <c r="L44" s="169"/>
      <c r="M44" s="240"/>
      <c r="N44" s="169"/>
      <c r="O44" s="166">
        <f>O43/L43</f>
        <v>5.2587589744794152E-3</v>
      </c>
      <c r="P44" s="166">
        <f t="shared" ref="P44" si="72">P43/M43</f>
        <v>5.2587589744794152E-3</v>
      </c>
      <c r="Q44" s="166">
        <f>Q43/K43</f>
        <v>9.884791192385646E-3</v>
      </c>
      <c r="R44" s="167">
        <f>R43/B43</f>
        <v>0.13484496911548033</v>
      </c>
      <c r="S44" s="167">
        <f>S43/C43</f>
        <v>0.14041880434968593</v>
      </c>
      <c r="T44" s="167">
        <f>T43/D43</f>
        <v>0.13529172998822023</v>
      </c>
      <c r="U44" s="167">
        <f>U43/E43</f>
        <v>0.13529172998822023</v>
      </c>
      <c r="V44" s="167">
        <f>V43/F43</f>
        <v>0.13400349057903926</v>
      </c>
      <c r="W44" s="166">
        <f>V44-T44</f>
        <v>-1.2882394091809635E-3</v>
      </c>
      <c r="X44" s="166">
        <f>V44-U44</f>
        <v>-1.2882394091809635E-3</v>
      </c>
      <c r="Y44" s="166">
        <f>V44-S44</f>
        <v>-6.4153137706466634E-3</v>
      </c>
      <c r="Z44" s="194">
        <f>Z43/S43</f>
        <v>0.21929275790313046</v>
      </c>
      <c r="AA44" s="194">
        <f>AA43/V43</f>
        <v>0.13536249709671286</v>
      </c>
      <c r="AB44" s="194">
        <f>AA44-Z44</f>
        <v>-8.3930260806417606E-2</v>
      </c>
      <c r="AC44" s="167">
        <f>AC43/C43</f>
        <v>0.17121163121698865</v>
      </c>
      <c r="AD44" s="167">
        <f>AD43/F43</f>
        <v>0.15214253768349384</v>
      </c>
      <c r="AE44" s="166">
        <f>AD44-T44</f>
        <v>1.6850807695273612E-2</v>
      </c>
      <c r="AF44" s="166">
        <f>AD44-S44</f>
        <v>1.1723733333807912E-2</v>
      </c>
      <c r="AG44" s="166">
        <f t="shared" ref="AG44" si="73">AD44-AC44</f>
        <v>-1.9069093533494813E-2</v>
      </c>
    </row>
    <row r="45" spans="1:33" s="12" customFormat="1" ht="20.25" customHeight="1">
      <c r="A45" s="343" t="s">
        <v>10</v>
      </c>
      <c r="B45" s="239">
        <f>март!B44+апрель!B14</f>
        <v>196861.867</v>
      </c>
      <c r="C45" s="239">
        <f>март!C44+апрель!C14</f>
        <v>196861.867</v>
      </c>
      <c r="D45" s="239">
        <f>март!D44+апрель!D14</f>
        <v>202965.33499999999</v>
      </c>
      <c r="E45" s="239">
        <f>март!E44+апрель!E14</f>
        <v>202965.33499999999</v>
      </c>
      <c r="F45" s="239">
        <f>март!F44+апрель!F14</f>
        <v>190247.54699999996</v>
      </c>
      <c r="G45" s="161">
        <f>F45-D45</f>
        <v>-12717.78800000003</v>
      </c>
      <c r="H45" s="161">
        <f t="shared" ref="H45" si="74">F45-E45</f>
        <v>-12717.78800000003</v>
      </c>
      <c r="I45" s="161">
        <f>F45-C45</f>
        <v>-6614.3200000000361</v>
      </c>
      <c r="J45" s="239">
        <f>март!J44+апрель!J14</f>
        <v>165295.37100000001</v>
      </c>
      <c r="K45" s="239">
        <f>март!K44+апрель!K14</f>
        <v>165295.37100000001</v>
      </c>
      <c r="L45" s="239">
        <f>март!L44+апрель!L14</f>
        <v>171328.47279999999</v>
      </c>
      <c r="M45" s="239">
        <f>март!M44+апрель!M14</f>
        <v>171328.47279999999</v>
      </c>
      <c r="N45" s="239">
        <f>март!N44+апрель!N14</f>
        <v>165607.18400000001</v>
      </c>
      <c r="O45" s="161">
        <f>N45-L45</f>
        <v>-5721.2887999999803</v>
      </c>
      <c r="P45" s="161">
        <f t="shared" ref="P45" si="75">N45-M45</f>
        <v>-5721.2887999999803</v>
      </c>
      <c r="Q45" s="161">
        <f>N45-K45</f>
        <v>311.81299999999464</v>
      </c>
      <c r="R45" s="168">
        <f>B45-J45</f>
        <v>31566.495999999985</v>
      </c>
      <c r="S45" s="168">
        <f>C45-K45</f>
        <v>31566.495999999985</v>
      </c>
      <c r="T45" s="168">
        <f>D45-L45</f>
        <v>31636.862200000003</v>
      </c>
      <c r="U45" s="168">
        <f>E45-M45</f>
        <v>31636.862200000003</v>
      </c>
      <c r="V45" s="168">
        <f>F45-N45</f>
        <v>24640.362999999954</v>
      </c>
      <c r="W45" s="161">
        <f>F45*W46</f>
        <v>-5014.1365150380389</v>
      </c>
      <c r="X45" s="163">
        <f>X46*F45</f>
        <v>-5014.1365150380389</v>
      </c>
      <c r="Y45" s="163">
        <f>F45*Y46</f>
        <v>-5865.5370145788365</v>
      </c>
      <c r="Z45" s="160">
        <v>1079.5420000000004</v>
      </c>
      <c r="AA45" s="160">
        <v>1433.1000000000004</v>
      </c>
      <c r="AB45" s="160">
        <f t="shared" ref="AB45" si="76">AA45-Z45</f>
        <v>353.55799999999999</v>
      </c>
      <c r="AC45" s="168">
        <f>S45+Z45</f>
        <v>32646.037999999986</v>
      </c>
      <c r="AD45" s="168">
        <f>V45+AA45</f>
        <v>26073.462999999952</v>
      </c>
      <c r="AE45" s="161">
        <f>AE46*F45</f>
        <v>-3581.0365150380394</v>
      </c>
      <c r="AF45" s="163">
        <f>AF46*F45</f>
        <v>-4432.4370145788371</v>
      </c>
      <c r="AG45" s="163">
        <f>AG46*F45</f>
        <v>-5475.7077125219494</v>
      </c>
    </row>
    <row r="46" spans="1:33" s="12" customFormat="1" ht="20.25" customHeight="1" thickBot="1">
      <c r="A46" s="346"/>
      <c r="B46" s="164"/>
      <c r="C46" s="164"/>
      <c r="D46" s="164"/>
      <c r="E46" s="240"/>
      <c r="F46" s="164"/>
      <c r="G46" s="166">
        <f>G45/D45</f>
        <v>-6.2659901997550616E-2</v>
      </c>
      <c r="H46" s="166">
        <f t="shared" ref="H46" si="77">H45/E45</f>
        <v>-6.2659901997550616E-2</v>
      </c>
      <c r="I46" s="166">
        <f>I45/C45</f>
        <v>-3.3598787316184681E-2</v>
      </c>
      <c r="J46" s="164"/>
      <c r="K46" s="164"/>
      <c r="L46" s="164"/>
      <c r="M46" s="240"/>
      <c r="N46" s="164"/>
      <c r="O46" s="166">
        <f>O45/L45</f>
        <v>-3.3393683527890412E-2</v>
      </c>
      <c r="P46" s="166">
        <f t="shared" ref="P46" si="78">P45/M45</f>
        <v>-3.3393683527890412E-2</v>
      </c>
      <c r="Q46" s="166">
        <f>Q45/K45</f>
        <v>1.8863988635228908E-3</v>
      </c>
      <c r="R46" s="167">
        <f>R45/B45</f>
        <v>0.16034845387298893</v>
      </c>
      <c r="S46" s="167">
        <f>S45/C45</f>
        <v>0.16034845387298893</v>
      </c>
      <c r="T46" s="167">
        <f>T45/D45</f>
        <v>0.15587322928814423</v>
      </c>
      <c r="U46" s="167">
        <f>U45/E45</f>
        <v>0.15587322928814423</v>
      </c>
      <c r="V46" s="167">
        <f>V45/F45</f>
        <v>0.12951737559065588</v>
      </c>
      <c r="W46" s="166">
        <f>V46-T46</f>
        <v>-2.6355853697488357E-2</v>
      </c>
      <c r="X46" s="166">
        <f>V46-U46</f>
        <v>-2.6355853697488357E-2</v>
      </c>
      <c r="Y46" s="166">
        <f>V46-S46</f>
        <v>-3.0831078282333058E-2</v>
      </c>
      <c r="Z46" s="194">
        <f>Z45/S45</f>
        <v>3.4198981096920003E-2</v>
      </c>
      <c r="AA46" s="194">
        <f>AA45/V45</f>
        <v>5.8160669142739617E-2</v>
      </c>
      <c r="AB46" s="194">
        <f>AA46-Z46</f>
        <v>2.3961688045819614E-2</v>
      </c>
      <c r="AC46" s="167">
        <f>AC45/C45</f>
        <v>0.16583220761591164</v>
      </c>
      <c r="AD46" s="167">
        <f>AD45/F45</f>
        <v>0.13705019282061995</v>
      </c>
      <c r="AE46" s="166">
        <f>AD46-T46</f>
        <v>-1.8823036467524284E-2</v>
      </c>
      <c r="AF46" s="166">
        <f>AD46-S46</f>
        <v>-2.3298261052368985E-2</v>
      </c>
      <c r="AG46" s="166">
        <f t="shared" ref="AG46" si="79">AD46-AC46</f>
        <v>-2.8782014795291688E-2</v>
      </c>
    </row>
    <row r="47" spans="1:33" s="12" customFormat="1" ht="20.25" customHeight="1">
      <c r="A47" s="343" t="s">
        <v>12</v>
      </c>
      <c r="B47" s="239">
        <f>март!B46+апрель!B16</f>
        <v>5192754.6579999998</v>
      </c>
      <c r="C47" s="239">
        <f>март!C46+апрель!C16</f>
        <v>5130365.59</v>
      </c>
      <c r="D47" s="239">
        <f>март!D46+апрель!D16</f>
        <v>5211186.7409999995</v>
      </c>
      <c r="E47" s="239">
        <f>март!E46+апрель!E16</f>
        <v>4909141.3660000004</v>
      </c>
      <c r="F47" s="239">
        <f>март!F46+апрель!F16</f>
        <v>4898202.2620000001</v>
      </c>
      <c r="G47" s="161">
        <f>F47-D47</f>
        <v>-312984.47899999935</v>
      </c>
      <c r="H47" s="161">
        <f t="shared" ref="H47" si="80">F47-E47</f>
        <v>-10939.104000000283</v>
      </c>
      <c r="I47" s="161">
        <f>F47-C47</f>
        <v>-232163.32799999975</v>
      </c>
      <c r="J47" s="239">
        <f>март!J46+апрель!J16</f>
        <v>4633810.12</v>
      </c>
      <c r="K47" s="239">
        <f>март!K46+апрель!K16</f>
        <v>4530538.5079999994</v>
      </c>
      <c r="L47" s="239">
        <f>март!L46+апрель!L16</f>
        <v>4634847.1740000006</v>
      </c>
      <c r="M47" s="239">
        <f>март!M46+апрель!M16</f>
        <v>4383068.591</v>
      </c>
      <c r="N47" s="239">
        <f>март!N46+апрель!N16</f>
        <v>4395489.307000001</v>
      </c>
      <c r="O47" s="161">
        <f>N47-L47</f>
        <v>-239357.86699999962</v>
      </c>
      <c r="P47" s="161">
        <f t="shared" ref="P47" si="81">N47-M47</f>
        <v>12420.716000000946</v>
      </c>
      <c r="Q47" s="161">
        <f>N47-K47</f>
        <v>-135049.20099999849</v>
      </c>
      <c r="R47" s="168">
        <f>B47-J47</f>
        <v>558944.53799999971</v>
      </c>
      <c r="S47" s="168">
        <f>C47-K47</f>
        <v>599827.0820000004</v>
      </c>
      <c r="T47" s="168">
        <f>D47-L47</f>
        <v>576339.56699999887</v>
      </c>
      <c r="U47" s="168">
        <f>E47-M47</f>
        <v>526072.77500000037</v>
      </c>
      <c r="V47" s="168">
        <f>F47-N47</f>
        <v>502712.95499999914</v>
      </c>
      <c r="W47" s="161">
        <f>F47*W48</f>
        <v>-39011.590879116869</v>
      </c>
      <c r="X47" s="163">
        <f>X48*F47</f>
        <v>-22187.565145588138</v>
      </c>
      <c r="Y47" s="163">
        <f>F47*Y48</f>
        <v>-69970.281373660851</v>
      </c>
      <c r="Z47" s="160">
        <v>57373.182000000001</v>
      </c>
      <c r="AA47" s="160">
        <v>25688.828999999998</v>
      </c>
      <c r="AB47" s="160">
        <f t="shared" ref="AB47" si="82">AA47-Z47</f>
        <v>-31684.353000000003</v>
      </c>
      <c r="AC47" s="168">
        <f>S47+Z47</f>
        <v>657200.26400000043</v>
      </c>
      <c r="AD47" s="168">
        <f>V47+AA47</f>
        <v>528401.78399999917</v>
      </c>
      <c r="AE47" s="161">
        <f>AE48*F47</f>
        <v>-13322.761879116804</v>
      </c>
      <c r="AF47" s="163">
        <f>AF48*F47</f>
        <v>-44281.452373660795</v>
      </c>
      <c r="AG47" s="163">
        <f>AG48*F47</f>
        <v>-99058.338137573402</v>
      </c>
    </row>
    <row r="48" spans="1:33" s="12" customFormat="1" ht="20.25" customHeight="1" thickBot="1">
      <c r="A48" s="344"/>
      <c r="B48" s="164"/>
      <c r="C48" s="164"/>
      <c r="D48" s="164"/>
      <c r="E48" s="165"/>
      <c r="F48" s="164"/>
      <c r="G48" s="166">
        <f>G47/D47</f>
        <v>-6.0060115776994639E-2</v>
      </c>
      <c r="H48" s="166">
        <f t="shared" ref="H48" si="83">H47/E47</f>
        <v>-2.2283130968203378E-3</v>
      </c>
      <c r="I48" s="166">
        <f>I47/C47</f>
        <v>-4.5252784412192298E-2</v>
      </c>
      <c r="J48" s="164"/>
      <c r="K48" s="164"/>
      <c r="L48" s="164"/>
      <c r="M48" s="165"/>
      <c r="N48" s="164"/>
      <c r="O48" s="166">
        <f>O47/L47</f>
        <v>-5.1643098038425116E-2</v>
      </c>
      <c r="P48" s="166">
        <f t="shared" ref="P48" si="84">P47/M47</f>
        <v>2.8337945761344229E-3</v>
      </c>
      <c r="Q48" s="166">
        <f>Q47/K47</f>
        <v>-2.980864212091551E-2</v>
      </c>
      <c r="R48" s="167">
        <f>R47/B47</f>
        <v>0.10763931185134758</v>
      </c>
      <c r="S48" s="167">
        <f>S47/C47</f>
        <v>0.11691702501068747</v>
      </c>
      <c r="T48" s="167">
        <f>T47/D47</f>
        <v>0.11059660604091158</v>
      </c>
      <c r="U48" s="167">
        <f>U47/E47</f>
        <v>0.10716187124768986</v>
      </c>
      <c r="V48" s="167">
        <f>V47/F47</f>
        <v>0.10263213483445145</v>
      </c>
      <c r="W48" s="166">
        <f>V48-T48</f>
        <v>-7.9644712064601275E-3</v>
      </c>
      <c r="X48" s="166">
        <f>V48-U48</f>
        <v>-4.5297364132384083E-3</v>
      </c>
      <c r="Y48" s="166">
        <f>V48-S48</f>
        <v>-1.428489017623602E-2</v>
      </c>
      <c r="Z48" s="194">
        <f>Z47/S47</f>
        <v>9.5649535877408015E-2</v>
      </c>
      <c r="AA48" s="194">
        <f>AA47/V47</f>
        <v>5.1100391872733901E-2</v>
      </c>
      <c r="AB48" s="194">
        <f>AA48-Z48</f>
        <v>-4.4549144004674114E-2</v>
      </c>
      <c r="AC48" s="167">
        <f>AC47/C47</f>
        <v>0.12810008418912705</v>
      </c>
      <c r="AD48" s="167">
        <f>AD47/F47</f>
        <v>0.1078766771432272</v>
      </c>
      <c r="AE48" s="166">
        <f>AD48-T48</f>
        <v>-2.7199288976843816E-3</v>
      </c>
      <c r="AF48" s="166">
        <f>AD48-S48</f>
        <v>-9.0403478674602744E-3</v>
      </c>
      <c r="AG48" s="166">
        <f t="shared" ref="AG48" si="85">AD48-AC48</f>
        <v>-2.0223407045899852E-2</v>
      </c>
    </row>
    <row r="49" spans="1:33" s="104" customFormat="1" ht="20.25" customHeight="1">
      <c r="A49" s="343" t="s">
        <v>13</v>
      </c>
      <c r="B49" s="239">
        <f>март!B48+апрель!B18</f>
        <v>5604576.04182701</v>
      </c>
      <c r="C49" s="239">
        <f>март!C48+апрель!C18</f>
        <v>5583198.7608270105</v>
      </c>
      <c r="D49" s="239">
        <f>март!D48+апрель!D18</f>
        <v>5604576.0420000004</v>
      </c>
      <c r="E49" s="239">
        <f>март!E48+апрель!E18</f>
        <v>5604576.0420000004</v>
      </c>
      <c r="F49" s="239">
        <f>март!F48+апрель!F18</f>
        <v>5327787.5601960002</v>
      </c>
      <c r="G49" s="161">
        <f>F49-D49</f>
        <v>-276788.48180400021</v>
      </c>
      <c r="H49" s="161">
        <f t="shared" ref="H49" si="86">F49-E49</f>
        <v>-276788.48180400021</v>
      </c>
      <c r="I49" s="161">
        <f>F49-C49</f>
        <v>-255411.20063101035</v>
      </c>
      <c r="J49" s="239">
        <f>март!J48+апрель!J18</f>
        <v>5411626.6918270104</v>
      </c>
      <c r="K49" s="239">
        <f>март!K48+апрель!K18</f>
        <v>5368249.4108270109</v>
      </c>
      <c r="L49" s="239">
        <f>март!L48+апрель!L18</f>
        <v>5391417.6160000004</v>
      </c>
      <c r="M49" s="239">
        <f>март!M48+апрель!M18</f>
        <v>5391417.6160000004</v>
      </c>
      <c r="N49" s="239">
        <f>март!N48+апрель!N18</f>
        <v>5150524.4431960005</v>
      </c>
      <c r="O49" s="161">
        <f>N49-L49</f>
        <v>-240893.17280399986</v>
      </c>
      <c r="P49" s="161">
        <f t="shared" ref="P49" si="87">N49-M49</f>
        <v>-240893.17280399986</v>
      </c>
      <c r="Q49" s="161">
        <f>N49-K49</f>
        <v>-217724.96763101034</v>
      </c>
      <c r="R49" s="168">
        <f>B49-J49</f>
        <v>192949.34999999963</v>
      </c>
      <c r="S49" s="168">
        <f>C49-K49</f>
        <v>214949.34999999963</v>
      </c>
      <c r="T49" s="168">
        <f>D49-L49</f>
        <v>213158.42599999998</v>
      </c>
      <c r="U49" s="168">
        <f>E49-M49</f>
        <v>213158.42599999998</v>
      </c>
      <c r="V49" s="168">
        <f>F49-N49</f>
        <v>177263.11699999962</v>
      </c>
      <c r="W49" s="161">
        <f>F49*W50</f>
        <v>-25368.233147316198</v>
      </c>
      <c r="X49" s="163">
        <f>X50*F49</f>
        <v>-25368.233147316198</v>
      </c>
      <c r="Y49" s="163">
        <f>F49*Y50</f>
        <v>-27853.075716840151</v>
      </c>
      <c r="Z49" s="160">
        <v>0</v>
      </c>
      <c r="AA49" s="160">
        <v>0</v>
      </c>
      <c r="AB49" s="160">
        <f t="shared" ref="AB49" si="88">AA49-Z49</f>
        <v>0</v>
      </c>
      <c r="AC49" s="168">
        <f>S49+Z49</f>
        <v>214949.34999999963</v>
      </c>
      <c r="AD49" s="168">
        <f>V49+AA49</f>
        <v>177263.11699999962</v>
      </c>
      <c r="AE49" s="161">
        <f>AE50*F49</f>
        <v>-25368.233147316198</v>
      </c>
      <c r="AF49" s="163">
        <f>AF50*F49</f>
        <v>-27853.075716840151</v>
      </c>
      <c r="AG49" s="163">
        <f>AG50*F49</f>
        <v>-27853.075716840151</v>
      </c>
    </row>
    <row r="50" spans="1:33" s="104" customFormat="1" ht="20.25" customHeight="1" thickBot="1">
      <c r="A50" s="344"/>
      <c r="B50" s="164"/>
      <c r="C50" s="164"/>
      <c r="D50" s="164"/>
      <c r="E50" s="170"/>
      <c r="F50" s="164"/>
      <c r="G50" s="166">
        <f>G49/D49</f>
        <v>-4.93861586906452E-2</v>
      </c>
      <c r="H50" s="166">
        <f t="shared" ref="H50" si="89">H49/E49</f>
        <v>-4.93861586906452E-2</v>
      </c>
      <c r="I50" s="166">
        <f>I49/C49</f>
        <v>-4.5746392269434021E-2</v>
      </c>
      <c r="J50" s="164"/>
      <c r="K50" s="164"/>
      <c r="L50" s="164"/>
      <c r="M50" s="170"/>
      <c r="N50" s="164"/>
      <c r="O50" s="166">
        <f>O49/L49</f>
        <v>-4.4680859462473486E-2</v>
      </c>
      <c r="P50" s="166">
        <f t="shared" ref="P50" si="90">P49/M49</f>
        <v>-4.4680859462473486E-2</v>
      </c>
      <c r="Q50" s="166">
        <f>Q49/K49</f>
        <v>-4.0557908354982429E-2</v>
      </c>
      <c r="R50" s="167">
        <f>R49/B49</f>
        <v>3.4427108948119643E-2</v>
      </c>
      <c r="S50" s="167">
        <f>S49/C49</f>
        <v>3.8499318976091816E-2</v>
      </c>
      <c r="T50" s="167">
        <f>T49/D49</f>
        <v>3.8032926023773624E-2</v>
      </c>
      <c r="U50" s="167">
        <f>U49/E49</f>
        <v>3.8032926023773624E-2</v>
      </c>
      <c r="V50" s="167">
        <f>V49/F49</f>
        <v>3.3271431151710266E-2</v>
      </c>
      <c r="W50" s="166">
        <f>V50-T50</f>
        <v>-4.7614948720633571E-3</v>
      </c>
      <c r="X50" s="166">
        <f>V50-U50</f>
        <v>-4.7614948720633571E-3</v>
      </c>
      <c r="Y50" s="166">
        <f>V50-S50</f>
        <v>-5.2278878243815496E-3</v>
      </c>
      <c r="Z50" s="194">
        <f>Z49/S49</f>
        <v>0</v>
      </c>
      <c r="AA50" s="194">
        <f>AA49/V49</f>
        <v>0</v>
      </c>
      <c r="AB50" s="194">
        <f>AA50-Z50</f>
        <v>0</v>
      </c>
      <c r="AC50" s="167">
        <f>AC49/C49</f>
        <v>3.8499318976091816E-2</v>
      </c>
      <c r="AD50" s="167">
        <f>AD49/F49</f>
        <v>3.3271431151710266E-2</v>
      </c>
      <c r="AE50" s="166">
        <f>AD50-T50</f>
        <v>-4.7614948720633571E-3</v>
      </c>
      <c r="AF50" s="166">
        <f>AD50-S50</f>
        <v>-5.2278878243815496E-3</v>
      </c>
      <c r="AG50" s="166">
        <f t="shared" ref="AG50" si="91">AD50-AC50</f>
        <v>-5.2278878243815496E-3</v>
      </c>
    </row>
    <row r="51" spans="1:33" s="12" customFormat="1" ht="20.25" customHeight="1">
      <c r="A51" s="343" t="s">
        <v>14</v>
      </c>
      <c r="B51" s="239">
        <f>март!B50+апрель!B20</f>
        <v>3152973.2820000001</v>
      </c>
      <c r="C51" s="239">
        <f>март!C50+апрель!C20</f>
        <v>3152973.2820000001</v>
      </c>
      <c r="D51" s="239">
        <f>март!D50+апрель!D20</f>
        <v>3195292.0156571427</v>
      </c>
      <c r="E51" s="239">
        <f>март!E50+апрель!E20</f>
        <v>3195292.0156571427</v>
      </c>
      <c r="F51" s="239">
        <f>март!F50+апрель!F20</f>
        <v>2951748.1839999999</v>
      </c>
      <c r="G51" s="161">
        <f>F51-D51</f>
        <v>-243543.83165714284</v>
      </c>
      <c r="H51" s="161">
        <f t="shared" ref="H51" si="92">F51-E51</f>
        <v>-243543.83165714284</v>
      </c>
      <c r="I51" s="161">
        <f>F51-C51</f>
        <v>-201225.09800000023</v>
      </c>
      <c r="J51" s="239">
        <f>март!J50+апрель!J20</f>
        <v>2903492.608</v>
      </c>
      <c r="K51" s="239">
        <f>март!K50+апрель!K20</f>
        <v>2901191.2489999998</v>
      </c>
      <c r="L51" s="239">
        <f>март!L50+апрель!L20</f>
        <v>2944475.243305143</v>
      </c>
      <c r="M51" s="239">
        <f>март!M50+апрель!M20</f>
        <v>2944475.243305143</v>
      </c>
      <c r="N51" s="239">
        <f>март!N50+апрель!N20</f>
        <v>2750273.0180000002</v>
      </c>
      <c r="O51" s="161">
        <f>N51-L51</f>
        <v>-194202.22530514281</v>
      </c>
      <c r="P51" s="161">
        <f t="shared" ref="P51" si="93">N51-M51</f>
        <v>-194202.22530514281</v>
      </c>
      <c r="Q51" s="161">
        <f>N51-K51</f>
        <v>-150918.23099999968</v>
      </c>
      <c r="R51" s="168">
        <f>B51-J51</f>
        <v>249480.67400000012</v>
      </c>
      <c r="S51" s="168">
        <f>C51-K51</f>
        <v>251782.03300000029</v>
      </c>
      <c r="T51" s="168">
        <f>D51-L51</f>
        <v>250816.77235199977</v>
      </c>
      <c r="U51" s="168">
        <f>E51-M51</f>
        <v>250816.77235199977</v>
      </c>
      <c r="V51" s="168">
        <f>F51-N51</f>
        <v>201475.16599999974</v>
      </c>
      <c r="W51" s="161">
        <f>F51*W52</f>
        <v>-30224.456031101836</v>
      </c>
      <c r="X51" s="163">
        <f>X52*F51</f>
        <v>-30224.456031101836</v>
      </c>
      <c r="Y51" s="163">
        <f>F51*Y52</f>
        <v>-34237.950541270991</v>
      </c>
      <c r="Z51" s="160">
        <v>8292.5780000000013</v>
      </c>
      <c r="AA51" s="160">
        <v>6874.1119999999937</v>
      </c>
      <c r="AB51" s="160">
        <f t="shared" ref="AB51" si="94">AA51-Z51</f>
        <v>-1418.4660000000076</v>
      </c>
      <c r="AC51" s="168">
        <f>S51+Z51</f>
        <v>260074.6110000003</v>
      </c>
      <c r="AD51" s="168">
        <f>V51+AA51</f>
        <v>208349.27799999973</v>
      </c>
      <c r="AE51" s="161">
        <f>AE52*F51</f>
        <v>-23350.344031101846</v>
      </c>
      <c r="AF51" s="163">
        <f>AF52*F51</f>
        <v>-27363.838541271001</v>
      </c>
      <c r="AG51" s="163">
        <f>AG52*F51</f>
        <v>-35127.178050653602</v>
      </c>
    </row>
    <row r="52" spans="1:33" s="12" customFormat="1" ht="20.25" customHeight="1" thickBot="1">
      <c r="A52" s="344"/>
      <c r="B52" s="164"/>
      <c r="C52" s="164"/>
      <c r="D52" s="164"/>
      <c r="E52" s="240"/>
      <c r="F52" s="164"/>
      <c r="G52" s="166">
        <f>G51/D51</f>
        <v>-7.6219585084481137E-2</v>
      </c>
      <c r="H52" s="166">
        <f t="shared" ref="H52" si="95">H51/E51</f>
        <v>-7.6219585084481137E-2</v>
      </c>
      <c r="I52" s="166">
        <f>I51/C51</f>
        <v>-6.382074315338275E-2</v>
      </c>
      <c r="J52" s="164"/>
      <c r="K52" s="164"/>
      <c r="L52" s="164"/>
      <c r="M52" s="165"/>
      <c r="N52" s="164"/>
      <c r="O52" s="166">
        <f>O51/L51</f>
        <v>-6.5954782858745592E-2</v>
      </c>
      <c r="P52" s="166">
        <f t="shared" ref="P52" si="96">P51/M51</f>
        <v>-6.5954782858745592E-2</v>
      </c>
      <c r="Q52" s="166">
        <f>Q51/K51</f>
        <v>-5.201940101398661E-2</v>
      </c>
      <c r="R52" s="167">
        <f>R51/B51</f>
        <v>7.9125527458243805E-2</v>
      </c>
      <c r="S52" s="167">
        <f>S51/C51</f>
        <v>7.9855428663921132E-2</v>
      </c>
      <c r="T52" s="167">
        <f>T51/D51</f>
        <v>7.8495727815480074E-2</v>
      </c>
      <c r="U52" s="167">
        <f>U51/E51</f>
        <v>7.8495727815480074E-2</v>
      </c>
      <c r="V52" s="167">
        <f>V51/F51</f>
        <v>6.8256217482270079E-2</v>
      </c>
      <c r="W52" s="166">
        <f>V52-T52</f>
        <v>-1.0239510333209995E-2</v>
      </c>
      <c r="X52" s="166">
        <f>V52-U52</f>
        <v>-1.0239510333209995E-2</v>
      </c>
      <c r="Y52" s="166">
        <f>V52-S52</f>
        <v>-1.1599211181651053E-2</v>
      </c>
      <c r="Z52" s="194">
        <f>Z51/S51</f>
        <v>3.2935543101282334E-2</v>
      </c>
      <c r="AA52" s="194">
        <f>AA51/V51</f>
        <v>3.4118904758713549E-2</v>
      </c>
      <c r="AB52" s="194">
        <f>AA52-Z52</f>
        <v>1.1833616574312145E-3</v>
      </c>
      <c r="AC52" s="167">
        <f>AC51/C51</f>
        <v>8.2485510576553081E-2</v>
      </c>
      <c r="AD52" s="167">
        <f>AD51/F51</f>
        <v>7.0585044865737689E-2</v>
      </c>
      <c r="AE52" s="166">
        <f>AD52-T52</f>
        <v>-7.9106829497423842E-3</v>
      </c>
      <c r="AF52" s="166">
        <f>AD52-S52</f>
        <v>-9.270383798183443E-3</v>
      </c>
      <c r="AG52" s="166">
        <f t="shared" ref="AG52" si="97">AD52-AC52</f>
        <v>-1.1900465710815392E-2</v>
      </c>
    </row>
    <row r="53" spans="1:33" s="12" customFormat="1" ht="20.25" customHeight="1">
      <c r="A53" s="343" t="s">
        <v>15</v>
      </c>
      <c r="B53" s="239">
        <f>март!B52+апрель!B22</f>
        <v>1107902.5589999999</v>
      </c>
      <c r="C53" s="239">
        <f>март!C52+апрель!C22</f>
        <v>1107902.5589999999</v>
      </c>
      <c r="D53" s="239">
        <f>март!D52+апрель!D22</f>
        <v>1113622.397223976</v>
      </c>
      <c r="E53" s="239">
        <f>март!E52+апрель!E22</f>
        <v>1113572.397223976</v>
      </c>
      <c r="F53" s="239">
        <f>март!F52+апрель!F22</f>
        <v>1065133.629</v>
      </c>
      <c r="G53" s="161">
        <f>F53-D53</f>
        <v>-48488.768223976018</v>
      </c>
      <c r="H53" s="161">
        <f t="shared" ref="H53" si="98">F53-E53</f>
        <v>-48438.768223976018</v>
      </c>
      <c r="I53" s="161">
        <f>F53-C53</f>
        <v>-42768.929999999935</v>
      </c>
      <c r="J53" s="239">
        <f>март!J52+апрель!J22</f>
        <v>1021852.45658</v>
      </c>
      <c r="K53" s="239">
        <f>март!K52+апрель!K22</f>
        <v>1006938.72958</v>
      </c>
      <c r="L53" s="239">
        <f>март!L52+апрель!L22</f>
        <v>1025049.0785239759</v>
      </c>
      <c r="M53" s="239">
        <f>март!M52+апрель!M22</f>
        <v>1024999.0785239759</v>
      </c>
      <c r="N53" s="239">
        <f>март!N52+апрель!N22</f>
        <v>987176.61035900004</v>
      </c>
      <c r="O53" s="161">
        <f>N53-L53</f>
        <v>-37872.468164975871</v>
      </c>
      <c r="P53" s="161">
        <f t="shared" ref="P53" si="99">N53-M53</f>
        <v>-37822.468164975871</v>
      </c>
      <c r="Q53" s="161">
        <f>N53-K53</f>
        <v>-19762.119221000001</v>
      </c>
      <c r="R53" s="168">
        <f>B53-J53</f>
        <v>86050.102419999894</v>
      </c>
      <c r="S53" s="168">
        <f>C53-K53</f>
        <v>100963.82941999985</v>
      </c>
      <c r="T53" s="168">
        <f>D53-L53</f>
        <v>88573.318700000062</v>
      </c>
      <c r="U53" s="168">
        <f>E53-M53</f>
        <v>88573.318700000062</v>
      </c>
      <c r="V53" s="168">
        <f>F53-N53</f>
        <v>77957.018640999915</v>
      </c>
      <c r="W53" s="161">
        <f>F53*W54</f>
        <v>-6759.6866036864749</v>
      </c>
      <c r="X53" s="163">
        <f>X54*F53</f>
        <v>-6763.4904293495247</v>
      </c>
      <c r="Y53" s="163">
        <f>F53*Y54</f>
        <v>-19109.252353921958</v>
      </c>
      <c r="Z53" s="160">
        <v>0</v>
      </c>
      <c r="AA53" s="160">
        <v>0</v>
      </c>
      <c r="AB53" s="160">
        <f t="shared" ref="AB53" si="100">AA53-Z53</f>
        <v>0</v>
      </c>
      <c r="AC53" s="168">
        <f>S53+Z53</f>
        <v>100963.82941999985</v>
      </c>
      <c r="AD53" s="168">
        <f>V53+AA53</f>
        <v>77957.018640999915</v>
      </c>
      <c r="AE53" s="161">
        <f>AE54*F53</f>
        <v>-6759.6866036864749</v>
      </c>
      <c r="AF53" s="163">
        <f>AF54*F53</f>
        <v>-19109.252353921958</v>
      </c>
      <c r="AG53" s="163">
        <f>AG54*F53</f>
        <v>-19109.252353921958</v>
      </c>
    </row>
    <row r="54" spans="1:33" s="12" customFormat="1" ht="20.25" customHeight="1" thickBot="1">
      <c r="A54" s="344"/>
      <c r="B54" s="164"/>
      <c r="C54" s="164"/>
      <c r="D54" s="164"/>
      <c r="E54" s="165"/>
      <c r="F54" s="164"/>
      <c r="G54" s="166">
        <f>G53/D53</f>
        <v>-4.3541480797124964E-2</v>
      </c>
      <c r="H54" s="166">
        <f t="shared" ref="H54" si="101">H53/E53</f>
        <v>-4.3498535294812443E-2</v>
      </c>
      <c r="I54" s="166">
        <f>I53/C53</f>
        <v>-3.8603512242632108E-2</v>
      </c>
      <c r="J54" s="164"/>
      <c r="K54" s="164"/>
      <c r="L54" s="164"/>
      <c r="M54" s="165"/>
      <c r="N54" s="164"/>
      <c r="O54" s="166">
        <f>O53/L53</f>
        <v>-3.694698035289247E-2</v>
      </c>
      <c r="P54" s="166">
        <f t="shared" ref="P54" si="102">P53/M53</f>
        <v>-3.6900002114578639E-2</v>
      </c>
      <c r="Q54" s="166">
        <f>Q53/K53</f>
        <v>-1.9625940129686832E-2</v>
      </c>
      <c r="R54" s="167">
        <f>R53/B53</f>
        <v>7.7669377799496453E-2</v>
      </c>
      <c r="S54" s="167">
        <f>S53/C53</f>
        <v>9.1130604040783575E-2</v>
      </c>
      <c r="T54" s="167">
        <f>T53/D53</f>
        <v>7.9536222440204626E-2</v>
      </c>
      <c r="U54" s="167">
        <f>U53/E53</f>
        <v>7.9539793659401434E-2</v>
      </c>
      <c r="V54" s="167">
        <f>V53/F53</f>
        <v>7.3189895162910037E-2</v>
      </c>
      <c r="W54" s="166">
        <f>V54-T54</f>
        <v>-6.3463272772945889E-3</v>
      </c>
      <c r="X54" s="166">
        <f>V54-U54</f>
        <v>-6.3498984964913963E-3</v>
      </c>
      <c r="Y54" s="166">
        <f>V54-S54</f>
        <v>-1.7940708877873537E-2</v>
      </c>
      <c r="Z54" s="194">
        <f>Z53/S53</f>
        <v>0</v>
      </c>
      <c r="AA54" s="194">
        <f>AA53/V53</f>
        <v>0</v>
      </c>
      <c r="AB54" s="194">
        <f>AA54-Z54</f>
        <v>0</v>
      </c>
      <c r="AC54" s="167">
        <f>AC53/C53</f>
        <v>9.1130604040783575E-2</v>
      </c>
      <c r="AD54" s="167">
        <f>AD53/F53</f>
        <v>7.3189895162910037E-2</v>
      </c>
      <c r="AE54" s="166">
        <f>AD54-T54</f>
        <v>-6.3463272772945889E-3</v>
      </c>
      <c r="AF54" s="166">
        <f>AD54-S54</f>
        <v>-1.7940708877873537E-2</v>
      </c>
      <c r="AG54" s="166">
        <f t="shared" ref="AG54" si="103">AD54-AC54</f>
        <v>-1.7940708877873537E-2</v>
      </c>
    </row>
    <row r="55" spans="1:33" s="104" customFormat="1" ht="20.25" customHeight="1">
      <c r="A55" s="343" t="s">
        <v>16</v>
      </c>
      <c r="B55" s="239">
        <f>март!B54+апрель!B24</f>
        <v>2238040.3227009997</v>
      </c>
      <c r="C55" s="239">
        <f>март!C54+апрель!C24</f>
        <v>2238040.3227009997</v>
      </c>
      <c r="D55" s="239">
        <f>март!D54+апрель!D24</f>
        <v>2239078.8530000001</v>
      </c>
      <c r="E55" s="239">
        <f>март!E54+апрель!E24</f>
        <v>2239078.8530000001</v>
      </c>
      <c r="F55" s="239">
        <f>март!F54+апрель!F24</f>
        <v>2254313.852</v>
      </c>
      <c r="G55" s="161">
        <f>F55-D55</f>
        <v>15234.998999999836</v>
      </c>
      <c r="H55" s="161">
        <f t="shared" ref="H55" si="104">F55-E55</f>
        <v>15234.998999999836</v>
      </c>
      <c r="I55" s="161">
        <f>F55-C55</f>
        <v>16273.529299000278</v>
      </c>
      <c r="J55" s="239">
        <f>март!J54+апрель!J24</f>
        <v>2021532.800701</v>
      </c>
      <c r="K55" s="239">
        <f>март!K54+апрель!K24</f>
        <v>2021532.800701</v>
      </c>
      <c r="L55" s="239">
        <f>март!L54+апрель!L24</f>
        <v>2024979.2439999999</v>
      </c>
      <c r="M55" s="239">
        <f>март!M54+апрель!M24</f>
        <v>2024979.2439999999</v>
      </c>
      <c r="N55" s="239">
        <f>март!N54+апрель!N24</f>
        <v>2042463.83</v>
      </c>
      <c r="O55" s="161">
        <f>N55-L55</f>
        <v>17484.586000000127</v>
      </c>
      <c r="P55" s="161">
        <f t="shared" ref="P55" si="105">N55-M55</f>
        <v>17484.586000000127</v>
      </c>
      <c r="Q55" s="161">
        <f>N55-K55</f>
        <v>20931.029299000045</v>
      </c>
      <c r="R55" s="168">
        <f>B55-J55</f>
        <v>216507.52199999965</v>
      </c>
      <c r="S55" s="168">
        <f>C55-K55</f>
        <v>216507.52199999965</v>
      </c>
      <c r="T55" s="168">
        <f>D55-L55</f>
        <v>214099.60900000017</v>
      </c>
      <c r="U55" s="168">
        <f>E55-M55</f>
        <v>214099.60900000017</v>
      </c>
      <c r="V55" s="168">
        <f>F55-N55</f>
        <v>211850.02199999988</v>
      </c>
      <c r="W55" s="161">
        <f>F55*W56</f>
        <v>-3706.3500455022472</v>
      </c>
      <c r="X55" s="163">
        <f>X56*F55</f>
        <v>-3706.3500455022472</v>
      </c>
      <c r="Y55" s="163">
        <f>F55*Y56</f>
        <v>-6231.7975973141683</v>
      </c>
      <c r="Z55" s="160">
        <v>61543.351999999999</v>
      </c>
      <c r="AA55" s="237">
        <v>16760.777000000002</v>
      </c>
      <c r="AB55" s="160">
        <f t="shared" ref="AB55" si="106">AA55-Z55</f>
        <v>-44782.574999999997</v>
      </c>
      <c r="AC55" s="168">
        <f>S55+Z55</f>
        <v>278050.87399999966</v>
      </c>
      <c r="AD55" s="168">
        <f>V55+AA55</f>
        <v>228610.79899999988</v>
      </c>
      <c r="AE55" s="161">
        <f>AE56*F55</f>
        <v>13054.426954497736</v>
      </c>
      <c r="AF55" s="163">
        <f>AF56*F55</f>
        <v>10528.979402685814</v>
      </c>
      <c r="AG55" s="163">
        <f>AG56*F55</f>
        <v>-51461.874606894606</v>
      </c>
    </row>
    <row r="56" spans="1:33" s="104" customFormat="1" ht="20.25" customHeight="1" thickBot="1">
      <c r="A56" s="344"/>
      <c r="B56" s="164"/>
      <c r="C56" s="164"/>
      <c r="D56" s="169"/>
      <c r="E56" s="170"/>
      <c r="F56" s="169"/>
      <c r="G56" s="166">
        <f>G55/D55</f>
        <v>6.8041368795866324E-3</v>
      </c>
      <c r="H56" s="166">
        <f t="shared" ref="H56" si="107">H55/E55</f>
        <v>6.8041368795866324E-3</v>
      </c>
      <c r="I56" s="166">
        <f>I55/C55</f>
        <v>7.2713298031022149E-3</v>
      </c>
      <c r="J56" s="164"/>
      <c r="K56" s="164"/>
      <c r="L56" s="169"/>
      <c r="M56" s="170"/>
      <c r="N56" s="169"/>
      <c r="O56" s="166">
        <f>O55/L55</f>
        <v>8.6344519588567835E-3</v>
      </c>
      <c r="P56" s="166">
        <f t="shared" ref="P56" si="108">P55/M55</f>
        <v>8.6344519588567835E-3</v>
      </c>
      <c r="Q56" s="166">
        <f>Q55/K55</f>
        <v>1.0354038921229408E-2</v>
      </c>
      <c r="R56" s="167">
        <f>R55/B55</f>
        <v>9.6739777118361098E-2</v>
      </c>
      <c r="S56" s="167">
        <f>S55/C55</f>
        <v>9.6739777118361098E-2</v>
      </c>
      <c r="T56" s="167">
        <f>T55/D55</f>
        <v>9.5619503847817436E-2</v>
      </c>
      <c r="U56" s="167">
        <f>U55/E55</f>
        <v>9.5619503847817436E-2</v>
      </c>
      <c r="V56" s="167">
        <f>V55/F55</f>
        <v>9.397538936827679E-2</v>
      </c>
      <c r="W56" s="166">
        <f>V56-T56</f>
        <v>-1.6441144795406454E-3</v>
      </c>
      <c r="X56" s="166">
        <f>V56-U56</f>
        <v>-1.6441144795406454E-3</v>
      </c>
      <c r="Y56" s="166">
        <f>V56-S56</f>
        <v>-2.7643877500843073E-3</v>
      </c>
      <c r="Z56" s="194">
        <f>Z55/S55</f>
        <v>0.28425502925482699</v>
      </c>
      <c r="AA56" s="194">
        <f>AA55/V55</f>
        <v>7.9116239128830548E-2</v>
      </c>
      <c r="AB56" s="194">
        <f>AA56-Z56</f>
        <v>-0.20513879012599645</v>
      </c>
      <c r="AC56" s="167">
        <f>AC55/C55</f>
        <v>0.12423854529324628</v>
      </c>
      <c r="AD56" s="167">
        <f>AD55/F55</f>
        <v>0.10141036874576233</v>
      </c>
      <c r="AE56" s="166">
        <f>AD56-T56</f>
        <v>5.7908648979448918E-3</v>
      </c>
      <c r="AF56" s="166">
        <f>AD56-S56</f>
        <v>4.6705916274012299E-3</v>
      </c>
      <c r="AG56" s="166">
        <f t="shared" ref="AG56" si="109">AD56-AC56</f>
        <v>-2.2828176547483953E-2</v>
      </c>
    </row>
    <row r="57" spans="1:33" s="12" customFormat="1" ht="20.25" customHeight="1">
      <c r="A57" s="349" t="s">
        <v>119</v>
      </c>
      <c r="B57" s="239">
        <f>март!B56+апрель!B26</f>
        <v>292040.64</v>
      </c>
      <c r="C57" s="239">
        <f>март!C56+апрель!C26</f>
        <v>292040.64</v>
      </c>
      <c r="D57" s="239">
        <f>март!D56+апрель!D26</f>
        <v>292040.64</v>
      </c>
      <c r="E57" s="239">
        <f>март!E56+апрель!E26</f>
        <v>292040.64</v>
      </c>
      <c r="F57" s="239">
        <f>март!F56+апрель!F26</f>
        <v>285893.52299999999</v>
      </c>
      <c r="G57" s="161">
        <f>F57-D57</f>
        <v>-6147.1170000000275</v>
      </c>
      <c r="H57" s="161">
        <f t="shared" ref="H57" si="110">F57-E57</f>
        <v>-6147.1170000000275</v>
      </c>
      <c r="I57" s="161">
        <f>F57-C57</f>
        <v>-6147.1170000000275</v>
      </c>
      <c r="J57" s="239">
        <f>март!J56+апрель!J26</f>
        <v>176148.12700000001</v>
      </c>
      <c r="K57" s="239">
        <f>март!K56+апрель!K26</f>
        <v>176148.12700000001</v>
      </c>
      <c r="L57" s="239">
        <f>март!L56+апрель!L26</f>
        <v>188644.58055358633</v>
      </c>
      <c r="M57" s="239">
        <f>март!M56+апрель!M26</f>
        <v>188644.58055358633</v>
      </c>
      <c r="N57" s="239">
        <f>март!N56+апрель!N26</f>
        <v>184699.394</v>
      </c>
      <c r="O57" s="161">
        <f>N57-L57</f>
        <v>-3945.1865535863326</v>
      </c>
      <c r="P57" s="161">
        <f t="shared" ref="P57" si="111">N57-M57</f>
        <v>-3945.1865535863326</v>
      </c>
      <c r="Q57" s="161">
        <f>N57-K57</f>
        <v>8551.2669999999925</v>
      </c>
      <c r="R57" s="168">
        <f>B57-J57</f>
        <v>115892.51300000001</v>
      </c>
      <c r="S57" s="168">
        <f>C57-K57</f>
        <v>115892.51300000001</v>
      </c>
      <c r="T57" s="168">
        <f>D57-L57</f>
        <v>103396.05944641368</v>
      </c>
      <c r="U57" s="168">
        <f>E57-M57</f>
        <v>103396.05944641368</v>
      </c>
      <c r="V57" s="168">
        <f>F57-N57</f>
        <v>101194.12899999999</v>
      </c>
      <c r="W57" s="161">
        <f>F57*W58</f>
        <v>-25.563230001405628</v>
      </c>
      <c r="X57" s="163">
        <f>X58*F57</f>
        <v>-25.563230001405628</v>
      </c>
      <c r="Y57" s="163">
        <f>F57*Y58</f>
        <v>-12258.980919541684</v>
      </c>
      <c r="Z57" s="160">
        <v>12200.269000000002</v>
      </c>
      <c r="AA57" s="160">
        <v>24683.222999999998</v>
      </c>
      <c r="AB57" s="160">
        <f t="shared" ref="AB57" si="112">AA57-Z57</f>
        <v>12482.953999999996</v>
      </c>
      <c r="AC57" s="168">
        <f>S57+Z57</f>
        <v>128092.78200000001</v>
      </c>
      <c r="AD57" s="168">
        <f>V57+AA57</f>
        <v>125877.35199999998</v>
      </c>
      <c r="AE57" s="161">
        <f>AE58*F57</f>
        <v>24657.659769998594</v>
      </c>
      <c r="AF57" s="163">
        <f>AF58*F57</f>
        <v>12424.242080458316</v>
      </c>
      <c r="AG57" s="163">
        <f>AG58*F57</f>
        <v>480.7746029261325</v>
      </c>
    </row>
    <row r="58" spans="1:33" s="12" customFormat="1" ht="20.25" customHeight="1" thickBot="1">
      <c r="A58" s="350"/>
      <c r="B58" s="164"/>
      <c r="C58" s="164"/>
      <c r="D58" s="169"/>
      <c r="E58" s="171"/>
      <c r="F58" s="169"/>
      <c r="G58" s="166">
        <f>G57/D57</f>
        <v>-2.1048841010621079E-2</v>
      </c>
      <c r="H58" s="166">
        <f t="shared" ref="H58" si="113">H57/E57</f>
        <v>-2.1048841010621079E-2</v>
      </c>
      <c r="I58" s="166">
        <f>I57/C57</f>
        <v>-2.1048841010621079E-2</v>
      </c>
      <c r="J58" s="164"/>
      <c r="K58" s="164"/>
      <c r="L58" s="169"/>
      <c r="M58" s="171"/>
      <c r="N58" s="169"/>
      <c r="O58" s="166">
        <f>O57/L57</f>
        <v>-2.0913330995298133E-2</v>
      </c>
      <c r="P58" s="166">
        <f t="shared" ref="P58" si="114">P57/M57</f>
        <v>-2.0913330995298133E-2</v>
      </c>
      <c r="Q58" s="166">
        <f>Q57/K57</f>
        <v>4.8545886610534279E-2</v>
      </c>
      <c r="R58" s="167">
        <f>R57/B57</f>
        <v>0.3968369368044119</v>
      </c>
      <c r="S58" s="167">
        <f>S57/C57</f>
        <v>0.3968369368044119</v>
      </c>
      <c r="T58" s="167">
        <f>T57/D57</f>
        <v>0.35404681843737118</v>
      </c>
      <c r="U58" s="167">
        <f>U57/E57</f>
        <v>0.35404681843737118</v>
      </c>
      <c r="V58" s="167">
        <f>V57/F57</f>
        <v>0.35395740322525598</v>
      </c>
      <c r="W58" s="166">
        <f>V58-T58</f>
        <v>-8.9415212115195875E-5</v>
      </c>
      <c r="X58" s="166">
        <f>V58-U58</f>
        <v>-8.9415212115195875E-5</v>
      </c>
      <c r="Y58" s="166">
        <f>V58-S58</f>
        <v>-4.2879533579155915E-2</v>
      </c>
      <c r="Z58" s="194">
        <f>Z57/S57</f>
        <v>0.10527227932316906</v>
      </c>
      <c r="AA58" s="194">
        <f>AA57/V57</f>
        <v>0.2439195163189754</v>
      </c>
      <c r="AB58" s="194">
        <f>AA58-Z58</f>
        <v>0.13864723699580633</v>
      </c>
      <c r="AC58" s="167">
        <f>AC57/C57</f>
        <v>0.4386128656614367</v>
      </c>
      <c r="AD58" s="167">
        <f>AD57/F57</f>
        <v>0.44029452181748097</v>
      </c>
      <c r="AE58" s="166">
        <f>AD58-T58</f>
        <v>8.6247703380109786E-2</v>
      </c>
      <c r="AF58" s="166">
        <f>AD58-S58</f>
        <v>4.3457585013069067E-2</v>
      </c>
      <c r="AG58" s="166">
        <f t="shared" ref="AG58" si="115">AD58-AC58</f>
        <v>1.6816561560442644E-3</v>
      </c>
    </row>
    <row r="59" spans="1:33" s="12" customFormat="1" ht="20.25" customHeight="1">
      <c r="A59" s="341" t="s">
        <v>236</v>
      </c>
      <c r="B59" s="322">
        <f t="shared" ref="B59:F59" si="116">B41+B43+B45+B47+B49+B51+B53+B55</f>
        <v>21886781.539528009</v>
      </c>
      <c r="C59" s="322">
        <f t="shared" si="116"/>
        <v>21805299.336528011</v>
      </c>
      <c r="D59" s="322">
        <f t="shared" si="116"/>
        <v>21967988.111377601</v>
      </c>
      <c r="E59" s="322">
        <f t="shared" si="116"/>
        <v>21592446.321906116</v>
      </c>
      <c r="F59" s="322">
        <f t="shared" si="116"/>
        <v>20951288.793196</v>
      </c>
      <c r="G59" s="173">
        <f>F59-D59</f>
        <v>-1016699.3181816004</v>
      </c>
      <c r="H59" s="173">
        <f t="shared" ref="H59" si="117">F59-E59</f>
        <v>-641157.5287101157</v>
      </c>
      <c r="I59" s="173">
        <f>F59-C59</f>
        <v>-854010.54333201051</v>
      </c>
      <c r="J59" s="324">
        <f t="shared" ref="J59:N59" si="118">J41+J43+J45+J47+J49+J51+J53+J55</f>
        <v>20145476.962108009</v>
      </c>
      <c r="K59" s="324">
        <f t="shared" si="118"/>
        <v>19974191.18081478</v>
      </c>
      <c r="L59" s="324">
        <f t="shared" si="118"/>
        <v>20176669.814850017</v>
      </c>
      <c r="M59" s="324">
        <f t="shared" si="118"/>
        <v>19861759.549691856</v>
      </c>
      <c r="N59" s="324">
        <f t="shared" si="118"/>
        <v>19369993.158284999</v>
      </c>
      <c r="O59" s="173">
        <f>N59-L59</f>
        <v>-806676.656565018</v>
      </c>
      <c r="P59" s="173">
        <f t="shared" ref="P59" si="119">N59-M59</f>
        <v>-491766.39140685648</v>
      </c>
      <c r="Q59" s="173">
        <f>N59-K59</f>
        <v>-604198.02252978086</v>
      </c>
      <c r="R59" s="174">
        <f t="shared" ref="R59:V59" si="120">R41+R43+R45+R47+R49+R51+R53+R55</f>
        <v>1741304.5774199993</v>
      </c>
      <c r="S59" s="175">
        <f t="shared" si="120"/>
        <v>1831108.1557132278</v>
      </c>
      <c r="T59" s="175">
        <f t="shared" si="120"/>
        <v>1791318.2965275827</v>
      </c>
      <c r="U59" s="175">
        <f t="shared" si="120"/>
        <v>1730686.7722142609</v>
      </c>
      <c r="V59" s="176">
        <f t="shared" si="120"/>
        <v>1581295.6349109979</v>
      </c>
      <c r="W59" s="172">
        <f>F59*W60</f>
        <v>-127118.7524605809</v>
      </c>
      <c r="X59" s="172">
        <f>X60*F59</f>
        <v>-98000.811385517402</v>
      </c>
      <c r="Y59" s="172">
        <f>F59*Y60</f>
        <v>-178096.66646673405</v>
      </c>
      <c r="Z59" s="172">
        <f t="shared" ref="Z59:AA59" si="121">Z41+Z43+Z45+Z47+Z49+Z51+Z53+Z55</f>
        <v>181264.55599999998</v>
      </c>
      <c r="AA59" s="172">
        <f t="shared" si="121"/>
        <v>83152.459999999992</v>
      </c>
      <c r="AB59" s="160">
        <f>AB41+AB45+AB43+AB47+AB49+AB51+AB53+AB55</f>
        <v>-98112.096000000005</v>
      </c>
      <c r="AC59" s="175">
        <f>AC41+AC43+AC45+AC47+AC49+AC51+AC53+AC55</f>
        <v>2012372.7117132277</v>
      </c>
      <c r="AD59" s="175">
        <f>AD41+AD43+AD45+AD47+AD49+AD51+AD53+AD55</f>
        <v>1664448.0949109979</v>
      </c>
      <c r="AE59" s="172">
        <f>AE60*F59</f>
        <v>-43966.2924605808</v>
      </c>
      <c r="AF59" s="172">
        <f>AF60*F59</f>
        <v>-94944.206466733958</v>
      </c>
      <c r="AG59" s="172">
        <f>AG60*F59</f>
        <v>-269109.48629687744</v>
      </c>
    </row>
    <row r="60" spans="1:33" s="12" customFormat="1" ht="20.25" customHeight="1" thickBot="1">
      <c r="A60" s="342"/>
      <c r="B60" s="323"/>
      <c r="C60" s="323"/>
      <c r="D60" s="323"/>
      <c r="E60" s="323"/>
      <c r="F60" s="323"/>
      <c r="G60" s="178">
        <f>G59/D59</f>
        <v>-4.6280948124468181E-2</v>
      </c>
      <c r="H60" s="178">
        <f t="shared" ref="H60" si="122">H59/E59</f>
        <v>-2.9693602992063209E-2</v>
      </c>
      <c r="I60" s="178">
        <f>I59/C59</f>
        <v>-3.9165274924769365E-2</v>
      </c>
      <c r="J60" s="325"/>
      <c r="K60" s="325"/>
      <c r="L60" s="325"/>
      <c r="M60" s="325"/>
      <c r="N60" s="325"/>
      <c r="O60" s="178">
        <f>O59/L59</f>
        <v>-3.9980664002902226E-2</v>
      </c>
      <c r="P60" s="178">
        <f t="shared" ref="P60" si="123">P59/M59</f>
        <v>-2.4759457498038533E-2</v>
      </c>
      <c r="Q60" s="178">
        <f>Q59/K59</f>
        <v>-3.0248935591950944E-2</v>
      </c>
      <c r="R60" s="179">
        <f>R59/B59</f>
        <v>7.9559645362894726E-2</v>
      </c>
      <c r="S60" s="180">
        <f>S59/C59</f>
        <v>8.3975373483902355E-2</v>
      </c>
      <c r="T60" s="180">
        <f>T59/D59</f>
        <v>8.1542209848512612E-2</v>
      </c>
      <c r="U60" s="180">
        <f>U59/E59</f>
        <v>8.0152417489556649E-2</v>
      </c>
      <c r="V60" s="181">
        <f>V59/F59</f>
        <v>7.547486221585227E-2</v>
      </c>
      <c r="W60" s="177">
        <f>V60-T60</f>
        <v>-6.0673476326603415E-3</v>
      </c>
      <c r="X60" s="177">
        <f>V60-U60</f>
        <v>-4.6775552737043785E-3</v>
      </c>
      <c r="Y60" s="177">
        <f>V60-S60</f>
        <v>-8.5005112680500844E-3</v>
      </c>
      <c r="Z60" s="177">
        <f>Z59/S59</f>
        <v>9.899172554850881E-2</v>
      </c>
      <c r="AA60" s="177">
        <f>AA59/V59</f>
        <v>5.2585018363552345E-2</v>
      </c>
      <c r="AB60" s="194">
        <f>AA60-Z60</f>
        <v>-4.6406707184956465E-2</v>
      </c>
      <c r="AC60" s="180">
        <f>AC59/C59</f>
        <v>9.2288240608654329E-2</v>
      </c>
      <c r="AD60" s="180">
        <f>AD59/F59</f>
        <v>7.944370923145945E-2</v>
      </c>
      <c r="AE60" s="177">
        <f>AD60-T60</f>
        <v>-2.0985006170531617E-3</v>
      </c>
      <c r="AF60" s="177">
        <f>AD60-S60</f>
        <v>-4.5316642524429046E-3</v>
      </c>
      <c r="AG60" s="177">
        <f t="shared" ref="AG60" si="124">AD60-AC60</f>
        <v>-1.2844531377194879E-2</v>
      </c>
    </row>
    <row r="61" spans="1:33" s="12" customFormat="1" ht="20.25" customHeight="1">
      <c r="A61" s="347" t="s">
        <v>237</v>
      </c>
      <c r="B61" s="318">
        <f t="shared" ref="B61:F61" si="125">B43+B45+B47+B49+B51+B55+B57+B41+B53</f>
        <v>22178822.179528013</v>
      </c>
      <c r="C61" s="318">
        <f t="shared" si="125"/>
        <v>22097339.976528011</v>
      </c>
      <c r="D61" s="318">
        <f t="shared" si="125"/>
        <v>22260028.751377601</v>
      </c>
      <c r="E61" s="318">
        <f t="shared" si="125"/>
        <v>21884486.961906116</v>
      </c>
      <c r="F61" s="318">
        <f t="shared" si="125"/>
        <v>21237182.316195998</v>
      </c>
      <c r="G61" s="182">
        <f>F61-D61</f>
        <v>-1022846.4351816028</v>
      </c>
      <c r="H61" s="182">
        <f t="shared" ref="H61" si="126">F61-E61</f>
        <v>-647304.64571011811</v>
      </c>
      <c r="I61" s="182">
        <f>F61-C61</f>
        <v>-860157.66033201292</v>
      </c>
      <c r="J61" s="318">
        <f t="shared" ref="J61:N61" si="127">J43+J45+J47+J49+J51+J55+J57+J41+J53</f>
        <v>20321625.089108005</v>
      </c>
      <c r="K61" s="318">
        <f t="shared" si="127"/>
        <v>20150339.307814784</v>
      </c>
      <c r="L61" s="318">
        <f t="shared" si="127"/>
        <v>20365314.395403605</v>
      </c>
      <c r="M61" s="318">
        <f t="shared" si="127"/>
        <v>20050404.130245443</v>
      </c>
      <c r="N61" s="318">
        <f t="shared" si="127"/>
        <v>19554692.552285001</v>
      </c>
      <c r="O61" s="182">
        <f>N61-L61</f>
        <v>-810621.84311860427</v>
      </c>
      <c r="P61" s="182">
        <f t="shared" ref="P61" si="128">N61-M61</f>
        <v>-495711.57796044275</v>
      </c>
      <c r="Q61" s="182">
        <f>N61-K61</f>
        <v>-595646.75552978367</v>
      </c>
      <c r="R61" s="183">
        <f t="shared" ref="R61:V61" si="129">R43+R45+R47+R49+R51+R55+R57+R41+R53</f>
        <v>1857197.0904199993</v>
      </c>
      <c r="S61" s="184">
        <f t="shared" si="129"/>
        <v>1947000.6687132278</v>
      </c>
      <c r="T61" s="184">
        <f t="shared" si="129"/>
        <v>1894714.3559739962</v>
      </c>
      <c r="U61" s="184">
        <f t="shared" si="129"/>
        <v>1834082.8316606744</v>
      </c>
      <c r="V61" s="185">
        <f t="shared" si="129"/>
        <v>1682489.7639109979</v>
      </c>
      <c r="W61" s="182">
        <f>F61*W62</f>
        <v>-125162.62793254005</v>
      </c>
      <c r="X61" s="182">
        <f>X62*F61</f>
        <v>-97344.122384054208</v>
      </c>
      <c r="Y61" s="182">
        <f>F61*Y62</f>
        <v>-188722.2559583355</v>
      </c>
      <c r="Z61" s="182">
        <f>Z59+Z57</f>
        <v>193464.82499999998</v>
      </c>
      <c r="AA61" s="182">
        <f>AA59+AA57</f>
        <v>107835.68299999999</v>
      </c>
      <c r="AB61" s="160">
        <f>AB45+AB43+AB47+AB49+AB51+AB55+AB57+AB41+AB53</f>
        <v>-85629.141999999993</v>
      </c>
      <c r="AC61" s="184">
        <f>AC43+AC45+AC47+AC49+AC51+AC55+AC57+AC41+AC53</f>
        <v>2140465.493713228</v>
      </c>
      <c r="AD61" s="184">
        <f>AD43+AD45+AD47+AD49+AD51+AD55+AD57+AD41+AD53</f>
        <v>1790325.4469109979</v>
      </c>
      <c r="AE61" s="182">
        <f>AE62*F61</f>
        <v>-17326.944932540002</v>
      </c>
      <c r="AF61" s="182">
        <f>AF62*F61</f>
        <v>-80886.57295833547</v>
      </c>
      <c r="AG61" s="182">
        <f>AG62*F61</f>
        <v>-266820.61590921564</v>
      </c>
    </row>
    <row r="62" spans="1:33" s="12" customFormat="1" ht="20.25" customHeight="1" thickBot="1">
      <c r="A62" s="348"/>
      <c r="B62" s="319"/>
      <c r="C62" s="319"/>
      <c r="D62" s="319"/>
      <c r="E62" s="319"/>
      <c r="F62" s="319"/>
      <c r="G62" s="186">
        <f>G61/D61</f>
        <v>-4.5949915276650405E-2</v>
      </c>
      <c r="H62" s="186">
        <f t="shared" ref="H62" si="130">H61/E61</f>
        <v>-2.9578241739770653E-2</v>
      </c>
      <c r="I62" s="186">
        <f>I61/C61</f>
        <v>-3.8925846334702724E-2</v>
      </c>
      <c r="J62" s="319"/>
      <c r="K62" s="319"/>
      <c r="L62" s="319"/>
      <c r="M62" s="319"/>
      <c r="N62" s="319"/>
      <c r="O62" s="186">
        <f>O61/L61</f>
        <v>-3.9804042666857102E-2</v>
      </c>
      <c r="P62" s="186">
        <f t="shared" ref="P62" si="131">P61/M61</f>
        <v>-2.4723271149067586E-2</v>
      </c>
      <c r="Q62" s="186">
        <f>Q61/K61</f>
        <v>-2.9560135262773346E-2</v>
      </c>
      <c r="R62" s="187">
        <f>R61/B61</f>
        <v>8.373740838836205E-2</v>
      </c>
      <c r="S62" s="188">
        <f>S61/C61</f>
        <v>8.8110182980455976E-2</v>
      </c>
      <c r="T62" s="188">
        <f>T61/D61</f>
        <v>8.5117336421083392E-2</v>
      </c>
      <c r="U62" s="188">
        <f>U61/E61</f>
        <v>8.3807440167696201E-2</v>
      </c>
      <c r="V62" s="189">
        <f>V61/F61</f>
        <v>7.9223775492471504E-2</v>
      </c>
      <c r="W62" s="186">
        <f>V62-T62</f>
        <v>-5.8935609286118879E-3</v>
      </c>
      <c r="X62" s="186">
        <f>V62-U62</f>
        <v>-4.5836646752246968E-3</v>
      </c>
      <c r="Y62" s="186">
        <f>V62-S62</f>
        <v>-8.8864074879844712E-3</v>
      </c>
      <c r="Z62" s="186">
        <f>Z61/S61</f>
        <v>9.9365566796574767E-2</v>
      </c>
      <c r="AA62" s="186">
        <f>AA61/V61</f>
        <v>6.4092920689949817E-2</v>
      </c>
      <c r="AB62" s="194">
        <f>AA62-Z62</f>
        <v>-3.527264610662495E-2</v>
      </c>
      <c r="AC62" s="188">
        <f>AC61/C61</f>
        <v>9.6865301252858915E-2</v>
      </c>
      <c r="AD62" s="188">
        <f>AD61/F61</f>
        <v>8.4301458651868874E-2</v>
      </c>
      <c r="AE62" s="186">
        <f>AD62-T62</f>
        <v>-8.1587776921451804E-4</v>
      </c>
      <c r="AF62" s="186">
        <f>AD62-S62</f>
        <v>-3.8087243285871014E-3</v>
      </c>
      <c r="AG62" s="186">
        <f t="shared" ref="AG62" si="132">AD62-AC62</f>
        <v>-1.2563842600990041E-2</v>
      </c>
    </row>
    <row r="63" spans="1:33" ht="18">
      <c r="A63" s="103"/>
      <c r="B63" s="8"/>
      <c r="C63" s="8"/>
      <c r="D63" s="8"/>
      <c r="E63" s="8"/>
      <c r="F63" s="9"/>
      <c r="G63" s="8"/>
      <c r="H63" s="8"/>
      <c r="I63" s="8"/>
      <c r="J63" s="8"/>
      <c r="K63" s="8"/>
      <c r="L63" s="8"/>
      <c r="M63" s="8"/>
      <c r="N63" s="8"/>
      <c r="O63" s="8"/>
      <c r="P63" s="103"/>
      <c r="Q63" s="8"/>
      <c r="R63" s="8"/>
      <c r="S63" s="8"/>
      <c r="T63" s="8"/>
      <c r="U63" s="8"/>
      <c r="V63" s="8"/>
      <c r="W63" s="8"/>
      <c r="X63" s="113"/>
      <c r="Y63" s="8"/>
      <c r="AB63" s="133"/>
    </row>
    <row r="64" spans="1:33">
      <c r="C64" s="10"/>
      <c r="H64" s="100"/>
      <c r="V64" s="126"/>
      <c r="AA64" s="131"/>
      <c r="AB64" s="133"/>
    </row>
    <row r="65" spans="1:32">
      <c r="A65" s="1"/>
      <c r="C65" s="10"/>
      <c r="E65" s="135"/>
      <c r="J65" s="10"/>
      <c r="M65" s="135"/>
      <c r="O65" s="99"/>
      <c r="Q65" s="99"/>
      <c r="S65" s="10"/>
      <c r="Y65" s="99"/>
      <c r="AB65" s="133"/>
    </row>
    <row r="66" spans="1:32" s="130" customFormat="1">
      <c r="C66" s="131"/>
      <c r="E66" s="135"/>
      <c r="J66" s="131"/>
      <c r="M66" s="135"/>
      <c r="O66" s="140"/>
      <c r="P66" s="131"/>
      <c r="Q66" s="140"/>
      <c r="S66" s="131"/>
      <c r="Y66" s="140"/>
      <c r="AA66" s="131"/>
      <c r="AB66" s="133"/>
    </row>
    <row r="67" spans="1:32" s="130" customFormat="1" ht="24" customHeight="1">
      <c r="A67" s="139" t="s">
        <v>113</v>
      </c>
      <c r="C67" s="131"/>
      <c r="S67" s="131"/>
      <c r="AA67" s="305"/>
      <c r="AB67" s="134"/>
      <c r="AC67" s="320"/>
      <c r="AD67" s="320"/>
      <c r="AE67" s="320"/>
      <c r="AF67" s="320"/>
    </row>
    <row r="69" spans="1:32" s="130" customFormat="1" ht="15.75">
      <c r="A69" s="146" t="s">
        <v>68</v>
      </c>
      <c r="B69" s="218"/>
      <c r="C69" s="146"/>
      <c r="D69" s="218"/>
      <c r="E69" s="146"/>
      <c r="M69" s="135"/>
      <c r="O69" s="140"/>
      <c r="P69" s="140"/>
      <c r="Q69" s="140"/>
      <c r="U69" s="135"/>
      <c r="W69" s="140"/>
      <c r="X69" s="140"/>
      <c r="Y69" s="140"/>
    </row>
    <row r="70" spans="1:32" s="130" customFormat="1" ht="110.25">
      <c r="A70" s="222"/>
      <c r="B70" s="223" t="s">
        <v>185</v>
      </c>
      <c r="C70" s="219" t="s">
        <v>186</v>
      </c>
      <c r="D70" s="226" t="s">
        <v>187</v>
      </c>
      <c r="E70" s="220" t="s">
        <v>131</v>
      </c>
      <c r="M70" s="135"/>
      <c r="O70" s="140"/>
      <c r="P70" s="140"/>
      <c r="Q70" s="140"/>
      <c r="U70" s="135"/>
      <c r="W70" s="140"/>
      <c r="X70" s="140"/>
      <c r="Y70" s="140"/>
    </row>
    <row r="71" spans="1:32" s="130" customFormat="1" ht="15.75">
      <c r="A71" s="222" t="s">
        <v>21</v>
      </c>
      <c r="B71" s="224">
        <v>-6836.02096174503</v>
      </c>
      <c r="C71" s="216">
        <v>805.46300000000338</v>
      </c>
      <c r="D71" s="216"/>
      <c r="E71" s="216">
        <f t="shared" ref="E71:E82" si="133">B71+C71+D71</f>
        <v>-6030.5579617450267</v>
      </c>
      <c r="M71" s="135"/>
      <c r="O71" s="140"/>
      <c r="P71" s="140"/>
      <c r="Q71" s="140"/>
      <c r="U71" s="135"/>
      <c r="W71" s="140"/>
      <c r="X71" s="140"/>
      <c r="Y71" s="140"/>
    </row>
    <row r="72" spans="1:32" s="130" customFormat="1" ht="15.75">
      <c r="A72" s="222" t="s">
        <v>22</v>
      </c>
      <c r="B72" s="224">
        <v>-1917.7503314830205</v>
      </c>
      <c r="C72" s="216">
        <v>591.45699999999488</v>
      </c>
      <c r="D72" s="216"/>
      <c r="E72" s="216">
        <f t="shared" si="133"/>
        <v>-1326.2933314830257</v>
      </c>
      <c r="M72" s="135"/>
      <c r="O72" s="140"/>
      <c r="P72" s="140"/>
      <c r="Q72" s="140"/>
      <c r="U72" s="135"/>
      <c r="W72" s="140"/>
      <c r="X72" s="140"/>
      <c r="Y72" s="140"/>
    </row>
    <row r="73" spans="1:32" s="130" customFormat="1" ht="15.75">
      <c r="A73" s="222" t="s">
        <v>23</v>
      </c>
      <c r="B73" s="224">
        <v>2288.6079999999679</v>
      </c>
      <c r="C73" s="216">
        <v>463.64500000000407</v>
      </c>
      <c r="D73" s="216">
        <v>0.57599999999999996</v>
      </c>
      <c r="E73" s="216">
        <f t="shared" si="133"/>
        <v>2752.828999999972</v>
      </c>
      <c r="M73" s="135"/>
      <c r="O73" s="140"/>
      <c r="P73" s="140"/>
      <c r="Q73" s="140"/>
      <c r="U73" s="135"/>
      <c r="W73" s="140"/>
      <c r="X73" s="140"/>
      <c r="Y73" s="140"/>
    </row>
    <row r="74" spans="1:32" s="130" customFormat="1" ht="15.75">
      <c r="A74" s="222" t="s">
        <v>24</v>
      </c>
      <c r="B74" s="224">
        <v>-903.77700000001937</v>
      </c>
      <c r="C74" s="216">
        <v>423.58100000000559</v>
      </c>
      <c r="D74" s="216">
        <v>-53.438000000000002</v>
      </c>
      <c r="E74" s="216">
        <f t="shared" si="133"/>
        <v>-533.63400000001377</v>
      </c>
      <c r="M74" s="135"/>
      <c r="O74" s="140"/>
      <c r="P74" s="140"/>
      <c r="Q74" s="140"/>
      <c r="U74" s="135"/>
      <c r="W74" s="140"/>
      <c r="X74" s="140"/>
      <c r="Y74" s="140"/>
    </row>
    <row r="75" spans="1:32" s="130" customFormat="1" ht="15.75">
      <c r="A75" s="222" t="s">
        <v>25</v>
      </c>
      <c r="B75" s="224">
        <v>-1322.0090000000048</v>
      </c>
      <c r="C75" s="216">
        <v>325.53699999999662</v>
      </c>
      <c r="D75" s="216">
        <v>-7.5359999999999996</v>
      </c>
      <c r="E75" s="216">
        <f t="shared" si="133"/>
        <v>-1004.0080000000081</v>
      </c>
      <c r="M75" s="135"/>
      <c r="O75" s="140"/>
      <c r="P75" s="140"/>
      <c r="Q75" s="140"/>
      <c r="U75" s="135"/>
      <c r="W75" s="140"/>
      <c r="X75" s="140"/>
      <c r="Y75" s="140"/>
    </row>
    <row r="76" spans="1:32" s="130" customFormat="1" ht="15.75">
      <c r="A76" s="222" t="s">
        <v>26</v>
      </c>
      <c r="B76" s="224">
        <v>67.023999999999887</v>
      </c>
      <c r="C76" s="216">
        <v>251.07299999999668</v>
      </c>
      <c r="D76" s="216">
        <v>-649.47699999999998</v>
      </c>
      <c r="E76" s="216">
        <f t="shared" si="133"/>
        <v>-331.38000000000341</v>
      </c>
      <c r="M76" s="135"/>
      <c r="O76" s="140"/>
      <c r="P76" s="140"/>
      <c r="Q76" s="140"/>
      <c r="U76" s="135"/>
      <c r="W76" s="140"/>
      <c r="X76" s="140"/>
      <c r="Y76" s="140"/>
    </row>
    <row r="77" spans="1:32" s="130" customFormat="1" ht="15.75">
      <c r="A77" s="222" t="s">
        <v>27</v>
      </c>
      <c r="B77" s="224">
        <v>789.20103000000802</v>
      </c>
      <c r="C77" s="216"/>
      <c r="D77" s="216">
        <v>-1257.2550000000001</v>
      </c>
      <c r="E77" s="216">
        <f t="shared" si="133"/>
        <v>-468.05396999999209</v>
      </c>
      <c r="M77" s="135"/>
      <c r="O77" s="140"/>
      <c r="P77" s="140"/>
      <c r="Q77" s="140"/>
      <c r="U77" s="135"/>
      <c r="W77" s="140"/>
      <c r="X77" s="140"/>
      <c r="Y77" s="140"/>
    </row>
    <row r="78" spans="1:32" s="130" customFormat="1" ht="15.75">
      <c r="A78" s="222" t="s">
        <v>28</v>
      </c>
      <c r="B78" s="224">
        <v>-186.9298680000071</v>
      </c>
      <c r="C78" s="216"/>
      <c r="D78" s="216">
        <v>-771.63099999999997</v>
      </c>
      <c r="E78" s="216">
        <f t="shared" si="133"/>
        <v>-958.56086800000708</v>
      </c>
      <c r="M78" s="135"/>
      <c r="O78" s="140"/>
      <c r="P78" s="140"/>
      <c r="Q78" s="140"/>
      <c r="U78" s="135"/>
      <c r="W78" s="140"/>
      <c r="X78" s="140"/>
      <c r="Y78" s="140"/>
    </row>
    <row r="79" spans="1:32" s="130" customFormat="1" ht="15.75">
      <c r="A79" s="222" t="s">
        <v>29</v>
      </c>
      <c r="B79" s="224">
        <v>5607.4953710000091</v>
      </c>
      <c r="C79" s="216"/>
      <c r="D79" s="216"/>
      <c r="E79" s="216">
        <f t="shared" si="133"/>
        <v>5607.4953710000091</v>
      </c>
      <c r="M79" s="135"/>
      <c r="O79" s="140"/>
      <c r="P79" s="140"/>
      <c r="Q79" s="140"/>
      <c r="U79" s="135"/>
      <c r="W79" s="140"/>
      <c r="X79" s="140"/>
      <c r="Y79" s="140"/>
    </row>
    <row r="80" spans="1:32" s="130" customFormat="1" ht="15.75">
      <c r="A80" s="222" t="s">
        <v>30</v>
      </c>
      <c r="B80" s="224">
        <v>1001.0567599999973</v>
      </c>
      <c r="C80" s="216"/>
      <c r="D80" s="216"/>
      <c r="E80" s="216">
        <f t="shared" si="133"/>
        <v>1001.0567599999973</v>
      </c>
      <c r="M80" s="135"/>
      <c r="O80" s="140"/>
      <c r="P80" s="140"/>
      <c r="Q80" s="140"/>
      <c r="U80" s="135"/>
      <c r="W80" s="140"/>
      <c r="X80" s="140"/>
      <c r="Y80" s="140"/>
    </row>
    <row r="81" spans="1:25" s="130" customFormat="1" ht="15.75">
      <c r="A81" s="222" t="s">
        <v>31</v>
      </c>
      <c r="B81" s="224">
        <v>1413.1020000000001</v>
      </c>
      <c r="C81" s="216"/>
      <c r="D81" s="216"/>
      <c r="E81" s="216">
        <f t="shared" si="133"/>
        <v>1413.1020000000001</v>
      </c>
      <c r="G81" s="130">
        <v>2860.7560000000012</v>
      </c>
      <c r="M81" s="135"/>
      <c r="O81" s="140"/>
      <c r="P81" s="140"/>
      <c r="Q81" s="140"/>
      <c r="U81" s="135"/>
      <c r="W81" s="140"/>
      <c r="X81" s="140"/>
      <c r="Y81" s="140"/>
    </row>
    <row r="82" spans="1:25" s="130" customFormat="1" ht="15.75">
      <c r="A82" s="222" t="s">
        <v>32</v>
      </c>
      <c r="B82" s="224"/>
      <c r="C82" s="216"/>
      <c r="D82" s="216">
        <v>2738.761</v>
      </c>
      <c r="E82" s="216">
        <f t="shared" si="133"/>
        <v>2738.761</v>
      </c>
      <c r="M82" s="135"/>
      <c r="O82" s="140"/>
      <c r="P82" s="140"/>
      <c r="Q82" s="140"/>
      <c r="U82" s="135"/>
      <c r="W82" s="140"/>
      <c r="X82" s="140"/>
      <c r="Y82" s="140"/>
    </row>
    <row r="83" spans="1:25" s="130" customFormat="1" ht="15.75">
      <c r="A83" s="222" t="s">
        <v>120</v>
      </c>
      <c r="B83" s="224">
        <f>SUM(B71:B82)</f>
        <v>-2.280996795889223E-7</v>
      </c>
      <c r="C83" s="216">
        <f t="shared" ref="C83:E83" si="134">SUM(C71:C82)</f>
        <v>2860.7560000000012</v>
      </c>
      <c r="D83" s="216">
        <f t="shared" si="134"/>
        <v>0</v>
      </c>
      <c r="E83" s="216">
        <f t="shared" si="134"/>
        <v>2860.7559997719027</v>
      </c>
      <c r="M83" s="135"/>
      <c r="O83" s="140"/>
      <c r="P83" s="140"/>
      <c r="Q83" s="140"/>
      <c r="U83" s="135"/>
      <c r="W83" s="140"/>
      <c r="X83" s="140"/>
      <c r="Y83" s="140"/>
    </row>
    <row r="84" spans="1:25" s="130" customFormat="1">
      <c r="E84" s="135"/>
      <c r="M84" s="135"/>
      <c r="O84" s="140"/>
      <c r="P84" s="140"/>
      <c r="Q84" s="140"/>
      <c r="U84" s="135"/>
      <c r="W84" s="140"/>
      <c r="X84" s="140"/>
      <c r="Y84" s="140"/>
    </row>
    <row r="85" spans="1:25" s="130" customFormat="1" ht="15.75">
      <c r="A85" s="146" t="s">
        <v>90</v>
      </c>
      <c r="B85" s="218"/>
      <c r="E85" s="135"/>
      <c r="M85" s="135"/>
      <c r="O85" s="140"/>
      <c r="P85" s="140"/>
      <c r="Q85" s="140"/>
      <c r="U85" s="135"/>
      <c r="W85" s="140"/>
      <c r="X85" s="140"/>
      <c r="Y85" s="140"/>
    </row>
    <row r="86" spans="1:25" s="130" customFormat="1" ht="63">
      <c r="A86" s="222"/>
      <c r="B86" s="223" t="s">
        <v>194</v>
      </c>
      <c r="C86" s="223" t="s">
        <v>195</v>
      </c>
      <c r="D86" s="223" t="s">
        <v>214</v>
      </c>
      <c r="E86" s="220" t="s">
        <v>131</v>
      </c>
      <c r="F86" s="223" t="s">
        <v>206</v>
      </c>
      <c r="M86" s="135"/>
      <c r="O86" s="140"/>
      <c r="P86" s="140"/>
      <c r="Q86" s="140"/>
      <c r="U86" s="135"/>
      <c r="W86" s="140"/>
      <c r="X86" s="140"/>
      <c r="Y86" s="140"/>
    </row>
    <row r="87" spans="1:25" s="130" customFormat="1" ht="15.75">
      <c r="A87" s="222" t="s">
        <v>21</v>
      </c>
      <c r="B87" s="224">
        <v>-3864.2310000000002</v>
      </c>
      <c r="C87" s="224">
        <v>-13577.915999999997</v>
      </c>
      <c r="D87" s="224">
        <v>427.185</v>
      </c>
      <c r="E87" s="224">
        <f>B87+C87+D87</f>
        <v>-17014.961999999996</v>
      </c>
      <c r="F87" s="224"/>
      <c r="M87" s="135"/>
      <c r="O87" s="140"/>
      <c r="P87" s="140"/>
      <c r="Q87" s="140"/>
      <c r="U87" s="135"/>
      <c r="W87" s="140"/>
      <c r="X87" s="140"/>
      <c r="Y87" s="140"/>
    </row>
    <row r="88" spans="1:25" s="130" customFormat="1" ht="15.75">
      <c r="A88" s="222" t="s">
        <v>22</v>
      </c>
      <c r="B88" s="224">
        <v>-1444.402</v>
      </c>
      <c r="C88" s="224">
        <v>-12228.550000000003</v>
      </c>
      <c r="D88" s="224">
        <v>386.02499999999998</v>
      </c>
      <c r="E88" s="224">
        <f t="shared" ref="E88:E98" si="135">B88+C88+D88</f>
        <v>-13286.927000000003</v>
      </c>
      <c r="F88" s="224">
        <f>16245.938+4580.22</f>
        <v>20826.157999999999</v>
      </c>
      <c r="M88" s="135"/>
      <c r="O88" s="140"/>
      <c r="P88" s="140"/>
      <c r="Q88" s="140"/>
      <c r="U88" s="135"/>
      <c r="W88" s="140"/>
      <c r="X88" s="140"/>
      <c r="Y88" s="140"/>
    </row>
    <row r="89" spans="1:25" s="130" customFormat="1" ht="15.75">
      <c r="A89" s="222" t="s">
        <v>23</v>
      </c>
      <c r="B89" s="224">
        <v>-1432.96</v>
      </c>
      <c r="C89" s="224">
        <v>-14058.898000000001</v>
      </c>
      <c r="D89" s="224">
        <v>431.14699999999999</v>
      </c>
      <c r="E89" s="224">
        <f t="shared" si="135"/>
        <v>-15060.710999999999</v>
      </c>
      <c r="F89" s="224"/>
      <c r="M89" s="135"/>
      <c r="O89" s="140"/>
      <c r="P89" s="140"/>
      <c r="Q89" s="140"/>
      <c r="U89" s="135"/>
      <c r="W89" s="140"/>
      <c r="X89" s="140"/>
      <c r="Y89" s="140"/>
    </row>
    <row r="90" spans="1:25" s="130" customFormat="1" ht="15.75">
      <c r="A90" s="222" t="s">
        <v>24</v>
      </c>
      <c r="B90" s="224">
        <v>-5282.6539999999995</v>
      </c>
      <c r="C90" s="224">
        <v>-12165.697</v>
      </c>
      <c r="D90" s="224">
        <v>421.88299999999998</v>
      </c>
      <c r="E90" s="224">
        <f t="shared" si="135"/>
        <v>-17026.467999999997</v>
      </c>
      <c r="F90" s="224">
        <f>-4580.22+22970.366</f>
        <v>18390.146000000001</v>
      </c>
      <c r="M90" s="135"/>
      <c r="O90" s="140"/>
      <c r="P90" s="140"/>
      <c r="Q90" s="140"/>
      <c r="U90" s="135"/>
      <c r="W90" s="140"/>
      <c r="X90" s="140"/>
      <c r="Y90" s="140"/>
    </row>
    <row r="91" spans="1:25" s="130" customFormat="1" ht="15.75">
      <c r="A91" s="222" t="s">
        <v>25</v>
      </c>
      <c r="B91" s="224"/>
      <c r="C91" s="224"/>
      <c r="D91" s="224">
        <v>330.79</v>
      </c>
      <c r="E91" s="224">
        <f t="shared" si="135"/>
        <v>330.79</v>
      </c>
      <c r="F91" s="224"/>
      <c r="M91" s="135"/>
      <c r="O91" s="140"/>
      <c r="P91" s="140"/>
      <c r="Q91" s="140"/>
      <c r="U91" s="135"/>
      <c r="W91" s="140"/>
      <c r="X91" s="140"/>
      <c r="Y91" s="140"/>
    </row>
    <row r="92" spans="1:25" s="130" customFormat="1" ht="15.75">
      <c r="A92" s="222" t="s">
        <v>26</v>
      </c>
      <c r="B92" s="224"/>
      <c r="C92" s="224"/>
      <c r="D92" s="224">
        <v>46.585999999999999</v>
      </c>
      <c r="E92" s="224">
        <f t="shared" si="135"/>
        <v>46.585999999999999</v>
      </c>
      <c r="F92" s="224">
        <f>-16245.938+6015.287</f>
        <v>-10230.651</v>
      </c>
      <c r="M92" s="135"/>
      <c r="O92" s="140"/>
      <c r="P92" s="140"/>
      <c r="Q92" s="140"/>
      <c r="U92" s="135"/>
      <c r="W92" s="140"/>
      <c r="X92" s="140"/>
      <c r="Y92" s="140"/>
    </row>
    <row r="93" spans="1:25" s="130" customFormat="1" ht="15.75">
      <c r="A93" s="222" t="s">
        <v>27</v>
      </c>
      <c r="B93" s="224"/>
      <c r="C93" s="224"/>
      <c r="D93" s="224">
        <v>239.87899999999999</v>
      </c>
      <c r="E93" s="224">
        <f t="shared" si="135"/>
        <v>239.87899999999999</v>
      </c>
      <c r="F93" s="224"/>
      <c r="M93" s="135"/>
      <c r="O93" s="140"/>
      <c r="P93" s="140"/>
      <c r="Q93" s="140"/>
      <c r="U93" s="135"/>
      <c r="W93" s="140"/>
      <c r="X93" s="140"/>
      <c r="Y93" s="140"/>
    </row>
    <row r="94" spans="1:25" s="130" customFormat="1" ht="15.75">
      <c r="A94" s="222" t="s">
        <v>28</v>
      </c>
      <c r="B94" s="224"/>
      <c r="C94" s="224"/>
      <c r="D94" s="224">
        <v>132.60300000000001</v>
      </c>
      <c r="E94" s="224">
        <f t="shared" si="135"/>
        <v>132.60300000000001</v>
      </c>
      <c r="F94" s="224">
        <v>-6015.2870000000003</v>
      </c>
      <c r="M94" s="135"/>
      <c r="O94" s="140"/>
      <c r="P94" s="140"/>
      <c r="Q94" s="140"/>
      <c r="U94" s="135"/>
      <c r="W94" s="140"/>
      <c r="X94" s="140"/>
      <c r="Y94" s="140"/>
    </row>
    <row r="95" spans="1:25" s="130" customFormat="1" ht="15.75">
      <c r="A95" s="222" t="s">
        <v>29</v>
      </c>
      <c r="B95" s="224"/>
      <c r="C95" s="224"/>
      <c r="D95" s="224">
        <v>93.763999999999996</v>
      </c>
      <c r="E95" s="224">
        <f t="shared" si="135"/>
        <v>93.763999999999996</v>
      </c>
      <c r="F95" s="224"/>
      <c r="M95" s="135"/>
      <c r="O95" s="140"/>
      <c r="P95" s="140"/>
      <c r="Q95" s="140"/>
      <c r="U95" s="135"/>
      <c r="W95" s="140"/>
      <c r="X95" s="140"/>
      <c r="Y95" s="140"/>
    </row>
    <row r="96" spans="1:25" s="130" customFormat="1" ht="15.75">
      <c r="A96" s="222" t="s">
        <v>30</v>
      </c>
      <c r="B96" s="224"/>
      <c r="C96" s="224"/>
      <c r="D96" s="224"/>
      <c r="E96" s="224">
        <f t="shared" si="135"/>
        <v>0</v>
      </c>
      <c r="F96" s="224">
        <v>6008.4</v>
      </c>
      <c r="M96" s="135"/>
      <c r="O96" s="140"/>
      <c r="P96" s="140"/>
      <c r="Q96" s="140"/>
      <c r="U96" s="135"/>
      <c r="W96" s="140"/>
      <c r="X96" s="140"/>
      <c r="Y96" s="140"/>
    </row>
    <row r="97" spans="1:25" s="130" customFormat="1" ht="15.75">
      <c r="A97" s="222" t="s">
        <v>31</v>
      </c>
      <c r="B97" s="224">
        <v>0</v>
      </c>
      <c r="C97" s="224"/>
      <c r="D97" s="224"/>
      <c r="E97" s="224">
        <f t="shared" si="135"/>
        <v>0</v>
      </c>
      <c r="F97" s="224"/>
      <c r="M97" s="135"/>
      <c r="O97" s="140"/>
      <c r="P97" s="140"/>
      <c r="Q97" s="140"/>
      <c r="U97" s="135"/>
      <c r="W97" s="140"/>
      <c r="X97" s="140"/>
      <c r="Y97" s="140"/>
    </row>
    <row r="98" spans="1:25" s="130" customFormat="1" ht="15.75">
      <c r="A98" s="222" t="s">
        <v>32</v>
      </c>
      <c r="B98" s="224">
        <v>0</v>
      </c>
      <c r="C98" s="224"/>
      <c r="D98" s="224"/>
      <c r="E98" s="224">
        <f t="shared" si="135"/>
        <v>0</v>
      </c>
      <c r="F98" s="224"/>
      <c r="M98" s="135"/>
      <c r="O98" s="140"/>
      <c r="P98" s="140"/>
      <c r="Q98" s="140"/>
      <c r="U98" s="135"/>
      <c r="W98" s="140"/>
      <c r="X98" s="140"/>
      <c r="Y98" s="140"/>
    </row>
    <row r="99" spans="1:25" s="130" customFormat="1" ht="15.75">
      <c r="A99" s="222" t="s">
        <v>120</v>
      </c>
      <c r="B99" s="224">
        <f>SUM(B87:B98)</f>
        <v>-12024.246999999999</v>
      </c>
      <c r="C99" s="224">
        <f>SUM(C87:C98)</f>
        <v>-52031.061000000002</v>
      </c>
      <c r="D99" s="224">
        <f>SUM(D87:D98)</f>
        <v>2509.8620000000001</v>
      </c>
      <c r="E99" s="224">
        <f>SUM(E87:E98)</f>
        <v>-61545.445999999989</v>
      </c>
      <c r="F99" s="224"/>
      <c r="G99" s="130">
        <v>-34468.084000000003</v>
      </c>
      <c r="M99" s="135"/>
      <c r="O99" s="140"/>
      <c r="P99" s="140"/>
      <c r="Q99" s="140"/>
      <c r="U99" s="135"/>
      <c r="W99" s="140"/>
      <c r="X99" s="140"/>
      <c r="Y99" s="140"/>
    </row>
    <row r="100" spans="1:25" s="130" customFormat="1">
      <c r="E100" s="135"/>
      <c r="M100" s="135"/>
      <c r="O100" s="140"/>
      <c r="P100" s="140"/>
      <c r="Q100" s="140"/>
      <c r="U100" s="135"/>
      <c r="W100" s="140"/>
      <c r="X100" s="140"/>
      <c r="Y100" s="140"/>
    </row>
    <row r="101" spans="1:25" s="130" customFormat="1">
      <c r="E101" s="135"/>
      <c r="M101" s="135"/>
      <c r="O101" s="140"/>
      <c r="P101" s="140"/>
      <c r="Q101" s="140"/>
      <c r="U101" s="135"/>
      <c r="W101" s="140"/>
      <c r="X101" s="140"/>
      <c r="Y101" s="140"/>
    </row>
    <row r="102" spans="1:25" s="130" customFormat="1">
      <c r="E102" s="135"/>
      <c r="M102" s="135"/>
      <c r="O102" s="140"/>
      <c r="P102" s="140"/>
      <c r="Q102" s="140"/>
      <c r="U102" s="135"/>
      <c r="W102" s="140"/>
      <c r="X102" s="140"/>
      <c r="Y102" s="140"/>
    </row>
    <row r="103" spans="1:25" s="130" customFormat="1" ht="15.75">
      <c r="A103" s="146" t="s">
        <v>188</v>
      </c>
      <c r="B103" s="218"/>
      <c r="C103" s="146"/>
      <c r="D103" s="218"/>
      <c r="E103" s="146"/>
      <c r="M103" s="135"/>
      <c r="O103" s="140"/>
      <c r="P103" s="140"/>
      <c r="Q103" s="140"/>
      <c r="U103" s="135"/>
      <c r="W103" s="140"/>
      <c r="X103" s="140"/>
      <c r="Y103" s="140"/>
    </row>
    <row r="104" spans="1:25" s="130" customFormat="1" ht="126">
      <c r="A104" s="222"/>
      <c r="B104" s="223" t="s">
        <v>219</v>
      </c>
      <c r="C104" s="219" t="s">
        <v>190</v>
      </c>
      <c r="D104" s="226" t="s">
        <v>191</v>
      </c>
      <c r="E104" s="220" t="s">
        <v>193</v>
      </c>
      <c r="F104" s="220" t="s">
        <v>131</v>
      </c>
      <c r="M104" s="135"/>
      <c r="O104" s="140"/>
      <c r="P104" s="140"/>
      <c r="Q104" s="140"/>
      <c r="U104" s="135"/>
      <c r="W104" s="140"/>
      <c r="X104" s="140"/>
      <c r="Y104" s="140"/>
    </row>
    <row r="105" spans="1:25" s="130" customFormat="1" ht="15.75">
      <c r="A105" s="222" t="s">
        <v>21</v>
      </c>
      <c r="B105" s="224">
        <v>22000</v>
      </c>
      <c r="C105" s="216"/>
      <c r="D105" s="216"/>
      <c r="E105" s="216">
        <v>6168.7690000000002</v>
      </c>
      <c r="F105" s="216">
        <f>B105+C105+D105+E105</f>
        <v>28168.769</v>
      </c>
      <c r="H105" s="280"/>
      <c r="M105" s="135"/>
      <c r="O105" s="140"/>
      <c r="P105" s="140"/>
      <c r="Q105" s="140"/>
      <c r="U105" s="135"/>
      <c r="W105" s="140"/>
      <c r="X105" s="140"/>
      <c r="Y105" s="140"/>
    </row>
    <row r="106" spans="1:25" s="130" customFormat="1" ht="15.75">
      <c r="A106" s="222" t="s">
        <v>22</v>
      </c>
      <c r="B106" s="224"/>
      <c r="C106" s="216"/>
      <c r="D106" s="216"/>
      <c r="E106" s="216">
        <v>5573.4629999999997</v>
      </c>
      <c r="F106" s="216">
        <f t="shared" ref="F106:F117" si="136">B106+C106+D106+E106</f>
        <v>5573.4629999999997</v>
      </c>
      <c r="M106" s="135"/>
      <c r="O106" s="140"/>
      <c r="P106" s="140"/>
      <c r="Q106" s="140"/>
      <c r="U106" s="135"/>
      <c r="W106" s="140"/>
      <c r="X106" s="140"/>
      <c r="Y106" s="140"/>
    </row>
    <row r="107" spans="1:25" s="130" customFormat="1" ht="15.75">
      <c r="A107" s="222" t="s">
        <v>23</v>
      </c>
      <c r="B107" s="224"/>
      <c r="C107" s="216"/>
      <c r="D107" s="216"/>
      <c r="E107" s="216">
        <v>5129.5879999999997</v>
      </c>
      <c r="F107" s="216">
        <f t="shared" si="136"/>
        <v>5129.5879999999997</v>
      </c>
      <c r="M107" s="135"/>
      <c r="O107" s="140"/>
      <c r="P107" s="140"/>
      <c r="Q107" s="140"/>
      <c r="U107" s="135"/>
      <c r="W107" s="140"/>
      <c r="X107" s="140"/>
      <c r="Y107" s="140"/>
    </row>
    <row r="108" spans="1:25" s="130" customFormat="1" ht="15.75">
      <c r="A108" s="222" t="s">
        <v>24</v>
      </c>
      <c r="B108" s="224"/>
      <c r="C108" s="216"/>
      <c r="D108" s="216"/>
      <c r="E108" s="216">
        <v>4505.4610000000002</v>
      </c>
      <c r="F108" s="216">
        <f t="shared" si="136"/>
        <v>4505.4610000000002</v>
      </c>
      <c r="M108" s="135"/>
      <c r="O108" s="140"/>
      <c r="P108" s="140"/>
      <c r="Q108" s="140"/>
      <c r="U108" s="135"/>
      <c r="W108" s="140"/>
      <c r="X108" s="140"/>
      <c r="Y108" s="140"/>
    </row>
    <row r="109" spans="1:25" s="130" customFormat="1" ht="15.75">
      <c r="A109" s="222" t="s">
        <v>25</v>
      </c>
      <c r="B109" s="224"/>
      <c r="C109" s="216"/>
      <c r="D109" s="216"/>
      <c r="E109" s="216">
        <v>5136.5969999999998</v>
      </c>
      <c r="F109" s="216">
        <f t="shared" si="136"/>
        <v>5136.5969999999998</v>
      </c>
      <c r="M109" s="135"/>
      <c r="O109" s="140"/>
      <c r="P109" s="140"/>
      <c r="Q109" s="140"/>
      <c r="U109" s="135"/>
      <c r="W109" s="140"/>
      <c r="X109" s="140"/>
      <c r="Y109" s="140"/>
    </row>
    <row r="110" spans="1:25" s="130" customFormat="1" ht="15.75">
      <c r="A110" s="222" t="s">
        <v>26</v>
      </c>
      <c r="B110" s="224"/>
      <c r="C110" s="216"/>
      <c r="D110" s="216"/>
      <c r="E110" s="216">
        <v>4458.3990000000003</v>
      </c>
      <c r="F110" s="216">
        <f t="shared" si="136"/>
        <v>4458.3990000000003</v>
      </c>
      <c r="M110" s="135"/>
      <c r="O110" s="140"/>
      <c r="P110" s="140"/>
      <c r="Q110" s="140"/>
      <c r="U110" s="135"/>
      <c r="W110" s="140"/>
      <c r="X110" s="140"/>
      <c r="Y110" s="140"/>
    </row>
    <row r="111" spans="1:25" s="130" customFormat="1" ht="15.75">
      <c r="A111" s="222" t="s">
        <v>27</v>
      </c>
      <c r="B111" s="224"/>
      <c r="C111" s="216"/>
      <c r="D111" s="216"/>
      <c r="E111" s="216">
        <v>4670.2020000000002</v>
      </c>
      <c r="F111" s="216">
        <f t="shared" si="136"/>
        <v>4670.2020000000002</v>
      </c>
      <c r="M111" s="135"/>
      <c r="O111" s="140"/>
      <c r="P111" s="140"/>
      <c r="Q111" s="140"/>
      <c r="U111" s="135"/>
      <c r="W111" s="140"/>
      <c r="X111" s="140"/>
      <c r="Y111" s="140"/>
    </row>
    <row r="112" spans="1:25" s="130" customFormat="1" ht="15.75">
      <c r="A112" s="222" t="s">
        <v>28</v>
      </c>
      <c r="B112" s="224"/>
      <c r="C112" s="216">
        <v>-2000</v>
      </c>
      <c r="D112" s="216"/>
      <c r="E112" s="216">
        <v>5459.8860000000004</v>
      </c>
      <c r="F112" s="216">
        <f t="shared" si="136"/>
        <v>3459.8860000000004</v>
      </c>
      <c r="M112" s="135"/>
      <c r="O112" s="140"/>
      <c r="P112" s="140"/>
      <c r="Q112" s="140"/>
      <c r="U112" s="135"/>
      <c r="W112" s="140"/>
      <c r="X112" s="140"/>
      <c r="Y112" s="140"/>
    </row>
    <row r="113" spans="1:25" s="130" customFormat="1" ht="15.75">
      <c r="A113" s="222" t="s">
        <v>29</v>
      </c>
      <c r="B113" s="224"/>
      <c r="C113" s="216">
        <v>2000</v>
      </c>
      <c r="D113" s="216">
        <v>948.6</v>
      </c>
      <c r="E113" s="216">
        <v>4491.0959999999995</v>
      </c>
      <c r="F113" s="216">
        <f t="shared" si="136"/>
        <v>7439.6959999999999</v>
      </c>
      <c r="M113" s="135"/>
      <c r="O113" s="140"/>
      <c r="P113" s="140"/>
      <c r="Q113" s="140"/>
      <c r="U113" s="135"/>
      <c r="W113" s="140"/>
      <c r="X113" s="140"/>
      <c r="Y113" s="140"/>
    </row>
    <row r="114" spans="1:25" s="130" customFormat="1" ht="15.75">
      <c r="A114" s="222" t="s">
        <v>30</v>
      </c>
      <c r="B114" s="224"/>
      <c r="C114" s="216"/>
      <c r="D114" s="216"/>
      <c r="E114" s="216">
        <v>4847.942</v>
      </c>
      <c r="F114" s="216">
        <f t="shared" si="136"/>
        <v>4847.942</v>
      </c>
      <c r="M114" s="135"/>
      <c r="O114" s="140"/>
      <c r="P114" s="140"/>
      <c r="Q114" s="140"/>
      <c r="U114" s="135"/>
      <c r="W114" s="140"/>
      <c r="X114" s="140"/>
      <c r="Y114" s="140"/>
    </row>
    <row r="115" spans="1:25" s="130" customFormat="1" ht="15.75">
      <c r="A115" s="222" t="s">
        <v>31</v>
      </c>
      <c r="B115" s="224"/>
      <c r="C115" s="216"/>
      <c r="D115" s="216"/>
      <c r="E115" s="216">
        <v>5921.7250000000004</v>
      </c>
      <c r="F115" s="216">
        <f t="shared" si="136"/>
        <v>5921.7250000000004</v>
      </c>
      <c r="M115" s="135"/>
      <c r="O115" s="140"/>
      <c r="P115" s="140"/>
      <c r="Q115" s="140"/>
      <c r="U115" s="135"/>
      <c r="W115" s="140"/>
      <c r="X115" s="140"/>
      <c r="Y115" s="140"/>
    </row>
    <row r="116" spans="1:25" s="130" customFormat="1" ht="15.75">
      <c r="A116" s="222" t="s">
        <v>32</v>
      </c>
      <c r="B116" s="224"/>
      <c r="C116" s="216"/>
      <c r="D116" s="216"/>
      <c r="E116" s="216">
        <v>6463.2179999999998</v>
      </c>
      <c r="F116" s="216">
        <f t="shared" si="136"/>
        <v>6463.2179999999998</v>
      </c>
      <c r="M116" s="135"/>
      <c r="O116" s="140"/>
      <c r="P116" s="140"/>
      <c r="Q116" s="140"/>
      <c r="U116" s="135"/>
      <c r="W116" s="140"/>
      <c r="X116" s="140"/>
      <c r="Y116" s="140"/>
    </row>
    <row r="117" spans="1:25" s="130" customFormat="1" ht="15.75">
      <c r="A117" s="222" t="s">
        <v>120</v>
      </c>
      <c r="B117" s="224">
        <f>SUM(B105:B116)</f>
        <v>22000</v>
      </c>
      <c r="C117" s="216">
        <f t="shared" ref="C117:E117" si="137">SUM(C105:C116)</f>
        <v>0</v>
      </c>
      <c r="D117" s="216">
        <f t="shared" si="137"/>
        <v>948.6</v>
      </c>
      <c r="E117" s="216">
        <f t="shared" si="137"/>
        <v>62826.345999999998</v>
      </c>
      <c r="F117" s="216">
        <f t="shared" si="136"/>
        <v>85774.945999999996</v>
      </c>
      <c r="G117" s="130">
        <v>62826.345999999998</v>
      </c>
      <c r="H117" s="130">
        <v>22000</v>
      </c>
      <c r="M117" s="135"/>
      <c r="O117" s="140"/>
      <c r="P117" s="140"/>
      <c r="Q117" s="140"/>
      <c r="U117" s="135"/>
      <c r="W117" s="140"/>
      <c r="X117" s="140"/>
      <c r="Y117" s="140"/>
    </row>
    <row r="118" spans="1:25" s="130" customFormat="1">
      <c r="E118" s="135"/>
      <c r="M118" s="135"/>
      <c r="O118" s="140"/>
      <c r="P118" s="140"/>
      <c r="Q118" s="140"/>
      <c r="U118" s="135"/>
      <c r="W118" s="140"/>
      <c r="X118" s="140"/>
      <c r="Y118" s="140"/>
    </row>
    <row r="119" spans="1:25" s="130" customFormat="1" ht="15.75">
      <c r="A119" s="146" t="s">
        <v>18</v>
      </c>
      <c r="B119" s="218"/>
      <c r="C119" s="146"/>
      <c r="D119" s="218"/>
      <c r="E119" s="146"/>
      <c r="M119" s="135"/>
      <c r="O119" s="140"/>
      <c r="P119" s="140"/>
      <c r="Q119" s="140"/>
      <c r="U119" s="135"/>
      <c r="W119" s="140"/>
      <c r="X119" s="140"/>
      <c r="Y119" s="140"/>
    </row>
    <row r="120" spans="1:25" s="130" customFormat="1" ht="15.75">
      <c r="A120" s="222"/>
      <c r="B120" s="223" t="s">
        <v>197</v>
      </c>
      <c r="I120" s="135"/>
      <c r="K120" s="140"/>
      <c r="L120" s="140"/>
      <c r="M120" s="140"/>
      <c r="Q120" s="135"/>
      <c r="S120" s="140"/>
      <c r="T120" s="140"/>
      <c r="U120" s="140"/>
    </row>
    <row r="121" spans="1:25" s="130" customFormat="1" ht="15.75">
      <c r="A121" s="222" t="s">
        <v>21</v>
      </c>
      <c r="B121" s="224">
        <v>512.33699999999999</v>
      </c>
      <c r="D121" s="280"/>
      <c r="I121" s="135"/>
      <c r="K121" s="140"/>
      <c r="L121" s="140"/>
      <c r="M121" s="140"/>
      <c r="Q121" s="135"/>
      <c r="S121" s="140"/>
      <c r="T121" s="140"/>
      <c r="U121" s="140"/>
    </row>
    <row r="122" spans="1:25" s="130" customFormat="1" ht="15.75">
      <c r="A122" s="222" t="s">
        <v>22</v>
      </c>
      <c r="B122" s="224">
        <v>687.01200000000017</v>
      </c>
      <c r="K122" s="140"/>
      <c r="L122" s="140"/>
      <c r="M122" s="140"/>
      <c r="Q122" s="135"/>
      <c r="S122" s="140"/>
      <c r="T122" s="140"/>
      <c r="U122" s="140"/>
    </row>
    <row r="123" spans="1:25" s="130" customFormat="1" ht="15.75">
      <c r="A123" s="222" t="s">
        <v>23</v>
      </c>
      <c r="B123" s="224">
        <v>510.93499999999995</v>
      </c>
      <c r="K123" s="140"/>
      <c r="L123" s="140"/>
      <c r="M123" s="140"/>
      <c r="Q123" s="135"/>
      <c r="S123" s="140"/>
      <c r="T123" s="140"/>
      <c r="U123" s="140"/>
    </row>
    <row r="124" spans="1:25" s="130" customFormat="1" ht="15.75">
      <c r="A124" s="222" t="s">
        <v>24</v>
      </c>
      <c r="B124" s="224">
        <v>591.07499999999993</v>
      </c>
      <c r="K124" s="140"/>
      <c r="L124" s="140"/>
      <c r="M124" s="140"/>
      <c r="Q124" s="135"/>
      <c r="S124" s="140"/>
      <c r="T124" s="140"/>
      <c r="U124" s="140"/>
    </row>
    <row r="125" spans="1:25" s="130" customFormat="1" ht="15.75">
      <c r="A125" s="222" t="s">
        <v>25</v>
      </c>
      <c r="B125" s="224">
        <v>514.90500000000009</v>
      </c>
      <c r="K125" s="140"/>
      <c r="L125" s="140"/>
      <c r="M125" s="140"/>
      <c r="Q125" s="135"/>
      <c r="S125" s="140"/>
      <c r="T125" s="140"/>
      <c r="U125" s="140"/>
    </row>
    <row r="126" spans="1:25" s="130" customFormat="1" ht="15.75">
      <c r="A126" s="222" t="s">
        <v>26</v>
      </c>
      <c r="B126" s="224">
        <v>530.79799999999989</v>
      </c>
      <c r="I126" s="135"/>
      <c r="K126" s="140"/>
      <c r="L126" s="140"/>
      <c r="M126" s="140"/>
      <c r="Q126" s="135"/>
      <c r="S126" s="140"/>
      <c r="T126" s="140"/>
      <c r="U126" s="140"/>
    </row>
    <row r="127" spans="1:25" s="130" customFormat="1" ht="15.75">
      <c r="A127" s="222" t="s">
        <v>27</v>
      </c>
      <c r="B127" s="224"/>
      <c r="I127" s="135"/>
      <c r="K127" s="140"/>
      <c r="L127" s="140"/>
      <c r="M127" s="140"/>
      <c r="Q127" s="135"/>
      <c r="S127" s="140"/>
      <c r="T127" s="140"/>
      <c r="U127" s="140"/>
    </row>
    <row r="128" spans="1:25" s="130" customFormat="1" ht="15.75">
      <c r="A128" s="222" t="s">
        <v>28</v>
      </c>
      <c r="B128" s="224"/>
      <c r="I128" s="135"/>
      <c r="K128" s="140"/>
      <c r="L128" s="140"/>
      <c r="M128" s="140"/>
      <c r="Q128" s="135"/>
      <c r="S128" s="140"/>
      <c r="T128" s="140"/>
      <c r="U128" s="140"/>
    </row>
    <row r="129" spans="1:25" s="130" customFormat="1" ht="15.75">
      <c r="A129" s="222" t="s">
        <v>29</v>
      </c>
      <c r="B129" s="224"/>
      <c r="I129" s="135"/>
      <c r="K129" s="140"/>
      <c r="L129" s="140"/>
      <c r="M129" s="140"/>
      <c r="Q129" s="135"/>
      <c r="S129" s="140"/>
      <c r="T129" s="140"/>
      <c r="U129" s="140"/>
    </row>
    <row r="130" spans="1:25" s="130" customFormat="1" ht="15.75">
      <c r="A130" s="222" t="s">
        <v>30</v>
      </c>
      <c r="B130" s="224"/>
      <c r="I130" s="135"/>
      <c r="K130" s="140"/>
      <c r="L130" s="140"/>
      <c r="M130" s="140"/>
      <c r="Q130" s="135"/>
      <c r="S130" s="140"/>
      <c r="T130" s="140"/>
      <c r="U130" s="140"/>
    </row>
    <row r="131" spans="1:25" s="130" customFormat="1" ht="15.75">
      <c r="A131" s="222" t="s">
        <v>31</v>
      </c>
      <c r="B131" s="224"/>
      <c r="I131" s="135"/>
      <c r="K131" s="140"/>
      <c r="L131" s="140"/>
      <c r="M131" s="140"/>
      <c r="Q131" s="135"/>
      <c r="S131" s="140"/>
      <c r="T131" s="140"/>
      <c r="U131" s="140"/>
    </row>
    <row r="132" spans="1:25" s="130" customFormat="1" ht="15.75">
      <c r="A132" s="222" t="s">
        <v>32</v>
      </c>
      <c r="B132" s="224"/>
      <c r="I132" s="135"/>
      <c r="K132" s="140"/>
      <c r="L132" s="140"/>
      <c r="M132" s="140"/>
      <c r="Q132" s="135"/>
      <c r="S132" s="140"/>
      <c r="T132" s="140"/>
      <c r="U132" s="140"/>
    </row>
    <row r="133" spans="1:25" s="130" customFormat="1" ht="15.75">
      <c r="A133" s="222" t="s">
        <v>120</v>
      </c>
      <c r="B133" s="224">
        <f>SUM(B121:B132)</f>
        <v>3347.0619999999999</v>
      </c>
      <c r="C133" s="130">
        <v>3347.0619999999999</v>
      </c>
      <c r="I133" s="135"/>
      <c r="K133" s="140"/>
      <c r="L133" s="140"/>
      <c r="M133" s="140"/>
      <c r="Q133" s="135"/>
      <c r="S133" s="140"/>
      <c r="T133" s="140"/>
      <c r="U133" s="140"/>
    </row>
    <row r="134" spans="1:25" s="130" customFormat="1">
      <c r="E134" s="135"/>
      <c r="M134" s="135"/>
      <c r="O134" s="140"/>
      <c r="P134" s="140"/>
      <c r="Q134" s="140"/>
      <c r="U134" s="135"/>
      <c r="W134" s="140"/>
      <c r="X134" s="140"/>
      <c r="Y134" s="140"/>
    </row>
    <row r="135" spans="1:25" s="130" customFormat="1" ht="15.75">
      <c r="A135" s="146" t="s">
        <v>33</v>
      </c>
      <c r="B135" s="218"/>
      <c r="E135" s="135"/>
      <c r="M135" s="135"/>
      <c r="O135" s="140"/>
      <c r="P135" s="140"/>
      <c r="Q135" s="140"/>
      <c r="U135" s="135"/>
      <c r="W135" s="140"/>
      <c r="X135" s="140"/>
      <c r="Y135" s="140"/>
    </row>
    <row r="136" spans="1:25" s="130" customFormat="1" ht="15.75">
      <c r="A136" s="222"/>
      <c r="B136" s="223" t="s">
        <v>192</v>
      </c>
      <c r="E136" s="135"/>
      <c r="M136" s="135"/>
      <c r="O136" s="140"/>
      <c r="P136" s="140"/>
      <c r="Q136" s="140"/>
      <c r="U136" s="135"/>
      <c r="W136" s="140"/>
      <c r="X136" s="140"/>
      <c r="Y136" s="140"/>
    </row>
    <row r="137" spans="1:25" s="130" customFormat="1" ht="15.75">
      <c r="A137" s="222" t="s">
        <v>21</v>
      </c>
      <c r="B137" s="224">
        <v>2728.8149999999996</v>
      </c>
      <c r="E137" s="135"/>
      <c r="M137" s="135"/>
      <c r="O137" s="140"/>
      <c r="P137" s="140"/>
      <c r="Q137" s="140"/>
      <c r="U137" s="135"/>
      <c r="W137" s="140"/>
      <c r="X137" s="140"/>
      <c r="Y137" s="140"/>
    </row>
    <row r="138" spans="1:25" s="130" customFormat="1" ht="15.75">
      <c r="A138" s="222" t="s">
        <v>22</v>
      </c>
      <c r="B138" s="224">
        <v>1412.7090000000001</v>
      </c>
      <c r="E138" s="135"/>
      <c r="M138" s="135"/>
      <c r="O138" s="140"/>
      <c r="P138" s="140"/>
      <c r="Q138" s="140"/>
      <c r="U138" s="135"/>
      <c r="W138" s="140"/>
      <c r="X138" s="140"/>
      <c r="Y138" s="140"/>
    </row>
    <row r="139" spans="1:25" s="130" customFormat="1" ht="15.75">
      <c r="A139" s="222" t="s">
        <v>23</v>
      </c>
      <c r="B139" s="224">
        <v>7629.222999999999</v>
      </c>
      <c r="E139" s="135"/>
      <c r="M139" s="135"/>
      <c r="O139" s="140"/>
      <c r="P139" s="140"/>
      <c r="Q139" s="140"/>
      <c r="U139" s="135"/>
      <c r="W139" s="140"/>
      <c r="X139" s="140"/>
      <c r="Y139" s="140"/>
    </row>
    <row r="140" spans="1:25" s="130" customFormat="1" ht="15.75">
      <c r="A140" s="222" t="s">
        <v>24</v>
      </c>
      <c r="B140" s="224">
        <v>3142.9799999999996</v>
      </c>
      <c r="E140" s="135"/>
      <c r="M140" s="135"/>
      <c r="O140" s="140"/>
      <c r="P140" s="140"/>
      <c r="Q140" s="140"/>
      <c r="U140" s="135"/>
      <c r="W140" s="140"/>
      <c r="X140" s="140"/>
      <c r="Y140" s="140"/>
    </row>
    <row r="141" spans="1:25" s="130" customFormat="1" ht="15.75">
      <c r="A141" s="222" t="s">
        <v>25</v>
      </c>
      <c r="B141" s="224">
        <v>13178.61479</v>
      </c>
      <c r="E141" s="135"/>
      <c r="M141" s="135"/>
      <c r="O141" s="140"/>
      <c r="P141" s="140"/>
      <c r="Q141" s="140"/>
      <c r="U141" s="135"/>
      <c r="W141" s="140"/>
      <c r="X141" s="140"/>
      <c r="Y141" s="140"/>
    </row>
    <row r="142" spans="1:25" s="130" customFormat="1" ht="15.75">
      <c r="A142" s="222" t="s">
        <v>26</v>
      </c>
      <c r="B142" s="224">
        <v>820.75495999999998</v>
      </c>
      <c r="E142" s="135"/>
      <c r="M142" s="135"/>
      <c r="O142" s="140"/>
      <c r="P142" s="140"/>
      <c r="Q142" s="140"/>
      <c r="U142" s="135"/>
      <c r="W142" s="140"/>
      <c r="X142" s="140"/>
      <c r="Y142" s="140"/>
    </row>
    <row r="143" spans="1:25" s="130" customFormat="1" ht="15.75">
      <c r="A143" s="222" t="s">
        <v>27</v>
      </c>
      <c r="B143" s="224">
        <v>2722.2350000000001</v>
      </c>
      <c r="E143" s="135"/>
      <c r="M143" s="135"/>
      <c r="O143" s="140"/>
      <c r="P143" s="140"/>
      <c r="Q143" s="140"/>
      <c r="U143" s="135"/>
      <c r="W143" s="140"/>
      <c r="X143" s="140"/>
      <c r="Y143" s="140"/>
    </row>
    <row r="144" spans="1:25" s="130" customFormat="1" ht="15.75">
      <c r="A144" s="222" t="s">
        <v>28</v>
      </c>
      <c r="B144" s="224">
        <v>2834.9319999999998</v>
      </c>
      <c r="E144" s="135"/>
      <c r="M144" s="135"/>
      <c r="O144" s="140"/>
      <c r="P144" s="140"/>
      <c r="Q144" s="140"/>
      <c r="U144" s="135"/>
      <c r="W144" s="140"/>
      <c r="X144" s="140"/>
      <c r="Y144" s="140"/>
    </row>
    <row r="145" spans="1:31" s="130" customFormat="1" ht="15.75">
      <c r="A145" s="222" t="s">
        <v>29</v>
      </c>
      <c r="B145" s="224">
        <v>3148.326</v>
      </c>
      <c r="E145" s="135"/>
      <c r="M145" s="135"/>
      <c r="O145" s="140"/>
      <c r="P145" s="140"/>
      <c r="Q145" s="140"/>
      <c r="U145" s="135"/>
      <c r="W145" s="140"/>
      <c r="X145" s="140"/>
      <c r="Y145" s="140"/>
    </row>
    <row r="146" spans="1:31" s="130" customFormat="1" ht="15.75">
      <c r="A146" s="222" t="s">
        <v>30</v>
      </c>
      <c r="B146" s="224">
        <v>2871.6419999999998</v>
      </c>
      <c r="E146" s="135"/>
      <c r="M146" s="135"/>
      <c r="O146" s="140"/>
      <c r="P146" s="140"/>
      <c r="Q146" s="140"/>
      <c r="U146" s="135"/>
      <c r="W146" s="140"/>
      <c r="X146" s="140"/>
      <c r="Y146" s="140"/>
    </row>
    <row r="147" spans="1:31" s="130" customFormat="1" ht="15.75">
      <c r="A147" s="222" t="s">
        <v>31</v>
      </c>
      <c r="B147" s="224">
        <v>5564.97</v>
      </c>
      <c r="E147" s="135"/>
      <c r="M147" s="135"/>
      <c r="O147" s="140"/>
      <c r="P147" s="140"/>
      <c r="Q147" s="140"/>
      <c r="U147" s="135"/>
      <c r="W147" s="140"/>
      <c r="X147" s="140"/>
      <c r="Y147" s="140"/>
    </row>
    <row r="148" spans="1:31" s="130" customFormat="1" ht="15.75">
      <c r="A148" s="222" t="s">
        <v>32</v>
      </c>
      <c r="B148" s="224">
        <v>1960.86358</v>
      </c>
      <c r="E148" s="135"/>
      <c r="M148" s="135"/>
      <c r="O148" s="140"/>
      <c r="P148" s="140"/>
      <c r="Q148" s="140"/>
      <c r="U148" s="135"/>
      <c r="W148" s="140"/>
      <c r="X148" s="140"/>
      <c r="Y148" s="140"/>
    </row>
    <row r="149" spans="1:31" s="130" customFormat="1" ht="15.75">
      <c r="A149" s="222" t="s">
        <v>120</v>
      </c>
      <c r="B149" s="224">
        <f>SUM(B137:B148)</f>
        <v>48016.065329999998</v>
      </c>
      <c r="C149" s="130">
        <v>48016.065329999998</v>
      </c>
      <c r="E149" s="135"/>
      <c r="M149" s="135"/>
      <c r="O149" s="140"/>
      <c r="P149" s="140"/>
      <c r="Q149" s="140"/>
      <c r="U149" s="135"/>
      <c r="W149" s="140"/>
      <c r="X149" s="140"/>
      <c r="Y149" s="140"/>
    </row>
    <row r="150" spans="1:31" s="130" customFormat="1">
      <c r="G150" s="140"/>
      <c r="H150" s="140"/>
      <c r="I150" s="140"/>
      <c r="O150" s="140"/>
      <c r="P150" s="140"/>
      <c r="Q150" s="140"/>
      <c r="X150" s="140"/>
      <c r="Y150" s="140"/>
      <c r="AD150" s="140"/>
      <c r="AE150" s="140"/>
    </row>
  </sheetData>
  <customSheetViews>
    <customSheetView guid="{6DD62C20-8B83-42F5-90C1-C13665C095D0}" scale="55" showPageBreaks="1" fitToPage="1" printArea="1" view="pageBreakPreview">
      <pane xSplit="1" ySplit="8" topLeftCell="B9" activePane="bottomRight" state="frozen"/>
      <selection pane="bottomRight" activeCell="A33" sqref="A33:Y33"/>
      <pageMargins left="0" right="0" top="0.78740157480314965" bottom="0" header="0.27559055118110237" footer="0.19685039370078741"/>
      <printOptions horizontalCentered="1"/>
      <pageSetup paperSize="8" scale="30" orientation="landscape" r:id="rId1"/>
      <headerFooter alignWithMargins="0">
        <oddFooter>&amp;R&amp;D&amp;T</oddFooter>
      </headerFooter>
    </customSheetView>
    <customSheetView guid="{DC8F80D5-9919-409C-A428-E95E40E09DB9}" scale="55" showPageBreaks="1" fitToPage="1" printArea="1" view="pageBreakPreview">
      <pane xSplit="1" ySplit="8" topLeftCell="K33" activePane="bottomRight" state="frozen"/>
      <selection pane="bottomRight" activeCell="K52" sqref="K52"/>
      <pageMargins left="0" right="0" top="0.78740157480314965" bottom="0" header="0.27559055118110237" footer="0.19685039370078741"/>
      <printOptions horizontalCentered="1"/>
      <pageSetup paperSize="8" scale="30" orientation="landscape" r:id="rId2"/>
      <headerFooter alignWithMargins="0">
        <oddFooter>&amp;R&amp;D&amp;T</oddFooter>
      </headerFooter>
    </customSheetView>
  </customSheetViews>
  <mergeCells count="123">
    <mergeCell ref="AC67:AF67"/>
    <mergeCell ref="AC6:AC7"/>
    <mergeCell ref="AD6:AD7"/>
    <mergeCell ref="AA36:AA38"/>
    <mergeCell ref="W6:Y6"/>
    <mergeCell ref="J59:J60"/>
    <mergeCell ref="L30:L31"/>
    <mergeCell ref="N28:N29"/>
    <mergeCell ref="N30:N31"/>
    <mergeCell ref="R6:R7"/>
    <mergeCell ref="S6:S7"/>
    <mergeCell ref="T6:T7"/>
    <mergeCell ref="U6:U7"/>
    <mergeCell ref="V6:V7"/>
    <mergeCell ref="U37:U38"/>
    <mergeCell ref="V37:V38"/>
    <mergeCell ref="K30:K31"/>
    <mergeCell ref="K28:K29"/>
    <mergeCell ref="O37:Q37"/>
    <mergeCell ref="K61:K62"/>
    <mergeCell ref="L59:L60"/>
    <mergeCell ref="K37:K38"/>
    <mergeCell ref="L37:L38"/>
    <mergeCell ref="L28:L29"/>
    <mergeCell ref="AC5:AG5"/>
    <mergeCell ref="AE6:AG6"/>
    <mergeCell ref="AC36:AG36"/>
    <mergeCell ref="AC37:AC38"/>
    <mergeCell ref="AD37:AD38"/>
    <mergeCell ref="AE37:AG37"/>
    <mergeCell ref="M61:M62"/>
    <mergeCell ref="D30:D31"/>
    <mergeCell ref="C30:C31"/>
    <mergeCell ref="L61:L62"/>
    <mergeCell ref="K59:K60"/>
    <mergeCell ref="N59:N60"/>
    <mergeCell ref="N61:N62"/>
    <mergeCell ref="E59:E60"/>
    <mergeCell ref="E61:E62"/>
    <mergeCell ref="M59:M60"/>
    <mergeCell ref="W37:Y37"/>
    <mergeCell ref="AB5:AB7"/>
    <mergeCell ref="AB36:AB38"/>
    <mergeCell ref="F30:F31"/>
    <mergeCell ref="AA5:AA7"/>
    <mergeCell ref="Z5:Z7"/>
    <mergeCell ref="Z36:Z38"/>
    <mergeCell ref="J30:J31"/>
    <mergeCell ref="J36:Q36"/>
    <mergeCell ref="R36:Y36"/>
    <mergeCell ref="M28:M29"/>
    <mergeCell ref="M30:M31"/>
    <mergeCell ref="E28:E29"/>
    <mergeCell ref="E30:E31"/>
    <mergeCell ref="A36:A39"/>
    <mergeCell ref="B37:B38"/>
    <mergeCell ref="C37:C38"/>
    <mergeCell ref="D37:D38"/>
    <mergeCell ref="E37:E38"/>
    <mergeCell ref="F37:F38"/>
    <mergeCell ref="J37:J38"/>
    <mergeCell ref="G37:I37"/>
    <mergeCell ref="A34:Y34"/>
    <mergeCell ref="M37:M38"/>
    <mergeCell ref="N37:N38"/>
    <mergeCell ref="R37:R38"/>
    <mergeCell ref="S37:S38"/>
    <mergeCell ref="T37:T38"/>
    <mergeCell ref="B30:B31"/>
    <mergeCell ref="A12:A13"/>
    <mergeCell ref="A10:A11"/>
    <mergeCell ref="C28:C29"/>
    <mergeCell ref="A14:A15"/>
    <mergeCell ref="A16:A17"/>
    <mergeCell ref="A18:A19"/>
    <mergeCell ref="A20:A21"/>
    <mergeCell ref="J28:J29"/>
    <mergeCell ref="R5:Y5"/>
    <mergeCell ref="A24:A25"/>
    <mergeCell ref="A26:A27"/>
    <mergeCell ref="D28:D29"/>
    <mergeCell ref="F28:F29"/>
    <mergeCell ref="A41:A42"/>
    <mergeCell ref="A55:A56"/>
    <mergeCell ref="A57:A58"/>
    <mergeCell ref="A22:A23"/>
    <mergeCell ref="A28:A29"/>
    <mergeCell ref="B28:B29"/>
    <mergeCell ref="B36:I36"/>
    <mergeCell ref="A43:A44"/>
    <mergeCell ref="A61:A62"/>
    <mergeCell ref="B61:B62"/>
    <mergeCell ref="C61:C62"/>
    <mergeCell ref="D61:D62"/>
    <mergeCell ref="C59:C60"/>
    <mergeCell ref="B59:B60"/>
    <mergeCell ref="A30:A31"/>
    <mergeCell ref="F61:F62"/>
    <mergeCell ref="A3:Y3"/>
    <mergeCell ref="A5:A8"/>
    <mergeCell ref="G6:I6"/>
    <mergeCell ref="O6:Q6"/>
    <mergeCell ref="B6:B7"/>
    <mergeCell ref="C6:C7"/>
    <mergeCell ref="D6:D7"/>
    <mergeCell ref="E6:E7"/>
    <mergeCell ref="F6:F7"/>
    <mergeCell ref="J6:J7"/>
    <mergeCell ref="K6:K7"/>
    <mergeCell ref="L6:L7"/>
    <mergeCell ref="M6:M7"/>
    <mergeCell ref="N6:N7"/>
    <mergeCell ref="B5:I5"/>
    <mergeCell ref="J5:Q5"/>
    <mergeCell ref="J61:J62"/>
    <mergeCell ref="D59:D60"/>
    <mergeCell ref="F59:F60"/>
    <mergeCell ref="A51:A52"/>
    <mergeCell ref="A45:A46"/>
    <mergeCell ref="A49:A50"/>
    <mergeCell ref="A47:A48"/>
    <mergeCell ref="A53:A54"/>
    <mergeCell ref="A59:A60"/>
  </mergeCells>
  <conditionalFormatting sqref="AB10">
    <cfRule type="cellIs" dxfId="160" priority="18" operator="greaterThan">
      <formula>0</formula>
    </cfRule>
  </conditionalFormatting>
  <conditionalFormatting sqref="AB10:AB11">
    <cfRule type="cellIs" dxfId="159" priority="17" operator="greaterThan">
      <formula>0</formula>
    </cfRule>
  </conditionalFormatting>
  <conditionalFormatting sqref="AB12 AB14 AB16 AB18 AB20 AB22 AB24 AB26 AB28 AB30">
    <cfRule type="cellIs" dxfId="158" priority="16" operator="greaterThan">
      <formula>0</formula>
    </cfRule>
  </conditionalFormatting>
  <conditionalFormatting sqref="AB12:AB31">
    <cfRule type="cellIs" dxfId="157" priority="15" operator="greaterThan">
      <formula>0</formula>
    </cfRule>
  </conditionalFormatting>
  <conditionalFormatting sqref="AB41">
    <cfRule type="cellIs" dxfId="156" priority="14" operator="greaterThan">
      <formula>0</formula>
    </cfRule>
  </conditionalFormatting>
  <conditionalFormatting sqref="AB41:AB42">
    <cfRule type="cellIs" dxfId="155" priority="13" operator="greaterThan">
      <formula>0</formula>
    </cfRule>
  </conditionalFormatting>
  <conditionalFormatting sqref="AB43 AB45 AB47 AB49 AB51 AB53 AB55 AB57 AB59 AB61">
    <cfRule type="cellIs" dxfId="154" priority="12" operator="greaterThan">
      <formula>0</formula>
    </cfRule>
  </conditionalFormatting>
  <conditionalFormatting sqref="AB43:AB62">
    <cfRule type="cellIs" dxfId="153" priority="11" operator="greaterThan">
      <formula>0</formula>
    </cfRule>
  </conditionalFormatting>
  <conditionalFormatting sqref="AE10:AE31">
    <cfRule type="cellIs" dxfId="152" priority="10" operator="greaterThan">
      <formula>0</formula>
    </cfRule>
  </conditionalFormatting>
  <conditionalFormatting sqref="AF10:AF31">
    <cfRule type="cellIs" dxfId="151" priority="9" operator="greaterThan">
      <formula>0</formula>
    </cfRule>
  </conditionalFormatting>
  <conditionalFormatting sqref="AG10:AG31">
    <cfRule type="cellIs" dxfId="150" priority="8" operator="greaterThan">
      <formula>0</formula>
    </cfRule>
  </conditionalFormatting>
  <conditionalFormatting sqref="AE41:AE62">
    <cfRule type="cellIs" dxfId="149" priority="7" operator="greaterThan">
      <formula>0</formula>
    </cfRule>
  </conditionalFormatting>
  <conditionalFormatting sqref="AF41:AF62">
    <cfRule type="cellIs" dxfId="148" priority="6" operator="greaterThan">
      <formula>0</formula>
    </cfRule>
  </conditionalFormatting>
  <conditionalFormatting sqref="AG41:AG62">
    <cfRule type="cellIs" dxfId="147" priority="5" operator="greaterThan">
      <formula>0</formula>
    </cfRule>
  </conditionalFormatting>
  <conditionalFormatting sqref="W10:W31 Y10:Y31">
    <cfRule type="cellIs" dxfId="146" priority="4" operator="greaterThan">
      <formula>0</formula>
    </cfRule>
  </conditionalFormatting>
  <conditionalFormatting sqref="X10:X31">
    <cfRule type="cellIs" dxfId="145" priority="3" operator="greaterThan">
      <formula>0</formula>
    </cfRule>
  </conditionalFormatting>
  <conditionalFormatting sqref="W41:W62 Y41:Y62">
    <cfRule type="cellIs" dxfId="144" priority="2" operator="greaterThan">
      <formula>0</formula>
    </cfRule>
  </conditionalFormatting>
  <conditionalFormatting sqref="X41:X62">
    <cfRule type="cellIs" dxfId="143" priority="1" operator="greaterThan">
      <formula>0</formula>
    </cfRule>
  </conditionalFormatting>
  <printOptions horizontalCentered="1"/>
  <pageMargins left="0" right="0" top="0.78740157480314965" bottom="0" header="0.27559055118110237" footer="0.19685039370078741"/>
  <pageSetup paperSize="9" scale="26" orientation="landscape" r:id="rId3"/>
  <headerFooter alignWithMargins="0">
    <oddFooter>&amp;R&amp;D&amp;T</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5">
    <pageSetUpPr fitToPage="1"/>
  </sheetPr>
  <dimension ref="A1:AG151"/>
  <sheetViews>
    <sheetView view="pageBreakPreview" zoomScale="60" zoomScaleNormal="70" workbookViewId="0">
      <pane xSplit="1" ySplit="8" topLeftCell="H9" activePane="bottomRight" state="frozen"/>
      <selection activeCell="A27" sqref="A27:A30"/>
      <selection pane="topRight" activeCell="A27" sqref="A27:A30"/>
      <selection pane="bottomLeft" activeCell="A27" sqref="A27:A30"/>
      <selection pane="bottomRight" activeCell="R68" sqref="F65:R68"/>
    </sheetView>
  </sheetViews>
  <sheetFormatPr defaultRowHeight="12.75" outlineLevelCol="1"/>
  <cols>
    <col min="1" max="1" width="35.140625" style="1" customWidth="1"/>
    <col min="2" max="2" width="20.42578125" style="1" customWidth="1"/>
    <col min="3" max="3" width="21" style="1" customWidth="1" collapsed="1"/>
    <col min="4" max="5" width="21.42578125" style="130" customWidth="1"/>
    <col min="6" max="6" width="20.28515625" style="1" customWidth="1"/>
    <col min="7" max="7" width="20.140625" style="1" customWidth="1" collapsed="1"/>
    <col min="8" max="8" width="19.28515625" style="140" customWidth="1"/>
    <col min="9" max="9" width="18" style="1" customWidth="1"/>
    <col min="10" max="10" width="19.42578125" style="1" customWidth="1" outlineLevel="1"/>
    <col min="11" max="11" width="19.85546875" style="1" customWidth="1" outlineLevel="1" collapsed="1"/>
    <col min="12" max="12" width="20.140625" style="1" customWidth="1" outlineLevel="1"/>
    <col min="13" max="13" width="20.140625" style="130" customWidth="1" outlineLevel="1"/>
    <col min="14" max="14" width="19" style="1" customWidth="1" outlineLevel="1"/>
    <col min="15" max="15" width="20" style="1" customWidth="1" outlineLevel="1"/>
    <col min="16" max="16" width="19.42578125" style="140" customWidth="1" outlineLevel="1"/>
    <col min="17" max="17" width="20.85546875" style="1" customWidth="1" outlineLevel="1"/>
    <col min="18" max="18" width="19" style="1" customWidth="1"/>
    <col min="19" max="20" width="18.5703125" style="1" customWidth="1"/>
    <col min="21" max="21" width="18.5703125" style="130" customWidth="1"/>
    <col min="22" max="22" width="18.5703125" style="1" customWidth="1"/>
    <col min="23" max="23" width="17" style="1" customWidth="1" collapsed="1"/>
    <col min="24" max="24" width="20" style="140" customWidth="1"/>
    <col min="25" max="25" width="18.140625" style="1" customWidth="1"/>
    <col min="26" max="27" width="21.28515625" style="1" customWidth="1"/>
    <col min="28" max="28" width="18.28515625" style="130" customWidth="1"/>
    <col min="29" max="29" width="18.85546875" style="130" customWidth="1"/>
    <col min="30" max="30" width="18.7109375" style="130" customWidth="1"/>
    <col min="31" max="31" width="17" style="130" customWidth="1"/>
    <col min="32" max="32" width="16.7109375" style="130" customWidth="1"/>
    <col min="33" max="33" width="16.140625" style="130" customWidth="1"/>
    <col min="34" max="16384" width="9.140625" style="1"/>
  </cols>
  <sheetData>
    <row r="1" spans="1:33" ht="22.5" customHeight="1">
      <c r="A1" s="130"/>
      <c r="B1" s="131"/>
      <c r="C1" s="131"/>
      <c r="D1" s="131"/>
      <c r="E1" s="131"/>
      <c r="F1" s="131"/>
      <c r="G1" s="140"/>
      <c r="I1" s="140"/>
      <c r="J1" s="130"/>
      <c r="K1" s="130"/>
      <c r="L1" s="130"/>
      <c r="N1" s="130"/>
      <c r="O1" s="140"/>
      <c r="Q1" s="140"/>
      <c r="R1" s="130"/>
      <c r="S1" s="130"/>
      <c r="T1" s="130"/>
      <c r="V1" s="130"/>
      <c r="W1" s="130"/>
      <c r="Y1" s="140"/>
    </row>
    <row r="2" spans="1:33" ht="18">
      <c r="A2" s="154"/>
      <c r="B2" s="154"/>
      <c r="C2" s="154"/>
      <c r="D2" s="154"/>
      <c r="E2" s="154"/>
      <c r="F2" s="154"/>
      <c r="G2" s="155"/>
      <c r="H2" s="155"/>
      <c r="I2" s="155"/>
      <c r="J2" s="155"/>
      <c r="K2" s="155"/>
      <c r="L2" s="155"/>
      <c r="M2" s="155"/>
      <c r="N2" s="155"/>
      <c r="O2" s="155"/>
      <c r="P2" s="155"/>
      <c r="Q2" s="155"/>
      <c r="R2" s="155"/>
      <c r="S2" s="155"/>
      <c r="T2" s="155"/>
      <c r="U2" s="155"/>
      <c r="V2" s="155"/>
      <c r="W2" s="159"/>
      <c r="X2" s="113"/>
      <c r="Y2" s="113"/>
    </row>
    <row r="3" spans="1:33" ht="20.25">
      <c r="A3" s="338" t="s">
        <v>242</v>
      </c>
      <c r="B3" s="338"/>
      <c r="C3" s="338"/>
      <c r="D3" s="338"/>
      <c r="E3" s="338"/>
      <c r="F3" s="338"/>
      <c r="G3" s="338"/>
      <c r="H3" s="338"/>
      <c r="I3" s="338"/>
      <c r="J3" s="338"/>
      <c r="K3" s="338"/>
      <c r="L3" s="338"/>
      <c r="M3" s="338"/>
      <c r="N3" s="338"/>
      <c r="O3" s="338"/>
      <c r="P3" s="338"/>
      <c r="Q3" s="338"/>
      <c r="R3" s="338"/>
      <c r="S3" s="338"/>
      <c r="T3" s="338"/>
      <c r="U3" s="338"/>
      <c r="V3" s="338"/>
      <c r="W3" s="338"/>
      <c r="X3" s="338"/>
      <c r="Y3" s="338"/>
      <c r="Z3" s="248"/>
      <c r="AA3" s="248"/>
    </row>
    <row r="4" spans="1:33" s="3" customFormat="1" ht="21" thickBot="1">
      <c r="A4" s="130"/>
      <c r="B4" s="130"/>
      <c r="C4" s="130"/>
      <c r="D4" s="130"/>
      <c r="E4" s="130"/>
      <c r="F4" s="130"/>
      <c r="G4" s="140"/>
      <c r="H4" s="140"/>
      <c r="I4" s="140"/>
      <c r="J4" s="130"/>
      <c r="K4" s="130"/>
      <c r="L4" s="130"/>
      <c r="M4" s="130"/>
      <c r="N4" s="130"/>
      <c r="O4" s="140"/>
      <c r="P4" s="140"/>
      <c r="Q4" s="140"/>
      <c r="R4" s="130"/>
      <c r="S4" s="130"/>
      <c r="T4" s="130"/>
      <c r="U4" s="130"/>
      <c r="V4" s="130"/>
      <c r="W4" s="130"/>
      <c r="X4" s="140"/>
      <c r="Y4" s="140"/>
    </row>
    <row r="5" spans="1:33" s="3" customFormat="1" ht="21" customHeight="1" thickBot="1">
      <c r="A5" s="339" t="s">
        <v>0</v>
      </c>
      <c r="B5" s="326" t="s">
        <v>1</v>
      </c>
      <c r="C5" s="327"/>
      <c r="D5" s="327"/>
      <c r="E5" s="327"/>
      <c r="F5" s="327"/>
      <c r="G5" s="327"/>
      <c r="H5" s="327"/>
      <c r="I5" s="327"/>
      <c r="J5" s="326" t="s">
        <v>2</v>
      </c>
      <c r="K5" s="327"/>
      <c r="L5" s="327"/>
      <c r="M5" s="327"/>
      <c r="N5" s="327"/>
      <c r="O5" s="327"/>
      <c r="P5" s="327"/>
      <c r="Q5" s="327"/>
      <c r="R5" s="326" t="s">
        <v>3</v>
      </c>
      <c r="S5" s="327"/>
      <c r="T5" s="327"/>
      <c r="U5" s="327"/>
      <c r="V5" s="327"/>
      <c r="W5" s="327"/>
      <c r="X5" s="327"/>
      <c r="Y5" s="328"/>
      <c r="Z5" s="316" t="s">
        <v>222</v>
      </c>
      <c r="AA5" s="316" t="s">
        <v>220</v>
      </c>
      <c r="AB5" s="316" t="s">
        <v>223</v>
      </c>
      <c r="AC5" s="332" t="s">
        <v>3</v>
      </c>
      <c r="AD5" s="333"/>
      <c r="AE5" s="333"/>
      <c r="AF5" s="333"/>
      <c r="AG5" s="334"/>
    </row>
    <row r="6" spans="1:33" s="130" customFormat="1" ht="54" customHeight="1" thickBot="1">
      <c r="A6" s="340"/>
      <c r="B6" s="316" t="s">
        <v>178</v>
      </c>
      <c r="C6" s="316" t="s">
        <v>179</v>
      </c>
      <c r="D6" s="316" t="s">
        <v>115</v>
      </c>
      <c r="E6" s="316" t="s">
        <v>183</v>
      </c>
      <c r="F6" s="316" t="s">
        <v>173</v>
      </c>
      <c r="G6" s="329" t="s">
        <v>4</v>
      </c>
      <c r="H6" s="330"/>
      <c r="I6" s="330"/>
      <c r="J6" s="316" t="s">
        <v>178</v>
      </c>
      <c r="K6" s="316" t="s">
        <v>179</v>
      </c>
      <c r="L6" s="316" t="s">
        <v>116</v>
      </c>
      <c r="M6" s="316" t="s">
        <v>183</v>
      </c>
      <c r="N6" s="316" t="s">
        <v>173</v>
      </c>
      <c r="O6" s="329" t="s">
        <v>4</v>
      </c>
      <c r="P6" s="330"/>
      <c r="Q6" s="330"/>
      <c r="R6" s="316" t="s">
        <v>178</v>
      </c>
      <c r="S6" s="316" t="s">
        <v>179</v>
      </c>
      <c r="T6" s="316" t="s">
        <v>116</v>
      </c>
      <c r="U6" s="316" t="s">
        <v>183</v>
      </c>
      <c r="V6" s="316" t="s">
        <v>173</v>
      </c>
      <c r="W6" s="329" t="s">
        <v>5</v>
      </c>
      <c r="X6" s="330"/>
      <c r="Y6" s="331"/>
      <c r="Z6" s="317"/>
      <c r="AA6" s="317"/>
      <c r="AB6" s="317"/>
      <c r="AC6" s="316" t="s">
        <v>133</v>
      </c>
      <c r="AD6" s="316" t="s">
        <v>174</v>
      </c>
      <c r="AE6" s="329" t="s">
        <v>5</v>
      </c>
      <c r="AF6" s="330"/>
      <c r="AG6" s="331"/>
    </row>
    <row r="7" spans="1:33" s="130" customFormat="1" ht="71.25" customHeight="1" thickBot="1">
      <c r="A7" s="340"/>
      <c r="B7" s="317" t="s">
        <v>6</v>
      </c>
      <c r="C7" s="317" t="s">
        <v>6</v>
      </c>
      <c r="D7" s="317" t="s">
        <v>6</v>
      </c>
      <c r="E7" s="317" t="s">
        <v>6</v>
      </c>
      <c r="F7" s="317" t="s">
        <v>6</v>
      </c>
      <c r="G7" s="252" t="s">
        <v>175</v>
      </c>
      <c r="H7" s="256" t="s">
        <v>184</v>
      </c>
      <c r="I7" s="247" t="s">
        <v>203</v>
      </c>
      <c r="J7" s="317" t="s">
        <v>6</v>
      </c>
      <c r="K7" s="317" t="s">
        <v>6</v>
      </c>
      <c r="L7" s="317" t="s">
        <v>6</v>
      </c>
      <c r="M7" s="317" t="s">
        <v>6</v>
      </c>
      <c r="N7" s="317" t="s">
        <v>6</v>
      </c>
      <c r="O7" s="252" t="s">
        <v>175</v>
      </c>
      <c r="P7" s="256" t="s">
        <v>184</v>
      </c>
      <c r="Q7" s="247" t="s">
        <v>203</v>
      </c>
      <c r="R7" s="317" t="s">
        <v>6</v>
      </c>
      <c r="S7" s="317" t="s">
        <v>6</v>
      </c>
      <c r="T7" s="317" t="s">
        <v>6</v>
      </c>
      <c r="U7" s="317" t="s">
        <v>6</v>
      </c>
      <c r="V7" s="317" t="s">
        <v>6</v>
      </c>
      <c r="W7" s="252" t="s">
        <v>175</v>
      </c>
      <c r="X7" s="256" t="s">
        <v>184</v>
      </c>
      <c r="Y7" s="247" t="s">
        <v>203</v>
      </c>
      <c r="Z7" s="321"/>
      <c r="AA7" s="321"/>
      <c r="AB7" s="321"/>
      <c r="AC7" s="317" t="s">
        <v>6</v>
      </c>
      <c r="AD7" s="317" t="s">
        <v>6</v>
      </c>
      <c r="AE7" s="247" t="s">
        <v>176</v>
      </c>
      <c r="AF7" s="247" t="s">
        <v>181</v>
      </c>
      <c r="AG7" s="247" t="s">
        <v>182</v>
      </c>
    </row>
    <row r="8" spans="1:33" s="130" customFormat="1" ht="20.25" customHeight="1" thickBot="1">
      <c r="A8" s="340"/>
      <c r="B8" s="211" t="s">
        <v>6</v>
      </c>
      <c r="C8" s="211" t="s">
        <v>6</v>
      </c>
      <c r="D8" s="210" t="s">
        <v>6</v>
      </c>
      <c r="E8" s="211" t="s">
        <v>6</v>
      </c>
      <c r="F8" s="210" t="s">
        <v>6</v>
      </c>
      <c r="G8" s="210" t="s">
        <v>7</v>
      </c>
      <c r="H8" s="210" t="s">
        <v>7</v>
      </c>
      <c r="I8" s="210" t="s">
        <v>7</v>
      </c>
      <c r="J8" s="211" t="s">
        <v>6</v>
      </c>
      <c r="K8" s="211" t="s">
        <v>6</v>
      </c>
      <c r="L8" s="210" t="s">
        <v>6</v>
      </c>
      <c r="M8" s="211" t="s">
        <v>6</v>
      </c>
      <c r="N8" s="210" t="s">
        <v>6</v>
      </c>
      <c r="O8" s="210" t="s">
        <v>7</v>
      </c>
      <c r="P8" s="210" t="s">
        <v>7</v>
      </c>
      <c r="Q8" s="210" t="s">
        <v>7</v>
      </c>
      <c r="R8" s="211" t="s">
        <v>7</v>
      </c>
      <c r="S8" s="211" t="s">
        <v>7</v>
      </c>
      <c r="T8" s="211" t="s">
        <v>7</v>
      </c>
      <c r="U8" s="211" t="s">
        <v>7</v>
      </c>
      <c r="V8" s="211" t="s">
        <v>7</v>
      </c>
      <c r="W8" s="210" t="s">
        <v>7</v>
      </c>
      <c r="X8" s="210" t="s">
        <v>7</v>
      </c>
      <c r="Y8" s="210" t="s">
        <v>7</v>
      </c>
      <c r="Z8" s="244" t="s">
        <v>7</v>
      </c>
      <c r="AA8" s="244" t="s">
        <v>7</v>
      </c>
      <c r="AB8" s="244" t="s">
        <v>7</v>
      </c>
      <c r="AC8" s="209" t="s">
        <v>7</v>
      </c>
      <c r="AD8" s="209" t="s">
        <v>7</v>
      </c>
      <c r="AE8" s="210" t="s">
        <v>7</v>
      </c>
      <c r="AF8" s="210" t="s">
        <v>7</v>
      </c>
      <c r="AG8" s="210" t="s">
        <v>7</v>
      </c>
    </row>
    <row r="9" spans="1:33" s="130" customFormat="1" ht="20.25" customHeight="1" thickBot="1">
      <c r="A9" s="206">
        <v>1</v>
      </c>
      <c r="B9" s="207">
        <v>2</v>
      </c>
      <c r="C9" s="207">
        <v>3</v>
      </c>
      <c r="D9" s="208">
        <v>4</v>
      </c>
      <c r="E9" s="207">
        <v>5</v>
      </c>
      <c r="F9" s="207">
        <v>6</v>
      </c>
      <c r="G9" s="208">
        <v>7</v>
      </c>
      <c r="H9" s="207">
        <v>8</v>
      </c>
      <c r="I9" s="207">
        <v>9</v>
      </c>
      <c r="J9" s="208">
        <v>10</v>
      </c>
      <c r="K9" s="206">
        <v>11</v>
      </c>
      <c r="L9" s="207">
        <v>12</v>
      </c>
      <c r="M9" s="208">
        <v>13</v>
      </c>
      <c r="N9" s="206">
        <v>14</v>
      </c>
      <c r="O9" s="207">
        <v>15</v>
      </c>
      <c r="P9" s="208">
        <v>16</v>
      </c>
      <c r="Q9" s="206">
        <v>17</v>
      </c>
      <c r="R9" s="207">
        <v>10</v>
      </c>
      <c r="S9" s="207">
        <v>11</v>
      </c>
      <c r="T9" s="208">
        <v>12</v>
      </c>
      <c r="U9" s="207">
        <v>13</v>
      </c>
      <c r="V9" s="207">
        <v>14</v>
      </c>
      <c r="W9" s="208">
        <v>15</v>
      </c>
      <c r="X9" s="207">
        <v>16</v>
      </c>
      <c r="Y9" s="207">
        <v>17</v>
      </c>
      <c r="Z9" s="202">
        <v>32</v>
      </c>
      <c r="AA9" s="204">
        <v>33</v>
      </c>
      <c r="AB9" s="201">
        <v>34</v>
      </c>
      <c r="AC9" s="206">
        <v>35</v>
      </c>
      <c r="AD9" s="207">
        <v>35</v>
      </c>
      <c r="AE9" s="208">
        <v>36</v>
      </c>
      <c r="AF9" s="207">
        <v>38</v>
      </c>
      <c r="AG9" s="207">
        <v>39</v>
      </c>
    </row>
    <row r="10" spans="1:33" s="12" customFormat="1" ht="20.25" customHeight="1">
      <c r="A10" s="345" t="s">
        <v>9</v>
      </c>
      <c r="B10" s="205">
        <v>584303.37100000004</v>
      </c>
      <c r="C10" s="205">
        <f>B10</f>
        <v>584303.37100000004</v>
      </c>
      <c r="D10" s="205">
        <v>585940.77201845997</v>
      </c>
      <c r="E10" s="205">
        <v>584303.37100000004</v>
      </c>
      <c r="F10" s="205">
        <v>523803.47</v>
      </c>
      <c r="G10" s="163">
        <f>F10-D10</f>
        <v>-62137.302018460003</v>
      </c>
      <c r="H10" s="163">
        <f>F10-E10</f>
        <v>-60499.901000000071</v>
      </c>
      <c r="I10" s="163">
        <f>F10-C10</f>
        <v>-60499.901000000071</v>
      </c>
      <c r="J10" s="205">
        <v>552677.95700000005</v>
      </c>
      <c r="K10" s="205">
        <f>J10</f>
        <v>552677.95700000005</v>
      </c>
      <c r="L10" s="205">
        <v>554289.35197624576</v>
      </c>
      <c r="M10" s="205">
        <v>552727.94999999995</v>
      </c>
      <c r="N10" s="205">
        <v>493801.94900000002</v>
      </c>
      <c r="O10" s="163">
        <f>N10-L10</f>
        <v>-60487.402976245736</v>
      </c>
      <c r="P10" s="163">
        <f>N10-M10</f>
        <v>-58926.000999999931</v>
      </c>
      <c r="Q10" s="163">
        <f>N10-K10</f>
        <v>-58876.008000000031</v>
      </c>
      <c r="R10" s="162">
        <f>B10-J10</f>
        <v>31625.41399999999</v>
      </c>
      <c r="S10" s="162">
        <f>C10-K10</f>
        <v>31625.41399999999</v>
      </c>
      <c r="T10" s="162">
        <f>D10-L10</f>
        <v>31651.420042214217</v>
      </c>
      <c r="U10" s="162">
        <f>E10-M10</f>
        <v>31575.421000000089</v>
      </c>
      <c r="V10" s="162">
        <f>F10-N10</f>
        <v>30001.52099999995</v>
      </c>
      <c r="W10" s="163">
        <f>F10*W11</f>
        <v>1706.6413120286379</v>
      </c>
      <c r="X10" s="163">
        <f>X11*F10</f>
        <v>1695.4801530938744</v>
      </c>
      <c r="Y10" s="163">
        <f>F10*Y11</f>
        <v>1650.6635249939184</v>
      </c>
      <c r="Z10" s="160">
        <v>183.00499999999738</v>
      </c>
      <c r="AA10" s="160">
        <v>155.64099999999962</v>
      </c>
      <c r="AB10" s="160">
        <f>AA10-Z10</f>
        <v>-27.363999999997759</v>
      </c>
      <c r="AC10" s="162">
        <f>S10+Z10</f>
        <v>31808.418999999987</v>
      </c>
      <c r="AD10" s="162">
        <f>V10+AA10</f>
        <v>30157.161999999949</v>
      </c>
      <c r="AE10" s="163">
        <f>AE11*F10</f>
        <v>1862.2823120286346</v>
      </c>
      <c r="AF10" s="163">
        <f>AF11*F10</f>
        <v>1806.304524993915</v>
      </c>
      <c r="AG10" s="163">
        <f>AG11*F10</f>
        <v>1642.2482166017685</v>
      </c>
    </row>
    <row r="11" spans="1:33" s="12" customFormat="1" ht="20.25" customHeight="1" thickBot="1">
      <c r="A11" s="344"/>
      <c r="B11" s="164"/>
      <c r="C11" s="164"/>
      <c r="D11" s="164"/>
      <c r="E11" s="165"/>
      <c r="F11" s="164"/>
      <c r="G11" s="166">
        <f>G10/D10</f>
        <v>-0.10604706991870226</v>
      </c>
      <c r="H11" s="166">
        <f>H10/E10</f>
        <v>-0.10354193386982884</v>
      </c>
      <c r="I11" s="166">
        <f>I10/C10</f>
        <v>-0.10354193386982884</v>
      </c>
      <c r="J11" s="164"/>
      <c r="K11" s="164"/>
      <c r="L11" s="164"/>
      <c r="M11" s="246"/>
      <c r="N11" s="164"/>
      <c r="O11" s="166">
        <f>O10/L10</f>
        <v>-0.10912604176967473</v>
      </c>
      <c r="P11" s="166">
        <f>P10/M10</f>
        <v>-0.10660941065129768</v>
      </c>
      <c r="Q11" s="166">
        <f>Q10/K10</f>
        <v>-0.10652859817240734</v>
      </c>
      <c r="R11" s="167">
        <f>R10/B10</f>
        <v>5.4124989807734634E-2</v>
      </c>
      <c r="S11" s="167">
        <f>S10/C10</f>
        <v>5.4124989807734634E-2</v>
      </c>
      <c r="T11" s="167">
        <f>T10/D10</f>
        <v>5.4018121888293934E-2</v>
      </c>
      <c r="U11" s="167">
        <f>U10/E10</f>
        <v>5.4039429801612575E-2</v>
      </c>
      <c r="V11" s="167">
        <f>V10/F10</f>
        <v>5.727629295773843E-2</v>
      </c>
      <c r="W11" s="166">
        <f>V11-T11</f>
        <v>3.258171069444496E-3</v>
      </c>
      <c r="X11" s="166">
        <f>V11-U11</f>
        <v>3.2368631561258548E-3</v>
      </c>
      <c r="Y11" s="166">
        <f>V11-S11</f>
        <v>3.1513031500037952E-3</v>
      </c>
      <c r="Z11" s="194">
        <f>Z10/S10</f>
        <v>5.786643615163344E-3</v>
      </c>
      <c r="AA11" s="194">
        <f>AA10/V10</f>
        <v>5.1877703133784408E-3</v>
      </c>
      <c r="AB11" s="194">
        <f>AA11-Z11</f>
        <v>-5.9887330178490326E-4</v>
      </c>
      <c r="AC11" s="167">
        <f>AC10/C10</f>
        <v>5.4438191834426337E-2</v>
      </c>
      <c r="AD11" s="167">
        <f>AD10/F10</f>
        <v>5.7573429210004946E-2</v>
      </c>
      <c r="AE11" s="166">
        <f>AD11-T11</f>
        <v>3.5553073217110126E-3</v>
      </c>
      <c r="AF11" s="166">
        <f>AD11-S11</f>
        <v>3.4484394022703119E-3</v>
      </c>
      <c r="AG11" s="166">
        <f>AD11-AC11</f>
        <v>3.1352373755786089E-3</v>
      </c>
    </row>
    <row r="12" spans="1:33" s="12" customFormat="1" ht="20.25" customHeight="1">
      <c r="A12" s="343" t="s">
        <v>11</v>
      </c>
      <c r="B12" s="245">
        <v>343030.69099999999</v>
      </c>
      <c r="C12" s="245">
        <f>B12+C76</f>
        <v>343356.228</v>
      </c>
      <c r="D12" s="245">
        <v>343030.69099999999</v>
      </c>
      <c r="E12" s="245">
        <v>343030.69099999999</v>
      </c>
      <c r="F12" s="245">
        <v>331235.103</v>
      </c>
      <c r="G12" s="161">
        <f>F12-D12</f>
        <v>-11795.587999999989</v>
      </c>
      <c r="H12" s="161">
        <f t="shared" ref="H12" si="0">F12-E12</f>
        <v>-11795.587999999989</v>
      </c>
      <c r="I12" s="161">
        <f>F12-C12</f>
        <v>-12121.125</v>
      </c>
      <c r="J12" s="245">
        <v>312637.45300000004</v>
      </c>
      <c r="K12" s="245">
        <f>J12+B76+D76</f>
        <v>311307.908</v>
      </c>
      <c r="L12" s="245">
        <v>312940.05223485973</v>
      </c>
      <c r="M12" s="245">
        <v>312940.05223485973</v>
      </c>
      <c r="N12" s="245">
        <v>304899.76799999998</v>
      </c>
      <c r="O12" s="161">
        <f>N12-L12</f>
        <v>-8040.2842348597478</v>
      </c>
      <c r="P12" s="161">
        <f t="shared" ref="P12" si="1">N12-M12</f>
        <v>-8040.2842348597478</v>
      </c>
      <c r="Q12" s="161">
        <f>N12-K12</f>
        <v>-6408.140000000014</v>
      </c>
      <c r="R12" s="168">
        <f>B12-J12</f>
        <v>30393.237999999954</v>
      </c>
      <c r="S12" s="168">
        <f>C12-K12</f>
        <v>32048.320000000007</v>
      </c>
      <c r="T12" s="168">
        <f>D12-L12</f>
        <v>30090.638765140262</v>
      </c>
      <c r="U12" s="168">
        <f>E12-M12</f>
        <v>30090.638765140262</v>
      </c>
      <c r="V12" s="168">
        <f>F12-N12</f>
        <v>26335.335000000021</v>
      </c>
      <c r="W12" s="161">
        <f>F12*W13</f>
        <v>-2720.5952482558932</v>
      </c>
      <c r="X12" s="163">
        <f>X13*F12</f>
        <v>-2720.5952482558932</v>
      </c>
      <c r="Y12" s="163">
        <f>F12*Y13</f>
        <v>-4581.6186198916876</v>
      </c>
      <c r="Z12" s="160">
        <v>12122.339000000004</v>
      </c>
      <c r="AA12" s="160">
        <v>7346.0329999999994</v>
      </c>
      <c r="AB12" s="160">
        <f t="shared" ref="AB12" si="2">AA12-Z12</f>
        <v>-4776.3060000000041</v>
      </c>
      <c r="AC12" s="168">
        <f>S12+Z12</f>
        <v>44170.659000000014</v>
      </c>
      <c r="AD12" s="168">
        <f>V12+AA12</f>
        <v>33681.368000000017</v>
      </c>
      <c r="AE12" s="161">
        <f>AE13*F12</f>
        <v>4625.4377517441026</v>
      </c>
      <c r="AF12" s="163">
        <f>AF13*F12</f>
        <v>2764.4143801083087</v>
      </c>
      <c r="AG12" s="163">
        <f>AG13*F12</f>
        <v>-8929.9830993104133</v>
      </c>
    </row>
    <row r="13" spans="1:33" s="12" customFormat="1" ht="20.25" customHeight="1" thickBot="1">
      <c r="A13" s="346"/>
      <c r="B13" s="164"/>
      <c r="C13" s="164"/>
      <c r="D13" s="169"/>
      <c r="E13" s="165"/>
      <c r="F13" s="169"/>
      <c r="G13" s="166">
        <f>G12/D12</f>
        <v>-3.438639255751022E-2</v>
      </c>
      <c r="H13" s="166">
        <f t="shared" ref="H13" si="3">H12/E12</f>
        <v>-3.438639255751022E-2</v>
      </c>
      <c r="I13" s="166">
        <f>I12/C12</f>
        <v>-3.5301893519170416E-2</v>
      </c>
      <c r="J13" s="164"/>
      <c r="K13" s="164"/>
      <c r="L13" s="169"/>
      <c r="M13" s="246"/>
      <c r="N13" s="169"/>
      <c r="O13" s="166">
        <f>O12/L12</f>
        <v>-2.5692729893281797E-2</v>
      </c>
      <c r="P13" s="166">
        <f t="shared" ref="P13" si="4">P12/M12</f>
        <v>-2.5692729893281797E-2</v>
      </c>
      <c r="Q13" s="166">
        <f>Q12/K12</f>
        <v>-2.0584571850966325E-2</v>
      </c>
      <c r="R13" s="167">
        <f>R12/B12</f>
        <v>8.8602095373442713E-2</v>
      </c>
      <c r="S13" s="167">
        <f>S12/C12</f>
        <v>9.3338397228664827E-2</v>
      </c>
      <c r="T13" s="167">
        <f>T12/D12</f>
        <v>8.7719960792488574E-2</v>
      </c>
      <c r="U13" s="167">
        <f>U12/E12</f>
        <v>8.7719960792488574E-2</v>
      </c>
      <c r="V13" s="167">
        <f>V12/F12</f>
        <v>7.9506473684342632E-2</v>
      </c>
      <c r="W13" s="166">
        <f>V13-T13</f>
        <v>-8.2134871081459421E-3</v>
      </c>
      <c r="X13" s="166">
        <f>V13-U13</f>
        <v>-8.2134871081459421E-3</v>
      </c>
      <c r="Y13" s="166">
        <f>V13-S13</f>
        <v>-1.3831923544322194E-2</v>
      </c>
      <c r="Z13" s="194">
        <f>Z12/S12</f>
        <v>0.3782519333306707</v>
      </c>
      <c r="AA13" s="194">
        <f>AA12/V12</f>
        <v>0.27894207535237331</v>
      </c>
      <c r="AB13" s="194">
        <f>AA13-Z13</f>
        <v>-9.9309857978297389E-2</v>
      </c>
      <c r="AC13" s="167">
        <f>AC12/C12</f>
        <v>0.12864382643439343</v>
      </c>
      <c r="AD13" s="167">
        <f>AD12/F12</f>
        <v>0.10168417445780201</v>
      </c>
      <c r="AE13" s="166">
        <f>AD13-T13</f>
        <v>1.3964213665313432E-2</v>
      </c>
      <c r="AF13" s="166">
        <f>AD13-S13</f>
        <v>8.3457772291371801E-3</v>
      </c>
      <c r="AG13" s="166">
        <f t="shared" ref="AG13" si="5">AD13-AC13</f>
        <v>-2.695965197659142E-2</v>
      </c>
    </row>
    <row r="14" spans="1:33" s="12" customFormat="1" ht="20.25" customHeight="1">
      <c r="A14" s="343" t="s">
        <v>10</v>
      </c>
      <c r="B14" s="245">
        <v>41075.798000000003</v>
      </c>
      <c r="C14" s="245">
        <f>B14</f>
        <v>41075.798000000003</v>
      </c>
      <c r="D14" s="245">
        <v>38329.303</v>
      </c>
      <c r="E14" s="245">
        <v>38329.303</v>
      </c>
      <c r="F14" s="245">
        <v>35572.249000000003</v>
      </c>
      <c r="G14" s="161">
        <f>F14-D14</f>
        <v>-2757.0539999999964</v>
      </c>
      <c r="H14" s="161">
        <f t="shared" ref="H14" si="6">F14-E14</f>
        <v>-2757.0539999999964</v>
      </c>
      <c r="I14" s="161">
        <f>F14-C14</f>
        <v>-5503.5489999999991</v>
      </c>
      <c r="J14" s="245">
        <v>35514.18</v>
      </c>
      <c r="K14" s="245">
        <f>J14</f>
        <v>35514.18</v>
      </c>
      <c r="L14" s="245">
        <v>33405.328000000001</v>
      </c>
      <c r="M14" s="245">
        <v>33405.328000000001</v>
      </c>
      <c r="N14" s="245">
        <v>30845.326000000001</v>
      </c>
      <c r="O14" s="161">
        <f>N14-L14</f>
        <v>-2560.0020000000004</v>
      </c>
      <c r="P14" s="161">
        <f t="shared" ref="P14" si="7">N14-M14</f>
        <v>-2560.0020000000004</v>
      </c>
      <c r="Q14" s="161">
        <f>N14-K14</f>
        <v>-4668.8539999999994</v>
      </c>
      <c r="R14" s="168">
        <f>B14-J14</f>
        <v>5561.6180000000022</v>
      </c>
      <c r="S14" s="168">
        <f>C14-K14</f>
        <v>5561.6180000000022</v>
      </c>
      <c r="T14" s="168">
        <f>D14-L14</f>
        <v>4923.9749999999985</v>
      </c>
      <c r="U14" s="168">
        <f>E14-M14</f>
        <v>4923.9749999999985</v>
      </c>
      <c r="V14" s="168">
        <f>F14-N14</f>
        <v>4726.9230000000025</v>
      </c>
      <c r="W14" s="161">
        <f>F14*W15</f>
        <v>157.13302052203105</v>
      </c>
      <c r="X14" s="163">
        <f>X15*F14</f>
        <v>157.13302052203105</v>
      </c>
      <c r="Y14" s="163">
        <f>F14*Y15</f>
        <v>-89.520501326059787</v>
      </c>
      <c r="Z14" s="160">
        <v>182.34099999999944</v>
      </c>
      <c r="AA14" s="160">
        <v>104.34799999999996</v>
      </c>
      <c r="AB14" s="160">
        <f t="shared" ref="AB14" si="8">AA14-Z14</f>
        <v>-77.992999999999483</v>
      </c>
      <c r="AC14" s="168">
        <f>S14+Z14</f>
        <v>5743.9590000000017</v>
      </c>
      <c r="AD14" s="168">
        <f>V14+AA14</f>
        <v>4831.2710000000025</v>
      </c>
      <c r="AE14" s="161">
        <f>AE15*F14</f>
        <v>261.48102052203075</v>
      </c>
      <c r="AF14" s="163">
        <f>AF15*F14</f>
        <v>14.82749867393991</v>
      </c>
      <c r="AG14" s="163">
        <f>AG15*F14</f>
        <v>-143.08250601809243</v>
      </c>
    </row>
    <row r="15" spans="1:33" s="12" customFormat="1" ht="20.25" customHeight="1" thickBot="1">
      <c r="A15" s="346"/>
      <c r="B15" s="164"/>
      <c r="C15" s="164"/>
      <c r="D15" s="164"/>
      <c r="E15" s="246"/>
      <c r="F15" s="164"/>
      <c r="G15" s="166">
        <f>G14/D14</f>
        <v>-7.1930710558446534E-2</v>
      </c>
      <c r="H15" s="166">
        <f t="shared" ref="H15" si="9">H14/E14</f>
        <v>-7.1930710558446534E-2</v>
      </c>
      <c r="I15" s="166">
        <f>I14/C14</f>
        <v>-0.13398519975193174</v>
      </c>
      <c r="J15" s="164"/>
      <c r="K15" s="164"/>
      <c r="L15" s="164"/>
      <c r="M15" s="246"/>
      <c r="N15" s="164"/>
      <c r="O15" s="166">
        <f>O14/L14</f>
        <v>-7.6634541651559307E-2</v>
      </c>
      <c r="P15" s="166">
        <f t="shared" ref="P15" si="10">P14/M14</f>
        <v>-7.6634541651559307E-2</v>
      </c>
      <c r="Q15" s="166">
        <f>Q14/K14</f>
        <v>-0.13146450234807616</v>
      </c>
      <c r="R15" s="167">
        <f>R14/B14</f>
        <v>0.13539890326659026</v>
      </c>
      <c r="S15" s="167">
        <f>S14/C14</f>
        <v>0.13539890326659026</v>
      </c>
      <c r="T15" s="167">
        <f>T14/D14</f>
        <v>0.12846502844051191</v>
      </c>
      <c r="U15" s="167">
        <f>U14/E14</f>
        <v>0.12846502844051191</v>
      </c>
      <c r="V15" s="167">
        <f>V14/F14</f>
        <v>0.13288232071016939</v>
      </c>
      <c r="W15" s="166">
        <f>V15-T15</f>
        <v>4.4172922696574801E-3</v>
      </c>
      <c r="X15" s="166">
        <f>V15-U15</f>
        <v>4.4172922696574801E-3</v>
      </c>
      <c r="Y15" s="166">
        <f>V15-S15</f>
        <v>-2.516582556420871E-3</v>
      </c>
      <c r="Z15" s="194">
        <f>Z14/S14</f>
        <v>3.2785603038540112E-2</v>
      </c>
      <c r="AA15" s="194">
        <f>AA14/V14</f>
        <v>2.2075248528482461E-2</v>
      </c>
      <c r="AB15" s="194">
        <f>AA15-Z15</f>
        <v>-1.0710354510057651E-2</v>
      </c>
      <c r="AC15" s="167">
        <f>AC14/C14</f>
        <v>0.13983803796094238</v>
      </c>
      <c r="AD15" s="167">
        <f>AD14/F14</f>
        <v>0.13581573096488789</v>
      </c>
      <c r="AE15" s="166">
        <f>AD15-T15</f>
        <v>7.3507025243759738E-3</v>
      </c>
      <c r="AF15" s="166">
        <f>AD15-S15</f>
        <v>4.1682769829762267E-4</v>
      </c>
      <c r="AG15" s="166">
        <f t="shared" ref="AG15" si="11">AD15-AC15</f>
        <v>-4.0223069960544922E-3</v>
      </c>
    </row>
    <row r="16" spans="1:33" s="12" customFormat="1" ht="20.25" customHeight="1">
      <c r="A16" s="343" t="s">
        <v>12</v>
      </c>
      <c r="B16" s="245">
        <v>1082788.426</v>
      </c>
      <c r="C16" s="245">
        <f>B16+B92+C92+D92</f>
        <v>1067478.9649999999</v>
      </c>
      <c r="D16" s="245">
        <v>1086631.8670000001</v>
      </c>
      <c r="E16" s="245">
        <v>983654.63799999992</v>
      </c>
      <c r="F16" s="245">
        <v>958931.84</v>
      </c>
      <c r="G16" s="161">
        <f>F16-D16</f>
        <v>-127700.02700000012</v>
      </c>
      <c r="H16" s="161">
        <f t="shared" ref="H16" si="12">F16-E16</f>
        <v>-24722.797999999952</v>
      </c>
      <c r="I16" s="161">
        <f>F16-C16</f>
        <v>-108547.12499999988</v>
      </c>
      <c r="J16" s="245">
        <v>984471.951</v>
      </c>
      <c r="K16" s="245">
        <f>J16+B92+C92-F92</f>
        <v>968831.70000000007</v>
      </c>
      <c r="L16" s="245">
        <v>998375.33000000007</v>
      </c>
      <c r="M16" s="245">
        <v>894649.46199999994</v>
      </c>
      <c r="N16" s="245">
        <v>880689.15400000021</v>
      </c>
      <c r="O16" s="161">
        <f>N16-L16</f>
        <v>-117686.17599999986</v>
      </c>
      <c r="P16" s="161">
        <f t="shared" ref="P16" si="13">N16-M16</f>
        <v>-13960.307999999728</v>
      </c>
      <c r="Q16" s="161">
        <f>N16-K16</f>
        <v>-88142.545999999857</v>
      </c>
      <c r="R16" s="168">
        <f>B16-J16</f>
        <v>98316.474999999977</v>
      </c>
      <c r="S16" s="168">
        <f>C16-K16</f>
        <v>98647.264999999781</v>
      </c>
      <c r="T16" s="168">
        <f>D16-L16</f>
        <v>88256.537000000011</v>
      </c>
      <c r="U16" s="168">
        <f>E16-M16</f>
        <v>89005.175999999978</v>
      </c>
      <c r="V16" s="168">
        <f>F16-N16</f>
        <v>78242.685999999754</v>
      </c>
      <c r="W16" s="161">
        <f>F16*W17</f>
        <v>357.98006818109718</v>
      </c>
      <c r="X16" s="163">
        <f>X17*F16</f>
        <v>-8525.4680797086785</v>
      </c>
      <c r="Y16" s="163">
        <f>F16*Y17</f>
        <v>-10373.583209030883</v>
      </c>
      <c r="Z16" s="160">
        <v>1865.2130000000034</v>
      </c>
      <c r="AA16" s="160">
        <v>4738.2439999999915</v>
      </c>
      <c r="AB16" s="160">
        <f t="shared" ref="AB16" si="14">AA16-Z16</f>
        <v>2873.0309999999881</v>
      </c>
      <c r="AC16" s="168">
        <f>S16+Z16</f>
        <v>100512.47799999978</v>
      </c>
      <c r="AD16" s="168">
        <f>V16+AA16</f>
        <v>82980.929999999746</v>
      </c>
      <c r="AE16" s="161">
        <f>AE17*F16</f>
        <v>5096.2240681810827</v>
      </c>
      <c r="AF16" s="163">
        <f>AF17*F16</f>
        <v>-5635.339209030898</v>
      </c>
      <c r="AG16" s="163">
        <f>AG17*F16</f>
        <v>-7310.8871052668919</v>
      </c>
    </row>
    <row r="17" spans="1:33" s="12" customFormat="1" ht="20.25" customHeight="1" thickBot="1">
      <c r="A17" s="344"/>
      <c r="B17" s="164"/>
      <c r="C17" s="164"/>
      <c r="D17" s="164"/>
      <c r="E17" s="165"/>
      <c r="F17" s="164"/>
      <c r="G17" s="166">
        <f>G16/D16</f>
        <v>-0.11751912572981822</v>
      </c>
      <c r="H17" s="166">
        <f t="shared" ref="H17" si="15">H16/E16</f>
        <v>-2.5133616052751183E-2</v>
      </c>
      <c r="I17" s="166">
        <f>I16/C16</f>
        <v>-0.10168549316566618</v>
      </c>
      <c r="J17" s="164"/>
      <c r="K17" s="164"/>
      <c r="L17" s="164"/>
      <c r="M17" s="165"/>
      <c r="N17" s="164"/>
      <c r="O17" s="166">
        <f>O16/L16</f>
        <v>-0.11787768834392157</v>
      </c>
      <c r="P17" s="166">
        <f t="shared" ref="P17" si="16">P16/M16</f>
        <v>-1.5604221086537388E-2</v>
      </c>
      <c r="Q17" s="166">
        <f>Q16/K16</f>
        <v>-9.0978181246546594E-2</v>
      </c>
      <c r="R17" s="167">
        <f>R16/B16</f>
        <v>9.0799340516777904E-2</v>
      </c>
      <c r="S17" s="167">
        <f>S16/C16</f>
        <v>9.2411436884847459E-2</v>
      </c>
      <c r="T17" s="167">
        <f>T16/D16</f>
        <v>8.122027310285021E-2</v>
      </c>
      <c r="U17" s="167">
        <f>U16/E16</f>
        <v>9.0484172555693257E-2</v>
      </c>
      <c r="V17" s="167">
        <f>V16/F16</f>
        <v>8.1593584378217912E-2</v>
      </c>
      <c r="W17" s="166">
        <f>V17-T17</f>
        <v>3.7331127536770203E-4</v>
      </c>
      <c r="X17" s="166">
        <f>V17-U17</f>
        <v>-8.8905881774753448E-3</v>
      </c>
      <c r="Y17" s="166">
        <f>V17-S17</f>
        <v>-1.0817852506629547E-2</v>
      </c>
      <c r="Z17" s="194">
        <f>Z16/S16</f>
        <v>1.8907903832914248E-2</v>
      </c>
      <c r="AA17" s="194">
        <f>AA16/V16</f>
        <v>6.0558299340592758E-2</v>
      </c>
      <c r="AB17" s="194">
        <f>AA17-Z17</f>
        <v>4.165039550767851E-2</v>
      </c>
      <c r="AC17" s="167">
        <f>AC16/C16</f>
        <v>9.4158743446527582E-2</v>
      </c>
      <c r="AD17" s="167">
        <f>AD16/F16</f>
        <v>8.6534753085265939E-2</v>
      </c>
      <c r="AE17" s="166">
        <f>AD17-T17</f>
        <v>5.3144799824157291E-3</v>
      </c>
      <c r="AF17" s="166">
        <f>AD17-S17</f>
        <v>-5.8766837995815197E-3</v>
      </c>
      <c r="AG17" s="166">
        <f t="shared" ref="AG17" si="17">AD17-AC17</f>
        <v>-7.6239903612616428E-3</v>
      </c>
    </row>
    <row r="18" spans="1:33" s="104" customFormat="1" ht="20.25" customHeight="1">
      <c r="A18" s="343" t="s">
        <v>13</v>
      </c>
      <c r="B18" s="245">
        <v>1304080.327</v>
      </c>
      <c r="C18" s="245">
        <f>B18-E110</f>
        <v>1298943.73</v>
      </c>
      <c r="D18" s="245">
        <v>1304080.3269999998</v>
      </c>
      <c r="E18" s="245">
        <v>1304080.3269999998</v>
      </c>
      <c r="F18" s="250">
        <v>1182774.7699999998</v>
      </c>
      <c r="G18" s="161">
        <f>F18-D18</f>
        <v>-121305.55700000003</v>
      </c>
      <c r="H18" s="161">
        <f t="shared" ref="H18" si="18">F18-E18</f>
        <v>-121305.55700000003</v>
      </c>
      <c r="I18" s="161">
        <f>F18-C18</f>
        <v>-116168.9600000002</v>
      </c>
      <c r="J18" s="245">
        <v>1266074.223</v>
      </c>
      <c r="K18" s="245">
        <f>J18-E110</f>
        <v>1260937.6259999999</v>
      </c>
      <c r="L18" s="245">
        <v>1266299.3970000001</v>
      </c>
      <c r="M18" s="245">
        <v>1266299.3970000001</v>
      </c>
      <c r="N18" s="250">
        <v>1144744.3429999999</v>
      </c>
      <c r="O18" s="161">
        <f>N18-L18</f>
        <v>-121555.05400000024</v>
      </c>
      <c r="P18" s="161">
        <f t="shared" ref="P18" si="19">N18-M18</f>
        <v>-121555.05400000024</v>
      </c>
      <c r="Q18" s="161">
        <f>N18-K18</f>
        <v>-116193.28300000005</v>
      </c>
      <c r="R18" s="168">
        <f>B18-J18</f>
        <v>38006.10400000005</v>
      </c>
      <c r="S18" s="168">
        <f>C18-K18</f>
        <v>38006.10400000005</v>
      </c>
      <c r="T18" s="168">
        <f>D18-L18</f>
        <v>37780.929999999702</v>
      </c>
      <c r="U18" s="168">
        <f>E18-M18</f>
        <v>37780.929999999702</v>
      </c>
      <c r="V18" s="168">
        <f>F18-N18</f>
        <v>38030.426999999909</v>
      </c>
      <c r="W18" s="161">
        <f>F18*W19</f>
        <v>3763.8792529486245</v>
      </c>
      <c r="X18" s="163">
        <f>X19*F18</f>
        <v>3763.8792529486245</v>
      </c>
      <c r="Y18" s="163">
        <f>F18*Y19</f>
        <v>3423.3382716866854</v>
      </c>
      <c r="Z18" s="160">
        <v>0</v>
      </c>
      <c r="AA18" s="160">
        <v>0</v>
      </c>
      <c r="AB18" s="160">
        <f t="shared" ref="AB18" si="20">AA18-Z18</f>
        <v>0</v>
      </c>
      <c r="AC18" s="168">
        <f>S18+Z18</f>
        <v>38006.10400000005</v>
      </c>
      <c r="AD18" s="168">
        <f>V18+AA18</f>
        <v>38030.426999999909</v>
      </c>
      <c r="AE18" s="161">
        <f>AE19*F18</f>
        <v>3763.8792529486245</v>
      </c>
      <c r="AF18" s="163">
        <f>AF19*F18</f>
        <v>3423.3382716866854</v>
      </c>
      <c r="AG18" s="163">
        <f>AG19*F18</f>
        <v>3423.3382716866854</v>
      </c>
    </row>
    <row r="19" spans="1:33" s="104" customFormat="1" ht="20.25" customHeight="1" thickBot="1">
      <c r="A19" s="344"/>
      <c r="B19" s="164"/>
      <c r="C19" s="164"/>
      <c r="D19" s="164"/>
      <c r="E19" s="170"/>
      <c r="F19" s="164"/>
      <c r="G19" s="166">
        <f>G18/D18</f>
        <v>-9.3020003820669592E-2</v>
      </c>
      <c r="H19" s="166">
        <f t="shared" ref="H19" si="21">H18/E18</f>
        <v>-9.3020003820669592E-2</v>
      </c>
      <c r="I19" s="166">
        <f>I18/C18</f>
        <v>-8.9433404478575992E-2</v>
      </c>
      <c r="J19" s="164"/>
      <c r="K19" s="164"/>
      <c r="L19" s="164"/>
      <c r="M19" s="170"/>
      <c r="N19" s="164"/>
      <c r="O19" s="166">
        <f>O18/L18</f>
        <v>-9.5992349272199975E-2</v>
      </c>
      <c r="P19" s="166">
        <f t="shared" ref="P19" si="22">P18/M18</f>
        <v>-9.5992349272199975E-2</v>
      </c>
      <c r="Q19" s="166">
        <f>Q18/K18</f>
        <v>-9.2148319317422012E-2</v>
      </c>
      <c r="R19" s="167">
        <f>R18/B18</f>
        <v>2.9143989992880284E-2</v>
      </c>
      <c r="S19" s="167">
        <f>S18/C18</f>
        <v>2.9259238196561486E-2</v>
      </c>
      <c r="T19" s="167">
        <f>T18/D18</f>
        <v>2.8971321181505492E-2</v>
      </c>
      <c r="U19" s="167">
        <f>U18/E18</f>
        <v>2.8971321181505492E-2</v>
      </c>
      <c r="V19" s="167">
        <f>V18/F18</f>
        <v>3.215356631254479E-2</v>
      </c>
      <c r="W19" s="166">
        <f>V19-T19</f>
        <v>3.1822451310392977E-3</v>
      </c>
      <c r="X19" s="166">
        <f>V19-U19</f>
        <v>3.1822451310392977E-3</v>
      </c>
      <c r="Y19" s="166">
        <f>V19-S19</f>
        <v>2.8943281159833044E-3</v>
      </c>
      <c r="Z19" s="194">
        <f>Z18/S18</f>
        <v>0</v>
      </c>
      <c r="AA19" s="194">
        <f>AA18/V18</f>
        <v>0</v>
      </c>
      <c r="AB19" s="194">
        <f>AA19-Z19</f>
        <v>0</v>
      </c>
      <c r="AC19" s="167">
        <f>AC18/C18</f>
        <v>2.9259238196561486E-2</v>
      </c>
      <c r="AD19" s="167">
        <f>AD18/F18</f>
        <v>3.215356631254479E-2</v>
      </c>
      <c r="AE19" s="166">
        <f>AD19-T19</f>
        <v>3.1822451310392977E-3</v>
      </c>
      <c r="AF19" s="166">
        <f>AD19-S19</f>
        <v>2.8943281159833044E-3</v>
      </c>
      <c r="AG19" s="166">
        <f t="shared" ref="AG19" si="23">AD19-AC19</f>
        <v>2.8943281159833044E-3</v>
      </c>
    </row>
    <row r="20" spans="1:33" s="12" customFormat="1" ht="20.25" customHeight="1">
      <c r="A20" s="343" t="s">
        <v>14</v>
      </c>
      <c r="B20" s="245">
        <v>647151.35400000005</v>
      </c>
      <c r="C20" s="245">
        <f>B20</f>
        <v>647151.35400000005</v>
      </c>
      <c r="D20" s="245">
        <v>647151.35400000005</v>
      </c>
      <c r="E20" s="245">
        <v>647151.35400000005</v>
      </c>
      <c r="F20" s="250">
        <v>581424.25600000005</v>
      </c>
      <c r="G20" s="161">
        <f>F20-D20</f>
        <v>-65727.097999999998</v>
      </c>
      <c r="H20" s="161">
        <f t="shared" ref="H20" si="24">F20-E20</f>
        <v>-65727.097999999998</v>
      </c>
      <c r="I20" s="161">
        <f>F20-C20</f>
        <v>-65727.097999999998</v>
      </c>
      <c r="J20" s="245">
        <v>608764.33600000001</v>
      </c>
      <c r="K20" s="245">
        <f>J20-B126</f>
        <v>608249.43099999998</v>
      </c>
      <c r="L20" s="245">
        <v>611349.43099999998</v>
      </c>
      <c r="M20" s="245">
        <v>611349.43099999998</v>
      </c>
      <c r="N20" s="245">
        <v>552136.69200000004</v>
      </c>
      <c r="O20" s="161">
        <f>N20-L20</f>
        <v>-59212.738999999943</v>
      </c>
      <c r="P20" s="161">
        <f t="shared" ref="P20" si="25">N20-M20</f>
        <v>-59212.738999999943</v>
      </c>
      <c r="Q20" s="161">
        <f>N20-K20</f>
        <v>-56112.738999999943</v>
      </c>
      <c r="R20" s="168">
        <f>B20-J20</f>
        <v>38387.01800000004</v>
      </c>
      <c r="S20" s="168">
        <f>C20-K20</f>
        <v>38901.923000000068</v>
      </c>
      <c r="T20" s="168">
        <f>D20-L20</f>
        <v>35801.923000000068</v>
      </c>
      <c r="U20" s="168">
        <f>E20-M20</f>
        <v>35801.923000000068</v>
      </c>
      <c r="V20" s="168">
        <f>F20-N20</f>
        <v>29287.564000000013</v>
      </c>
      <c r="W20" s="161">
        <f>F20*W21</f>
        <v>-2878.1825676017402</v>
      </c>
      <c r="X20" s="163">
        <f>X21*F20</f>
        <v>-2878.1825676017402</v>
      </c>
      <c r="Y20" s="163">
        <f>F20*Y21</f>
        <v>-5663.3350399861238</v>
      </c>
      <c r="Z20" s="160">
        <v>246.14300000000003</v>
      </c>
      <c r="AA20" s="160">
        <v>2668.857</v>
      </c>
      <c r="AB20" s="160">
        <f t="shared" ref="AB20" si="26">AA20-Z20</f>
        <v>2422.7139999999999</v>
      </c>
      <c r="AC20" s="168">
        <f>S20+Z20</f>
        <v>39148.066000000064</v>
      </c>
      <c r="AD20" s="168">
        <f>V20+AA20</f>
        <v>31956.421000000013</v>
      </c>
      <c r="AE20" s="161">
        <f>AE21*F20</f>
        <v>-209.32556760173907</v>
      </c>
      <c r="AF20" s="163">
        <f>AF21*F20</f>
        <v>-2994.4780399861224</v>
      </c>
      <c r="AG20" s="163">
        <f>AG21*F20</f>
        <v>-3215.6218416022843</v>
      </c>
    </row>
    <row r="21" spans="1:33" s="12" customFormat="1" ht="20.25" customHeight="1" thickBot="1">
      <c r="A21" s="344"/>
      <c r="B21" s="164"/>
      <c r="C21" s="164"/>
      <c r="D21" s="164"/>
      <c r="E21" s="246"/>
      <c r="F21" s="164"/>
      <c r="G21" s="166">
        <f>G20/D20</f>
        <v>-0.10156371858568343</v>
      </c>
      <c r="H21" s="166">
        <f t="shared" ref="H21" si="27">H20/E20</f>
        <v>-0.10156371858568343</v>
      </c>
      <c r="I21" s="166">
        <f>I20/C20</f>
        <v>-0.10156371858568343</v>
      </c>
      <c r="J21" s="164"/>
      <c r="K21" s="164"/>
      <c r="L21" s="164"/>
      <c r="M21" s="165"/>
      <c r="N21" s="164"/>
      <c r="O21" s="166">
        <f>O20/L20</f>
        <v>-9.6855801277420259E-2</v>
      </c>
      <c r="P21" s="166">
        <f t="shared" ref="P21" si="28">P20/M20</f>
        <v>-9.6855801277420259E-2</v>
      </c>
      <c r="Q21" s="166">
        <f>Q20/K20</f>
        <v>-9.2252842567804957E-2</v>
      </c>
      <c r="R21" s="167">
        <f>R20/B20</f>
        <v>5.931690903948883E-2</v>
      </c>
      <c r="S21" s="167">
        <f>S20/C20</f>
        <v>6.0112557533179581E-2</v>
      </c>
      <c r="T21" s="167">
        <f>T20/D20</f>
        <v>5.5322333452152622E-2</v>
      </c>
      <c r="U21" s="167">
        <f>U20/E20</f>
        <v>5.5322333452152622E-2</v>
      </c>
      <c r="V21" s="167">
        <f>V20/F20</f>
        <v>5.0372105562792362E-2</v>
      </c>
      <c r="W21" s="166">
        <f>V21-T21</f>
        <v>-4.9502278893602605E-3</v>
      </c>
      <c r="X21" s="166">
        <f>V21-U21</f>
        <v>-4.9502278893602605E-3</v>
      </c>
      <c r="Y21" s="166">
        <f>V21-S21</f>
        <v>-9.7404519703872192E-3</v>
      </c>
      <c r="Z21" s="194">
        <f>Z20/S20</f>
        <v>6.3272707624247677E-3</v>
      </c>
      <c r="AA21" s="194">
        <f>AA20/V20</f>
        <v>9.1125946835318869E-2</v>
      </c>
      <c r="AB21" s="194">
        <f>AA21-Z21</f>
        <v>8.4798676072894097E-2</v>
      </c>
      <c r="AC21" s="167">
        <f>AC20/C20</f>
        <v>6.0492905960913841E-2</v>
      </c>
      <c r="AD21" s="167">
        <f>AD20/F20</f>
        <v>5.496231137629045E-2</v>
      </c>
      <c r="AE21" s="166">
        <f>AD21-T21</f>
        <v>-3.6002207586217222E-4</v>
      </c>
      <c r="AF21" s="166">
        <f>AD21-S21</f>
        <v>-5.1502461568891308E-3</v>
      </c>
      <c r="AG21" s="166">
        <f t="shared" ref="AG21" si="29">AD21-AC21</f>
        <v>-5.5305945846233912E-3</v>
      </c>
    </row>
    <row r="22" spans="1:33" s="12" customFormat="1" ht="20.25" customHeight="1">
      <c r="A22" s="343" t="s">
        <v>15</v>
      </c>
      <c r="B22" s="245">
        <v>215941.663</v>
      </c>
      <c r="C22" s="245">
        <f>B22</f>
        <v>215941.663</v>
      </c>
      <c r="D22" s="245">
        <v>213648.76662342614</v>
      </c>
      <c r="E22" s="245">
        <v>214098.76662342614</v>
      </c>
      <c r="F22" s="245">
        <v>189681.09700000001</v>
      </c>
      <c r="G22" s="161">
        <f>F22-D22</f>
        <v>-23967.669623426133</v>
      </c>
      <c r="H22" s="161">
        <f t="shared" ref="H22" si="30">F22-E22</f>
        <v>-24417.669623426133</v>
      </c>
      <c r="I22" s="161">
        <f>F22-C22</f>
        <v>-26260.565999999992</v>
      </c>
      <c r="J22" s="245">
        <v>214574.21599999999</v>
      </c>
      <c r="K22" s="245">
        <f>J22-B142</f>
        <v>201395.60120999999</v>
      </c>
      <c r="L22" s="245">
        <v>201870.83683342618</v>
      </c>
      <c r="M22" s="245">
        <v>202320.83683342618</v>
      </c>
      <c r="N22" s="245">
        <v>180036.405</v>
      </c>
      <c r="O22" s="161">
        <f>N22-L22</f>
        <v>-21834.431833426177</v>
      </c>
      <c r="P22" s="161">
        <f t="shared" ref="P22" si="31">N22-M22</f>
        <v>-22284.431833426177</v>
      </c>
      <c r="Q22" s="161">
        <f>N22-K22</f>
        <v>-21359.196209999995</v>
      </c>
      <c r="R22" s="168">
        <f>B22-J22</f>
        <v>1367.4470000000147</v>
      </c>
      <c r="S22" s="168">
        <f>C22-K22</f>
        <v>14546.061790000007</v>
      </c>
      <c r="T22" s="168">
        <f>D22-L22</f>
        <v>11777.929789999966</v>
      </c>
      <c r="U22" s="168">
        <f>E22-M22</f>
        <v>11777.929789999966</v>
      </c>
      <c r="V22" s="168">
        <f>F22-N22</f>
        <v>9644.69200000001</v>
      </c>
      <c r="W22" s="161">
        <f>F22*W23</f>
        <v>-811.95925178968344</v>
      </c>
      <c r="X22" s="163">
        <f>X23*F22</f>
        <v>-789.98110993713499</v>
      </c>
      <c r="Y22" s="163">
        <f>F22*Y23</f>
        <v>-3132.4299274021382</v>
      </c>
      <c r="Z22" s="160">
        <v>0</v>
      </c>
      <c r="AA22" s="160">
        <v>0</v>
      </c>
      <c r="AB22" s="160">
        <f t="shared" ref="AB22" si="32">AA22-Z22</f>
        <v>0</v>
      </c>
      <c r="AC22" s="168">
        <f>S22+Z22</f>
        <v>14546.061790000007</v>
      </c>
      <c r="AD22" s="168">
        <f>V22+AA22</f>
        <v>9644.69200000001</v>
      </c>
      <c r="AE22" s="161">
        <f>AE23*F22</f>
        <v>-811.95925178968344</v>
      </c>
      <c r="AF22" s="163">
        <f>AF23*F22</f>
        <v>-3132.4299274021382</v>
      </c>
      <c r="AG22" s="163">
        <f>AG23*F22</f>
        <v>-3132.4299274021382</v>
      </c>
    </row>
    <row r="23" spans="1:33" s="12" customFormat="1" ht="20.25" customHeight="1" thickBot="1">
      <c r="A23" s="344"/>
      <c r="B23" s="164"/>
      <c r="C23" s="164"/>
      <c r="D23" s="164"/>
      <c r="E23" s="165"/>
      <c r="F23" s="164"/>
      <c r="G23" s="166">
        <f>G22/D22</f>
        <v>-0.1121825789224946</v>
      </c>
      <c r="H23" s="166">
        <f t="shared" ref="H23" si="33">H22/E22</f>
        <v>-0.11404862348587866</v>
      </c>
      <c r="I23" s="166">
        <f>I22/C22</f>
        <v>-0.12160953859098507</v>
      </c>
      <c r="J23" s="164"/>
      <c r="K23" s="164"/>
      <c r="L23" s="164"/>
      <c r="M23" s="165"/>
      <c r="N23" s="164"/>
      <c r="O23" s="166">
        <f>O22/L22</f>
        <v>-0.10816040680231027</v>
      </c>
      <c r="P23" s="166">
        <f t="shared" ref="P23" si="34">P22/M22</f>
        <v>-0.11014402758611209</v>
      </c>
      <c r="Q23" s="166">
        <f>Q22/K22</f>
        <v>-0.10605592218336612</v>
      </c>
      <c r="R23" s="167">
        <f>R22/B22</f>
        <v>6.3324834170607209E-3</v>
      </c>
      <c r="S23" s="167">
        <f>S22/C22</f>
        <v>6.7361071448264281E-2</v>
      </c>
      <c r="T23" s="167">
        <f>T22/D22</f>
        <v>5.5127534673577373E-2</v>
      </c>
      <c r="U23" s="167">
        <f>U22/E22</f>
        <v>5.5011665764128012E-2</v>
      </c>
      <c r="V23" s="167">
        <f>V22/F22</f>
        <v>5.0846880119003159E-2</v>
      </c>
      <c r="W23" s="166">
        <f>V23-T23</f>
        <v>-4.2806545545742147E-3</v>
      </c>
      <c r="X23" s="166">
        <f>V23-U23</f>
        <v>-4.1647856451248536E-3</v>
      </c>
      <c r="Y23" s="166">
        <f>V23-S23</f>
        <v>-1.6514191329261123E-2</v>
      </c>
      <c r="Z23" s="194">
        <f>Z22/S22</f>
        <v>0</v>
      </c>
      <c r="AA23" s="194">
        <f>AA22/V22</f>
        <v>0</v>
      </c>
      <c r="AB23" s="194">
        <f>AA23-Z23</f>
        <v>0</v>
      </c>
      <c r="AC23" s="167">
        <f>AC22/C22</f>
        <v>6.7361071448264281E-2</v>
      </c>
      <c r="AD23" s="167">
        <f>AD22/F22</f>
        <v>5.0846880119003159E-2</v>
      </c>
      <c r="AE23" s="166">
        <f>AD23-T23</f>
        <v>-4.2806545545742147E-3</v>
      </c>
      <c r="AF23" s="166">
        <f>AD23-S23</f>
        <v>-1.6514191329261123E-2</v>
      </c>
      <c r="AG23" s="166">
        <f t="shared" ref="AG23" si="35">AD23-AC23</f>
        <v>-1.6514191329261123E-2</v>
      </c>
    </row>
    <row r="24" spans="1:33" s="104" customFormat="1" ht="20.25" customHeight="1">
      <c r="A24" s="343" t="s">
        <v>16</v>
      </c>
      <c r="B24" s="245">
        <v>483614.13199999998</v>
      </c>
      <c r="C24" s="245">
        <f>B24</f>
        <v>483614.13199999998</v>
      </c>
      <c r="D24" s="245">
        <v>483280.98499999999</v>
      </c>
      <c r="E24" s="245">
        <v>483280.98499999999</v>
      </c>
      <c r="F24" s="245">
        <v>478721.70299999998</v>
      </c>
      <c r="G24" s="161">
        <f>F24-D24</f>
        <v>-4559.2820000000065</v>
      </c>
      <c r="H24" s="161">
        <f t="shared" ref="H24" si="36">F24-E24</f>
        <v>-4559.2820000000065</v>
      </c>
      <c r="I24" s="161">
        <f>F24-C24</f>
        <v>-4892.4290000000037</v>
      </c>
      <c r="J24" s="245">
        <v>452972.511</v>
      </c>
      <c r="K24" s="245">
        <f>J24</f>
        <v>452972.511</v>
      </c>
      <c r="L24" s="245">
        <v>452468.24900000001</v>
      </c>
      <c r="M24" s="245">
        <v>452468.24900000001</v>
      </c>
      <c r="N24" s="245">
        <v>444908.29000000004</v>
      </c>
      <c r="O24" s="161">
        <f>N24-L24</f>
        <v>-7559.9589999999735</v>
      </c>
      <c r="P24" s="161">
        <f t="shared" ref="P24" si="37">N24-M24</f>
        <v>-7559.9589999999735</v>
      </c>
      <c r="Q24" s="161">
        <f>N24-K24</f>
        <v>-8064.2209999999614</v>
      </c>
      <c r="R24" s="168">
        <f>B24-J24</f>
        <v>30641.620999999985</v>
      </c>
      <c r="S24" s="168">
        <f>C24-K24</f>
        <v>30641.620999999985</v>
      </c>
      <c r="T24" s="168">
        <f>D24-L24</f>
        <v>30812.735999999975</v>
      </c>
      <c r="U24" s="168">
        <f>E24-M24</f>
        <v>30812.735999999975</v>
      </c>
      <c r="V24" s="168">
        <f>F24-N24</f>
        <v>33813.412999999942</v>
      </c>
      <c r="W24" s="161">
        <f>F24*W25</f>
        <v>3291.3649371956585</v>
      </c>
      <c r="X24" s="163">
        <f>X25*F24</f>
        <v>3291.3649371956585</v>
      </c>
      <c r="Y24" s="163">
        <f>F24*Y25</f>
        <v>3481.7745775715498</v>
      </c>
      <c r="Z24" s="160">
        <v>13345.701000000001</v>
      </c>
      <c r="AA24" s="160">
        <v>3623.0059999999939</v>
      </c>
      <c r="AB24" s="160">
        <f t="shared" ref="AB24" si="38">AA24-Z24</f>
        <v>-9722.695000000007</v>
      </c>
      <c r="AC24" s="168">
        <f>S24+Z24</f>
        <v>43987.321999999986</v>
      </c>
      <c r="AD24" s="168">
        <f>V24+AA24</f>
        <v>37436.418999999936</v>
      </c>
      <c r="AE24" s="161">
        <f>AE25*F24</f>
        <v>6914.3709371956547</v>
      </c>
      <c r="AF24" s="163">
        <f>AF25*F24</f>
        <v>7104.780577571546</v>
      </c>
      <c r="AG24" s="163">
        <f>AG25*F24</f>
        <v>-6105.9101109478743</v>
      </c>
    </row>
    <row r="25" spans="1:33" s="104" customFormat="1" ht="20.25" customHeight="1" thickBot="1">
      <c r="A25" s="344"/>
      <c r="B25" s="164"/>
      <c r="C25" s="164"/>
      <c r="D25" s="169"/>
      <c r="E25" s="170"/>
      <c r="F25" s="169"/>
      <c r="G25" s="166">
        <f>G24/D24</f>
        <v>-9.4340190107003834E-3</v>
      </c>
      <c r="H25" s="166">
        <f t="shared" ref="H25" si="39">H24/E24</f>
        <v>-9.4340190107003834E-3</v>
      </c>
      <c r="I25" s="166">
        <f>I24/C24</f>
        <v>-1.0116389650912857E-2</v>
      </c>
      <c r="J25" s="164"/>
      <c r="K25" s="164"/>
      <c r="L25" s="169"/>
      <c r="M25" s="170"/>
      <c r="N25" s="169"/>
      <c r="O25" s="166">
        <f>O24/L24</f>
        <v>-1.6708264097443824E-2</v>
      </c>
      <c r="P25" s="166">
        <f t="shared" ref="P25" si="40">P24/M24</f>
        <v>-1.6708264097443824E-2</v>
      </c>
      <c r="Q25" s="166">
        <f>Q24/K24</f>
        <v>-1.7802892679286583E-2</v>
      </c>
      <c r="R25" s="167">
        <f>R24/B24</f>
        <v>6.3359647645697806E-2</v>
      </c>
      <c r="S25" s="167">
        <f>S24/C24</f>
        <v>6.3359647645697806E-2</v>
      </c>
      <c r="T25" s="167">
        <f>T24/D24</f>
        <v>6.3757393641299537E-2</v>
      </c>
      <c r="U25" s="167">
        <f>U24/E24</f>
        <v>6.3757393641299537E-2</v>
      </c>
      <c r="V25" s="167">
        <f>V24/F24</f>
        <v>7.0632713720940168E-2</v>
      </c>
      <c r="W25" s="166">
        <f>V25-T25</f>
        <v>6.8753200796406316E-3</v>
      </c>
      <c r="X25" s="166">
        <f>V25-U25</f>
        <v>6.8753200796406316E-3</v>
      </c>
      <c r="Y25" s="166">
        <f>V25-S25</f>
        <v>7.2730660752423626E-3</v>
      </c>
      <c r="Z25" s="194">
        <f>Z24/S24</f>
        <v>0.43554161184879897</v>
      </c>
      <c r="AA25" s="194">
        <f>AA24/V24</f>
        <v>0.1071470070175998</v>
      </c>
      <c r="AB25" s="194">
        <f>AA25-Z25</f>
        <v>-0.3283946048311992</v>
      </c>
      <c r="AC25" s="167">
        <f>AC24/C24</f>
        <v>9.095541070747698E-2</v>
      </c>
      <c r="AD25" s="167">
        <f>AD24/F24</f>
        <v>7.8200797593669866E-2</v>
      </c>
      <c r="AE25" s="166">
        <f>AD25-T25</f>
        <v>1.4443403952370329E-2</v>
      </c>
      <c r="AF25" s="166">
        <f>AD25-S25</f>
        <v>1.484114994797206E-2</v>
      </c>
      <c r="AG25" s="166">
        <f t="shared" ref="AG25" si="41">AD25-AC25</f>
        <v>-1.2754613113807114E-2</v>
      </c>
    </row>
    <row r="26" spans="1:33" s="12" customFormat="1" ht="20.25" customHeight="1">
      <c r="A26" s="349" t="s">
        <v>119</v>
      </c>
      <c r="B26" s="245">
        <v>50829.392</v>
      </c>
      <c r="C26" s="245">
        <f>B26</f>
        <v>50829.392</v>
      </c>
      <c r="D26" s="245">
        <v>50829.392</v>
      </c>
      <c r="E26" s="249">
        <v>50829.392</v>
      </c>
      <c r="F26" s="301">
        <v>45415.528000000006</v>
      </c>
      <c r="G26" s="161">
        <f>F26-D26</f>
        <v>-5413.8639999999941</v>
      </c>
      <c r="H26" s="161">
        <f t="shared" ref="H26" si="42">F26-E26</f>
        <v>-5413.8639999999941</v>
      </c>
      <c r="I26" s="161">
        <f>F26-C26</f>
        <v>-5413.8639999999941</v>
      </c>
      <c r="J26" s="245">
        <v>39059.83400000001</v>
      </c>
      <c r="K26" s="245">
        <f>J26</f>
        <v>39059.83400000001</v>
      </c>
      <c r="L26" s="245">
        <v>40559.011628838874</v>
      </c>
      <c r="M26" s="245">
        <v>40559.011628838874</v>
      </c>
      <c r="N26" s="301">
        <v>34448.097999999998</v>
      </c>
      <c r="O26" s="161">
        <f>N26-L26</f>
        <v>-6110.9136288388763</v>
      </c>
      <c r="P26" s="161">
        <f t="shared" ref="P26" si="43">N26-M26</f>
        <v>-6110.9136288388763</v>
      </c>
      <c r="Q26" s="161">
        <f>N26-K26</f>
        <v>-4611.7360000000117</v>
      </c>
      <c r="R26" s="168">
        <f>B26-J26</f>
        <v>11769.55799999999</v>
      </c>
      <c r="S26" s="168">
        <f>C26-K26</f>
        <v>11769.55799999999</v>
      </c>
      <c r="T26" s="168">
        <f>D26-L26</f>
        <v>10270.380371161125</v>
      </c>
      <c r="U26" s="168">
        <f>E26-M26</f>
        <v>10270.380371161125</v>
      </c>
      <c r="V26" s="168">
        <f>F26-N26</f>
        <v>10967.430000000008</v>
      </c>
      <c r="W26" s="161">
        <f>F26*W27</f>
        <v>1790.9529861274327</v>
      </c>
      <c r="X26" s="163">
        <f>X27*F26</f>
        <v>1790.9529861274327</v>
      </c>
      <c r="Y26" s="163">
        <f>F26*Y27</f>
        <v>451.45351740459148</v>
      </c>
      <c r="Z26" s="160">
        <v>4816.3829999999998</v>
      </c>
      <c r="AA26" s="160">
        <v>4159.3990000000013</v>
      </c>
      <c r="AB26" s="160">
        <f t="shared" ref="AB26" si="44">AA26-Z26</f>
        <v>-656.98399999999856</v>
      </c>
      <c r="AC26" s="168">
        <f>S26+Z26</f>
        <v>16585.940999999992</v>
      </c>
      <c r="AD26" s="168">
        <f>V26+AA26</f>
        <v>15126.829000000009</v>
      </c>
      <c r="AE26" s="161">
        <f>AE27*F26</f>
        <v>5950.3519861274326</v>
      </c>
      <c r="AF26" s="163">
        <f>AF27*F26</f>
        <v>4610.8525174045917</v>
      </c>
      <c r="AG26" s="163">
        <f>AG27*F26</f>
        <v>307.46488303697839</v>
      </c>
    </row>
    <row r="27" spans="1:33" s="12" customFormat="1" ht="20.25" customHeight="1" thickBot="1">
      <c r="A27" s="350"/>
      <c r="B27" s="164"/>
      <c r="C27" s="164"/>
      <c r="D27" s="169"/>
      <c r="E27" s="171"/>
      <c r="F27" s="169"/>
      <c r="G27" s="166">
        <f>G26/D26</f>
        <v>-0.1065105008535218</v>
      </c>
      <c r="H27" s="166">
        <f t="shared" ref="H27" si="45">H26/E26</f>
        <v>-0.1065105008535218</v>
      </c>
      <c r="I27" s="166">
        <f>I26/C26</f>
        <v>-0.1065105008535218</v>
      </c>
      <c r="J27" s="164"/>
      <c r="K27" s="164"/>
      <c r="L27" s="169"/>
      <c r="M27" s="171"/>
      <c r="N27" s="169"/>
      <c r="O27" s="166">
        <f>O26/L26</f>
        <v>-0.15066722248462788</v>
      </c>
      <c r="P27" s="166">
        <f t="shared" ref="P27" si="46">P26/M26</f>
        <v>-0.15066722248462788</v>
      </c>
      <c r="Q27" s="166">
        <f>Q26/K26</f>
        <v>-0.11806849972787929</v>
      </c>
      <c r="R27" s="167">
        <f>R26/B26</f>
        <v>0.2315502416397188</v>
      </c>
      <c r="S27" s="167">
        <f>S26/C26</f>
        <v>0.2315502416397188</v>
      </c>
      <c r="T27" s="167">
        <f>T26/D26</f>
        <v>0.20205593588766763</v>
      </c>
      <c r="U27" s="167">
        <f>U26/E26</f>
        <v>0.20205593588766763</v>
      </c>
      <c r="V27" s="167">
        <f>V26/F26</f>
        <v>0.24149075179749108</v>
      </c>
      <c r="W27" s="166">
        <f>V27-T27</f>
        <v>3.9434815909823451E-2</v>
      </c>
      <c r="X27" s="166">
        <f>V27-U27</f>
        <v>3.9434815909823451E-2</v>
      </c>
      <c r="Y27" s="166">
        <f>V27-S27</f>
        <v>9.940510157772281E-3</v>
      </c>
      <c r="Z27" s="194">
        <f>Z26/S26</f>
        <v>0.40922377883689465</v>
      </c>
      <c r="AA27" s="194">
        <f>AA26/V26</f>
        <v>0.3792501069074522</v>
      </c>
      <c r="AB27" s="194">
        <f>AA27-Z27</f>
        <v>-2.9973671929442447E-2</v>
      </c>
      <c r="AC27" s="167">
        <f>AC26/C26</f>
        <v>0.32630610651412062</v>
      </c>
      <c r="AD27" s="167">
        <f>AD26/F26</f>
        <v>0.33307614523385054</v>
      </c>
      <c r="AE27" s="166">
        <f>AD27-T27</f>
        <v>0.13102020934618291</v>
      </c>
      <c r="AF27" s="166">
        <f>AD27-S27</f>
        <v>0.10152590359413174</v>
      </c>
      <c r="AG27" s="166">
        <f t="shared" ref="AG27" si="47">AD27-AC27</f>
        <v>6.7700387197299206E-3</v>
      </c>
    </row>
    <row r="28" spans="1:33" s="12" customFormat="1" ht="20.25" customHeight="1">
      <c r="A28" s="341" t="s">
        <v>236</v>
      </c>
      <c r="B28" s="322">
        <f t="shared" ref="B28:F28" si="48">B10+B12+B14+B16+B18+B20+B22+B24</f>
        <v>4701985.7620000001</v>
      </c>
      <c r="C28" s="322">
        <f t="shared" si="48"/>
        <v>4681865.2409999995</v>
      </c>
      <c r="D28" s="322">
        <f t="shared" si="48"/>
        <v>4702094.0656418866</v>
      </c>
      <c r="E28" s="322">
        <f t="shared" si="48"/>
        <v>4597929.4356234269</v>
      </c>
      <c r="F28" s="322">
        <f t="shared" si="48"/>
        <v>4282144.4879999999</v>
      </c>
      <c r="G28" s="173">
        <f>F28-D28</f>
        <v>-419949.57764188666</v>
      </c>
      <c r="H28" s="173">
        <f t="shared" ref="H28" si="49">F28-E28</f>
        <v>-315784.94762342703</v>
      </c>
      <c r="I28" s="173">
        <f>F28-C28</f>
        <v>-399720.75299999956</v>
      </c>
      <c r="J28" s="324">
        <f t="shared" ref="J28:N28" si="50">J10+J12+J14+J16+J18+J20+J22+J24</f>
        <v>4427686.8270000005</v>
      </c>
      <c r="K28" s="324">
        <f t="shared" si="50"/>
        <v>4391886.9142100001</v>
      </c>
      <c r="L28" s="324">
        <f t="shared" si="50"/>
        <v>4430997.9760445319</v>
      </c>
      <c r="M28" s="324">
        <f t="shared" si="50"/>
        <v>4326160.7060682857</v>
      </c>
      <c r="N28" s="324">
        <f t="shared" si="50"/>
        <v>4032061.9269999997</v>
      </c>
      <c r="O28" s="173">
        <f>N28-L28</f>
        <v>-398936.04904453224</v>
      </c>
      <c r="P28" s="173">
        <f t="shared" ref="P28" si="51">N28-M28</f>
        <v>-294098.77906828607</v>
      </c>
      <c r="Q28" s="173">
        <f>N28-K28</f>
        <v>-359824.9872100004</v>
      </c>
      <c r="R28" s="174">
        <f t="shared" ref="R28:V28" si="52">R10+R12+R14+R16+R18+R20+R22+R24</f>
        <v>274298.93500000006</v>
      </c>
      <c r="S28" s="175">
        <f t="shared" si="52"/>
        <v>289978.3267899999</v>
      </c>
      <c r="T28" s="175">
        <f t="shared" si="52"/>
        <v>271096.08959735418</v>
      </c>
      <c r="U28" s="175">
        <f t="shared" si="52"/>
        <v>271768.72955514002</v>
      </c>
      <c r="V28" s="176">
        <f t="shared" si="52"/>
        <v>250082.56099999961</v>
      </c>
      <c r="W28" s="172">
        <f>F28*W29</f>
        <v>3198.3835289151834</v>
      </c>
      <c r="X28" s="172">
        <f>X29*F28</f>
        <v>-3021.1422145134934</v>
      </c>
      <c r="Y28" s="172">
        <f>F28*Y29</f>
        <v>-15138.4630545159</v>
      </c>
      <c r="Z28" s="172">
        <f t="shared" ref="Z28:AA28" si="53">Z10+Z12+Z14+Z16+Z18+Z20+Z22+Z24</f>
        <v>27944.742000000006</v>
      </c>
      <c r="AA28" s="172">
        <f t="shared" si="53"/>
        <v>18636.128999999986</v>
      </c>
      <c r="AB28" s="172">
        <f>AB10+AB14+AB12+AB16+AB18+AB20+AB22+AB24</f>
        <v>-9308.6130000000194</v>
      </c>
      <c r="AC28" s="175">
        <f>AC10+AC12+AC14+AC16+AC18+AC20+AC22+AC24</f>
        <v>317923.06878999987</v>
      </c>
      <c r="AD28" s="175">
        <f>AD10+AD12+AD14+AD16+AD18+AD20+AD22+AD24</f>
        <v>268718.68999999959</v>
      </c>
      <c r="AE28" s="172">
        <f>AE29*F28</f>
        <v>21834.512528915166</v>
      </c>
      <c r="AF28" s="172">
        <f>AF29*F28</f>
        <v>3497.6659454840828</v>
      </c>
      <c r="AG28" s="172">
        <f>AG29*F28</f>
        <v>-22061.2548615409</v>
      </c>
    </row>
    <row r="29" spans="1:33" s="12" customFormat="1" ht="20.25" customHeight="1" thickBot="1">
      <c r="A29" s="342"/>
      <c r="B29" s="323"/>
      <c r="C29" s="323"/>
      <c r="D29" s="323"/>
      <c r="E29" s="323"/>
      <c r="F29" s="323"/>
      <c r="G29" s="178">
        <f>G28/D28</f>
        <v>-8.9311181737186066E-2</v>
      </c>
      <c r="H29" s="178">
        <f t="shared" ref="H29" si="54">H28/E28</f>
        <v>-6.8679816000832158E-2</v>
      </c>
      <c r="I29" s="178">
        <f>I28/C28</f>
        <v>-8.537639005487975E-2</v>
      </c>
      <c r="J29" s="325"/>
      <c r="K29" s="325"/>
      <c r="L29" s="325"/>
      <c r="M29" s="325"/>
      <c r="N29" s="325"/>
      <c r="O29" s="178">
        <f>O28/L28</f>
        <v>-9.0033001865790718E-2</v>
      </c>
      <c r="P29" s="178">
        <f t="shared" ref="P29" si="55">P28/M28</f>
        <v>-6.798147342417378E-2</v>
      </c>
      <c r="Q29" s="178">
        <f>Q28/K28</f>
        <v>-8.1929474560417881E-2</v>
      </c>
      <c r="R29" s="179">
        <f>R28/B28</f>
        <v>5.8336828073108922E-2</v>
      </c>
      <c r="S29" s="180">
        <f>S28/C28</f>
        <v>6.1936495790311012E-2</v>
      </c>
      <c r="T29" s="180">
        <f>T28/D28</f>
        <v>5.7654331413369259E-2</v>
      </c>
      <c r="U29" s="180">
        <f>U28/E28</f>
        <v>5.910676389453795E-2</v>
      </c>
      <c r="V29" s="181">
        <f>V28/F28</f>
        <v>5.8401243045584875E-2</v>
      </c>
      <c r="W29" s="177">
        <f>V29-T29</f>
        <v>7.4691163221561607E-4</v>
      </c>
      <c r="X29" s="177">
        <f>V29-U29</f>
        <v>-7.0552084895307565E-4</v>
      </c>
      <c r="Y29" s="177">
        <f>V29-S29</f>
        <v>-3.5352527447261375E-3</v>
      </c>
      <c r="Z29" s="177">
        <f>Z28/S28</f>
        <v>9.636838142126869E-2</v>
      </c>
      <c r="AA29" s="177">
        <f>AA28/V28</f>
        <v>7.4519906248081066E-2</v>
      </c>
      <c r="AB29" s="177">
        <f>AA29-Z29</f>
        <v>-2.1848475173187623E-2</v>
      </c>
      <c r="AC29" s="180">
        <f>AC28/C28</f>
        <v>6.7905215640528496E-2</v>
      </c>
      <c r="AD29" s="180">
        <f>AD28/F28</f>
        <v>6.2753298202113256E-2</v>
      </c>
      <c r="AE29" s="177">
        <f>AD29-T29</f>
        <v>5.0989667887439971E-3</v>
      </c>
      <c r="AF29" s="177">
        <f>AD29-S29</f>
        <v>8.168024118022435E-4</v>
      </c>
      <c r="AG29" s="177">
        <f t="shared" ref="AG29" si="56">AD29-AC29</f>
        <v>-5.1519174384152405E-3</v>
      </c>
    </row>
    <row r="30" spans="1:33" s="12" customFormat="1" ht="20.25" customHeight="1">
      <c r="A30" s="347" t="s">
        <v>237</v>
      </c>
      <c r="B30" s="318">
        <f t="shared" ref="B30:F30" si="57">B12+B14+B16+B18+B20+B24+B26+B10+B22</f>
        <v>4752815.1540000001</v>
      </c>
      <c r="C30" s="318">
        <f t="shared" si="57"/>
        <v>4732694.6330000004</v>
      </c>
      <c r="D30" s="318">
        <f t="shared" si="57"/>
        <v>4752923.4576418865</v>
      </c>
      <c r="E30" s="318">
        <f t="shared" si="57"/>
        <v>4648758.827623426</v>
      </c>
      <c r="F30" s="318">
        <f t="shared" si="57"/>
        <v>4327560.0159999998</v>
      </c>
      <c r="G30" s="182">
        <f>F30-D30</f>
        <v>-425363.44164188672</v>
      </c>
      <c r="H30" s="182">
        <f t="shared" ref="H30" si="58">F30-E30</f>
        <v>-321198.81162342615</v>
      </c>
      <c r="I30" s="182">
        <f>F30-C30</f>
        <v>-405134.61700000055</v>
      </c>
      <c r="J30" s="318">
        <f t="shared" ref="J30:N30" si="59">J12+J14+J16+J18+J20+J24+J26+J10+J22</f>
        <v>4466746.6610000003</v>
      </c>
      <c r="K30" s="318">
        <f t="shared" si="59"/>
        <v>4430946.7482099999</v>
      </c>
      <c r="L30" s="318">
        <f t="shared" si="59"/>
        <v>4471556.9876733702</v>
      </c>
      <c r="M30" s="318">
        <f t="shared" si="59"/>
        <v>4366719.717697124</v>
      </c>
      <c r="N30" s="318">
        <f t="shared" si="59"/>
        <v>4066510.0249999999</v>
      </c>
      <c r="O30" s="182">
        <f>N30-L30</f>
        <v>-405046.96267337026</v>
      </c>
      <c r="P30" s="182">
        <f t="shared" ref="P30" si="60">N30-M30</f>
        <v>-300209.69269712409</v>
      </c>
      <c r="Q30" s="182">
        <f>N30-K30</f>
        <v>-364436.72320999997</v>
      </c>
      <c r="R30" s="183">
        <f t="shared" ref="R30:V30" si="61">R12+R14+R16+R18+R20+R24+R26+R10+R22</f>
        <v>286068.49300000002</v>
      </c>
      <c r="S30" s="184">
        <f t="shared" si="61"/>
        <v>301747.88478999987</v>
      </c>
      <c r="T30" s="184">
        <f t="shared" si="61"/>
        <v>281366.46996851533</v>
      </c>
      <c r="U30" s="184">
        <f t="shared" si="61"/>
        <v>282039.10992630117</v>
      </c>
      <c r="V30" s="185">
        <f t="shared" si="61"/>
        <v>261049.9909999996</v>
      </c>
      <c r="W30" s="182">
        <f>F30*W31</f>
        <v>4864.4462231169036</v>
      </c>
      <c r="X30" s="182">
        <f>X31*F30</f>
        <v>-1502.0622088488331</v>
      </c>
      <c r="Y30" s="182">
        <f>F30*Y31</f>
        <v>-14867.257500359707</v>
      </c>
      <c r="Z30" s="182">
        <f>Z28+Z26</f>
        <v>32761.125000000007</v>
      </c>
      <c r="AA30" s="182">
        <f>AA28+AA26</f>
        <v>22795.527999999988</v>
      </c>
      <c r="AB30" s="182">
        <f>AB14+AB12+AB16+AB18+AB20+AB24+AB26+AB10+AB22</f>
        <v>-9965.5970000000179</v>
      </c>
      <c r="AC30" s="184">
        <f>AC12+AC14+AC16+AC18+AC20+AC24+AC26+AC10+AC22</f>
        <v>334509.00978999987</v>
      </c>
      <c r="AD30" s="184">
        <f>AD12+AD14+AD16+AD18+AD20+AD24+AD26+AD10+AD22</f>
        <v>283845.51899999951</v>
      </c>
      <c r="AE30" s="182">
        <f>AE31*F30</f>
        <v>27659.974223116795</v>
      </c>
      <c r="AF30" s="182">
        <f>AF31*F30</f>
        <v>7928.2704996401835</v>
      </c>
      <c r="AG30" s="182">
        <f>AG31*F30</f>
        <v>-22028.391745290661</v>
      </c>
    </row>
    <row r="31" spans="1:33" s="12" customFormat="1" ht="20.25" customHeight="1" thickBot="1">
      <c r="A31" s="348"/>
      <c r="B31" s="319"/>
      <c r="C31" s="319"/>
      <c r="D31" s="319"/>
      <c r="E31" s="319"/>
      <c r="F31" s="319"/>
      <c r="G31" s="186">
        <f>G30/D30</f>
        <v>-8.9495117148999145E-2</v>
      </c>
      <c r="H31" s="186">
        <f t="shared" ref="H31" si="62">H30/E30</f>
        <v>-6.9093455593959449E-2</v>
      </c>
      <c r="I31" s="186">
        <f>I30/C30</f>
        <v>-8.5603371528576819E-2</v>
      </c>
      <c r="J31" s="319"/>
      <c r="K31" s="319"/>
      <c r="L31" s="319"/>
      <c r="M31" s="319"/>
      <c r="N31" s="319"/>
      <c r="O31" s="186">
        <f>O30/L30</f>
        <v>-9.0582981227781093E-2</v>
      </c>
      <c r="P31" s="186">
        <f t="shared" ref="P31" si="63">P30/M30</f>
        <v>-6.8749476061047865E-2</v>
      </c>
      <c r="Q31" s="186">
        <f>Q30/K30</f>
        <v>-8.2248048536630231E-2</v>
      </c>
      <c r="R31" s="187">
        <f>R30/B30</f>
        <v>6.0189273878922665E-2</v>
      </c>
      <c r="S31" s="188">
        <f>S30/C30</f>
        <v>6.3758156439247246E-2</v>
      </c>
      <c r="T31" s="188">
        <f>T30/D30</f>
        <v>5.9198611649452559E-2</v>
      </c>
      <c r="U31" s="188">
        <f>U30/E30</f>
        <v>6.0669765927712657E-2</v>
      </c>
      <c r="V31" s="189">
        <f>V30/F30</f>
        <v>6.0322673754918898E-2</v>
      </c>
      <c r="W31" s="186">
        <f>V31-T31</f>
        <v>1.1240621054663391E-3</v>
      </c>
      <c r="X31" s="186">
        <f>V31-U31</f>
        <v>-3.470921727937587E-4</v>
      </c>
      <c r="Y31" s="186">
        <f>V31-S31</f>
        <v>-3.4354826843283476E-3</v>
      </c>
      <c r="Z31" s="186">
        <f>Z30/S30</f>
        <v>0.10857118359851957</v>
      </c>
      <c r="AA31" s="186">
        <f>AA30/V30</f>
        <v>8.7322462309527615E-2</v>
      </c>
      <c r="AB31" s="186">
        <f>AA31-Z31</f>
        <v>-2.1248721288991954E-2</v>
      </c>
      <c r="AC31" s="188">
        <f>AC30/C30</f>
        <v>7.0680454947915888E-2</v>
      </c>
      <c r="AD31" s="188">
        <f>AD30/F30</f>
        <v>6.5590198160292712E-2</v>
      </c>
      <c r="AE31" s="186">
        <f>AD31-T31</f>
        <v>6.3915865108401526E-3</v>
      </c>
      <c r="AF31" s="186">
        <f>AD31-S31</f>
        <v>1.8320417210454659E-3</v>
      </c>
      <c r="AG31" s="186">
        <f t="shared" ref="AG31" si="64">AD31-AC31</f>
        <v>-5.0902567876231763E-3</v>
      </c>
    </row>
    <row r="32" spans="1:33" ht="18">
      <c r="A32" s="105"/>
      <c r="B32" s="105"/>
      <c r="C32" s="106"/>
      <c r="D32" s="105"/>
      <c r="E32" s="105"/>
      <c r="F32" s="105"/>
      <c r="G32" s="142"/>
      <c r="H32" s="105"/>
      <c r="I32" s="105"/>
      <c r="J32" s="105"/>
      <c r="K32" s="106"/>
      <c r="L32" s="105"/>
      <c r="M32" s="105"/>
      <c r="N32" s="105"/>
      <c r="O32" s="105"/>
      <c r="P32" s="105"/>
      <c r="Q32" s="105"/>
      <c r="R32" s="105"/>
      <c r="S32" s="106"/>
      <c r="T32" s="105"/>
      <c r="U32" s="106"/>
      <c r="V32" s="105"/>
      <c r="W32" s="159"/>
      <c r="X32" s="159"/>
      <c r="Y32" s="159"/>
      <c r="Z32" s="159"/>
      <c r="AA32" s="130"/>
      <c r="AG32" s="98"/>
    </row>
    <row r="33" spans="1:33" ht="18">
      <c r="A33" s="8"/>
      <c r="B33" s="8"/>
      <c r="C33" s="9"/>
      <c r="D33" s="8"/>
      <c r="E33" s="8"/>
      <c r="F33" s="8"/>
      <c r="G33" s="9"/>
      <c r="H33" s="8"/>
      <c r="I33" s="8"/>
      <c r="J33" s="8"/>
      <c r="K33" s="9"/>
      <c r="L33" s="8"/>
      <c r="M33" s="8"/>
      <c r="N33" s="9"/>
      <c r="O33" s="8"/>
      <c r="P33" s="8"/>
      <c r="Q33" s="8"/>
      <c r="R33" s="8"/>
      <c r="S33" s="125"/>
      <c r="T33" s="8"/>
      <c r="U33" s="125"/>
      <c r="V33" s="9"/>
      <c r="W33" s="159"/>
      <c r="X33" s="159"/>
      <c r="Y33" s="159"/>
      <c r="Z33" s="159"/>
      <c r="AA33" s="131"/>
      <c r="AB33" s="131"/>
    </row>
    <row r="34" spans="1:33" ht="18">
      <c r="A34" s="338" t="s">
        <v>243</v>
      </c>
      <c r="B34" s="338"/>
      <c r="C34" s="338"/>
      <c r="D34" s="338"/>
      <c r="E34" s="338"/>
      <c r="F34" s="338"/>
      <c r="G34" s="338"/>
      <c r="H34" s="338"/>
      <c r="I34" s="338"/>
      <c r="J34" s="338"/>
      <c r="K34" s="338"/>
      <c r="L34" s="338"/>
      <c r="M34" s="338"/>
      <c r="N34" s="338"/>
      <c r="O34" s="338"/>
      <c r="P34" s="338"/>
      <c r="Q34" s="338"/>
      <c r="R34" s="338"/>
      <c r="S34" s="338"/>
      <c r="T34" s="338"/>
      <c r="U34" s="338"/>
      <c r="V34" s="338"/>
      <c r="W34" s="338"/>
      <c r="X34" s="338"/>
      <c r="Y34" s="338"/>
      <c r="Z34" s="130"/>
      <c r="AA34" s="131"/>
      <c r="AB34" s="131"/>
    </row>
    <row r="35" spans="1:33" s="3" customFormat="1" ht="21" thickBot="1">
      <c r="A35" s="130"/>
      <c r="B35" s="130"/>
      <c r="C35" s="130"/>
      <c r="D35" s="130"/>
      <c r="E35" s="130"/>
      <c r="F35" s="130"/>
      <c r="G35" s="130"/>
      <c r="H35" s="130"/>
      <c r="I35" s="130"/>
      <c r="J35" s="130"/>
      <c r="K35" s="130"/>
      <c r="L35" s="130"/>
      <c r="M35" s="130"/>
      <c r="N35" s="130"/>
      <c r="O35" s="130"/>
      <c r="P35" s="130"/>
      <c r="Q35" s="130"/>
      <c r="R35" s="130"/>
      <c r="S35" s="130"/>
      <c r="T35" s="130"/>
      <c r="U35" s="130"/>
      <c r="V35" s="130"/>
      <c r="W35" s="130"/>
      <c r="X35" s="130"/>
      <c r="Y35" s="130"/>
      <c r="Z35" s="130"/>
    </row>
    <row r="36" spans="1:33" s="3" customFormat="1" ht="21" customHeight="1" thickBot="1">
      <c r="A36" s="339" t="s">
        <v>0</v>
      </c>
      <c r="B36" s="326" t="s">
        <v>1</v>
      </c>
      <c r="C36" s="327"/>
      <c r="D36" s="327"/>
      <c r="E36" s="327"/>
      <c r="F36" s="327"/>
      <c r="G36" s="327"/>
      <c r="H36" s="327"/>
      <c r="I36" s="327"/>
      <c r="J36" s="326" t="s">
        <v>2</v>
      </c>
      <c r="K36" s="327"/>
      <c r="L36" s="327"/>
      <c r="M36" s="327"/>
      <c r="N36" s="327"/>
      <c r="O36" s="327"/>
      <c r="P36" s="327"/>
      <c r="Q36" s="327"/>
      <c r="R36" s="326" t="s">
        <v>3</v>
      </c>
      <c r="S36" s="327"/>
      <c r="T36" s="327"/>
      <c r="U36" s="327"/>
      <c r="V36" s="327"/>
      <c r="W36" s="327"/>
      <c r="X36" s="327"/>
      <c r="Y36" s="328"/>
      <c r="Z36" s="316" t="s">
        <v>141</v>
      </c>
      <c r="AA36" s="316" t="s">
        <v>221</v>
      </c>
      <c r="AB36" s="316" t="s">
        <v>224</v>
      </c>
      <c r="AC36" s="332" t="s">
        <v>3</v>
      </c>
      <c r="AD36" s="333"/>
      <c r="AE36" s="333"/>
      <c r="AF36" s="333"/>
      <c r="AG36" s="334"/>
    </row>
    <row r="37" spans="1:33" s="130" customFormat="1" ht="54" customHeight="1" thickBot="1">
      <c r="A37" s="340"/>
      <c r="B37" s="316" t="s">
        <v>178</v>
      </c>
      <c r="C37" s="316" t="s">
        <v>179</v>
      </c>
      <c r="D37" s="316" t="s">
        <v>115</v>
      </c>
      <c r="E37" s="316" t="s">
        <v>183</v>
      </c>
      <c r="F37" s="316" t="s">
        <v>173</v>
      </c>
      <c r="G37" s="329" t="s">
        <v>4</v>
      </c>
      <c r="H37" s="330"/>
      <c r="I37" s="330"/>
      <c r="J37" s="316" t="s">
        <v>178</v>
      </c>
      <c r="K37" s="316" t="s">
        <v>179</v>
      </c>
      <c r="L37" s="316" t="s">
        <v>116</v>
      </c>
      <c r="M37" s="316" t="s">
        <v>183</v>
      </c>
      <c r="N37" s="316" t="s">
        <v>173</v>
      </c>
      <c r="O37" s="329" t="s">
        <v>4</v>
      </c>
      <c r="P37" s="330"/>
      <c r="Q37" s="330"/>
      <c r="R37" s="316" t="s">
        <v>178</v>
      </c>
      <c r="S37" s="316" t="s">
        <v>179</v>
      </c>
      <c r="T37" s="316" t="s">
        <v>116</v>
      </c>
      <c r="U37" s="316" t="s">
        <v>183</v>
      </c>
      <c r="V37" s="316" t="s">
        <v>173</v>
      </c>
      <c r="W37" s="329" t="s">
        <v>5</v>
      </c>
      <c r="X37" s="330"/>
      <c r="Y37" s="331"/>
      <c r="Z37" s="317"/>
      <c r="AA37" s="317"/>
      <c r="AB37" s="317"/>
      <c r="AC37" s="316" t="s">
        <v>133</v>
      </c>
      <c r="AD37" s="316" t="s">
        <v>174</v>
      </c>
      <c r="AE37" s="329" t="s">
        <v>5</v>
      </c>
      <c r="AF37" s="330"/>
      <c r="AG37" s="331"/>
    </row>
    <row r="38" spans="1:33" s="130" customFormat="1" ht="71.25" customHeight="1" thickBot="1">
      <c r="A38" s="340"/>
      <c r="B38" s="317" t="s">
        <v>6</v>
      </c>
      <c r="C38" s="317" t="s">
        <v>6</v>
      </c>
      <c r="D38" s="317" t="s">
        <v>6</v>
      </c>
      <c r="E38" s="317" t="s">
        <v>6</v>
      </c>
      <c r="F38" s="317" t="s">
        <v>6</v>
      </c>
      <c r="G38" s="252" t="s">
        <v>175</v>
      </c>
      <c r="H38" s="256" t="s">
        <v>184</v>
      </c>
      <c r="I38" s="247" t="s">
        <v>203</v>
      </c>
      <c r="J38" s="317" t="s">
        <v>6</v>
      </c>
      <c r="K38" s="317" t="s">
        <v>6</v>
      </c>
      <c r="L38" s="317" t="s">
        <v>6</v>
      </c>
      <c r="M38" s="317" t="s">
        <v>6</v>
      </c>
      <c r="N38" s="317" t="s">
        <v>6</v>
      </c>
      <c r="O38" s="252" t="s">
        <v>175</v>
      </c>
      <c r="P38" s="256" t="s">
        <v>184</v>
      </c>
      <c r="Q38" s="247" t="s">
        <v>203</v>
      </c>
      <c r="R38" s="317" t="s">
        <v>6</v>
      </c>
      <c r="S38" s="317" t="s">
        <v>6</v>
      </c>
      <c r="T38" s="317" t="s">
        <v>6</v>
      </c>
      <c r="U38" s="317" t="s">
        <v>6</v>
      </c>
      <c r="V38" s="317" t="s">
        <v>6</v>
      </c>
      <c r="W38" s="252" t="s">
        <v>175</v>
      </c>
      <c r="X38" s="256" t="s">
        <v>184</v>
      </c>
      <c r="Y38" s="247" t="s">
        <v>203</v>
      </c>
      <c r="Z38" s="321"/>
      <c r="AA38" s="321"/>
      <c r="AB38" s="321"/>
      <c r="AC38" s="317" t="s">
        <v>6</v>
      </c>
      <c r="AD38" s="317" t="s">
        <v>6</v>
      </c>
      <c r="AE38" s="247" t="s">
        <v>176</v>
      </c>
      <c r="AF38" s="247" t="s">
        <v>181</v>
      </c>
      <c r="AG38" s="247" t="s">
        <v>182</v>
      </c>
    </row>
    <row r="39" spans="1:33" s="130" customFormat="1" ht="20.25" customHeight="1" thickBot="1">
      <c r="A39" s="340"/>
      <c r="B39" s="211" t="s">
        <v>6</v>
      </c>
      <c r="C39" s="211" t="s">
        <v>6</v>
      </c>
      <c r="D39" s="210" t="s">
        <v>6</v>
      </c>
      <c r="E39" s="211" t="s">
        <v>6</v>
      </c>
      <c r="F39" s="210" t="s">
        <v>6</v>
      </c>
      <c r="G39" s="210" t="s">
        <v>7</v>
      </c>
      <c r="H39" s="210" t="s">
        <v>7</v>
      </c>
      <c r="I39" s="210" t="s">
        <v>7</v>
      </c>
      <c r="J39" s="211" t="s">
        <v>6</v>
      </c>
      <c r="K39" s="211" t="s">
        <v>6</v>
      </c>
      <c r="L39" s="210" t="s">
        <v>6</v>
      </c>
      <c r="M39" s="211" t="s">
        <v>6</v>
      </c>
      <c r="N39" s="210" t="s">
        <v>6</v>
      </c>
      <c r="O39" s="210" t="s">
        <v>7</v>
      </c>
      <c r="P39" s="210" t="s">
        <v>7</v>
      </c>
      <c r="Q39" s="210" t="s">
        <v>7</v>
      </c>
      <c r="R39" s="211" t="s">
        <v>7</v>
      </c>
      <c r="S39" s="211" t="s">
        <v>7</v>
      </c>
      <c r="T39" s="211" t="s">
        <v>7</v>
      </c>
      <c r="U39" s="211" t="s">
        <v>7</v>
      </c>
      <c r="V39" s="211" t="s">
        <v>7</v>
      </c>
      <c r="W39" s="210" t="s">
        <v>7</v>
      </c>
      <c r="X39" s="210" t="s">
        <v>7</v>
      </c>
      <c r="Y39" s="210" t="s">
        <v>7</v>
      </c>
      <c r="Z39" s="244" t="s">
        <v>7</v>
      </c>
      <c r="AA39" s="244" t="s">
        <v>7</v>
      </c>
      <c r="AB39" s="244" t="s">
        <v>7</v>
      </c>
      <c r="AC39" s="209" t="s">
        <v>7</v>
      </c>
      <c r="AD39" s="209" t="s">
        <v>7</v>
      </c>
      <c r="AE39" s="210" t="s">
        <v>7</v>
      </c>
      <c r="AF39" s="210" t="s">
        <v>7</v>
      </c>
      <c r="AG39" s="210" t="s">
        <v>7</v>
      </c>
    </row>
    <row r="40" spans="1:33" s="130" customFormat="1" ht="20.25" customHeight="1" thickBot="1">
      <c r="A40" s="206">
        <v>1</v>
      </c>
      <c r="B40" s="207">
        <v>2</v>
      </c>
      <c r="C40" s="207">
        <v>3</v>
      </c>
      <c r="D40" s="208">
        <v>4</v>
      </c>
      <c r="E40" s="207">
        <v>5</v>
      </c>
      <c r="F40" s="207">
        <v>6</v>
      </c>
      <c r="G40" s="208">
        <v>7</v>
      </c>
      <c r="H40" s="207">
        <v>8</v>
      </c>
      <c r="I40" s="207">
        <v>9</v>
      </c>
      <c r="J40" s="208">
        <v>10</v>
      </c>
      <c r="K40" s="206">
        <v>11</v>
      </c>
      <c r="L40" s="207">
        <v>12</v>
      </c>
      <c r="M40" s="208">
        <v>13</v>
      </c>
      <c r="N40" s="206">
        <v>14</v>
      </c>
      <c r="O40" s="207">
        <v>15</v>
      </c>
      <c r="P40" s="208">
        <v>16</v>
      </c>
      <c r="Q40" s="206">
        <v>17</v>
      </c>
      <c r="R40" s="207">
        <v>10</v>
      </c>
      <c r="S40" s="207">
        <v>11</v>
      </c>
      <c r="T40" s="208">
        <v>12</v>
      </c>
      <c r="U40" s="207">
        <v>13</v>
      </c>
      <c r="V40" s="207">
        <v>14</v>
      </c>
      <c r="W40" s="208">
        <v>15</v>
      </c>
      <c r="X40" s="207">
        <v>16</v>
      </c>
      <c r="Y40" s="207">
        <v>17</v>
      </c>
      <c r="Z40" s="202">
        <v>32</v>
      </c>
      <c r="AA40" s="204">
        <v>33</v>
      </c>
      <c r="AB40" s="201">
        <v>34</v>
      </c>
      <c r="AC40" s="206">
        <v>35</v>
      </c>
      <c r="AD40" s="207">
        <v>35</v>
      </c>
      <c r="AE40" s="208">
        <v>36</v>
      </c>
      <c r="AF40" s="207">
        <v>38</v>
      </c>
      <c r="AG40" s="207">
        <v>39</v>
      </c>
    </row>
    <row r="41" spans="1:33" s="12" customFormat="1" ht="20.25" customHeight="1">
      <c r="A41" s="345" t="s">
        <v>9</v>
      </c>
      <c r="B41" s="205">
        <f>апрель!B41+'май '!B10</f>
        <v>3294178.4270000001</v>
      </c>
      <c r="C41" s="205">
        <f>апрель!C41+'май '!C10</f>
        <v>3294178.4270000001</v>
      </c>
      <c r="D41" s="205">
        <f>апрель!D41+'май '!D10</f>
        <v>3303409.746514942</v>
      </c>
      <c r="E41" s="205">
        <f>апрель!E41+'май '!E10</f>
        <v>3228325.9310250003</v>
      </c>
      <c r="F41" s="205">
        <f>апрель!F41+'май '!F10</f>
        <v>3097524.7460000003</v>
      </c>
      <c r="G41" s="163">
        <f>F41-D41</f>
        <v>-205885.00051494176</v>
      </c>
      <c r="H41" s="163">
        <f>F41-E41</f>
        <v>-130801.18502500001</v>
      </c>
      <c r="I41" s="163">
        <f>F41-C41</f>
        <v>-196653.68099999987</v>
      </c>
      <c r="J41" s="205">
        <f>апрель!J41+'май '!J10</f>
        <v>3083798.7739999997</v>
      </c>
      <c r="K41" s="205">
        <f>апрель!K41+'май '!K10</f>
        <v>3083798.7739999997</v>
      </c>
      <c r="L41" s="205">
        <f>апрель!L41+'май '!L10</f>
        <v>3082868.4961507916</v>
      </c>
      <c r="M41" s="205">
        <f>апрель!M41+'май '!M10</f>
        <v>3018225.4120163871</v>
      </c>
      <c r="N41" s="205">
        <f>апрель!N41+'май '!N10</f>
        <v>2908610.1520000002</v>
      </c>
      <c r="O41" s="163">
        <f>N41-L41</f>
        <v>-174258.34415079141</v>
      </c>
      <c r="P41" s="163">
        <f>N41-M41</f>
        <v>-109615.26001638686</v>
      </c>
      <c r="Q41" s="163">
        <f>N41-K41</f>
        <v>-175188.62199999951</v>
      </c>
      <c r="R41" s="162">
        <f>B41-J41</f>
        <v>210379.6530000004</v>
      </c>
      <c r="S41" s="162">
        <f>C41-K41</f>
        <v>210379.6530000004</v>
      </c>
      <c r="T41" s="162">
        <f>D41-L41</f>
        <v>220541.25036415039</v>
      </c>
      <c r="U41" s="162">
        <f>E41-M41</f>
        <v>210100.51900861319</v>
      </c>
      <c r="V41" s="162">
        <f>F41-N41</f>
        <v>188914.59400000004</v>
      </c>
      <c r="W41" s="163">
        <f>F41*W42</f>
        <v>-17881.42373211254</v>
      </c>
      <c r="X41" s="163">
        <f>X42*F41</f>
        <v>-12673.340638927537</v>
      </c>
      <c r="Y41" s="163">
        <f>F41*Y42</f>
        <v>-8905.9538735576425</v>
      </c>
      <c r="Z41" s="160">
        <v>1215.5980000000054</v>
      </c>
      <c r="AA41" s="160">
        <v>428.09199999999691</v>
      </c>
      <c r="AB41" s="160">
        <f>AA41-Z41</f>
        <v>-787.5060000000085</v>
      </c>
      <c r="AC41" s="162">
        <f>S41+Z41</f>
        <v>211595.2510000004</v>
      </c>
      <c r="AD41" s="162">
        <f>V41+AA41</f>
        <v>189342.68600000005</v>
      </c>
      <c r="AE41" s="163">
        <f>AE42*F41</f>
        <v>-17453.331732112532</v>
      </c>
      <c r="AF41" s="163">
        <f>AF42*F41</f>
        <v>-8477.8618735576365</v>
      </c>
      <c r="AG41" s="163">
        <f>AG42*F41</f>
        <v>-9620.8919096134341</v>
      </c>
    </row>
    <row r="42" spans="1:33" s="12" customFormat="1" ht="20.25" customHeight="1" thickBot="1">
      <c r="A42" s="344"/>
      <c r="B42" s="164"/>
      <c r="C42" s="164"/>
      <c r="D42" s="164"/>
      <c r="E42" s="165"/>
      <c r="F42" s="164"/>
      <c r="G42" s="166">
        <f>G41/D41</f>
        <v>-6.2324996386581462E-2</v>
      </c>
      <c r="H42" s="166">
        <f>H41/E41</f>
        <v>-4.0516722233021364E-2</v>
      </c>
      <c r="I42" s="166">
        <f>I41/C41</f>
        <v>-5.9697337396229587E-2</v>
      </c>
      <c r="J42" s="164"/>
      <c r="K42" s="164"/>
      <c r="L42" s="164"/>
      <c r="M42" s="246"/>
      <c r="N42" s="164"/>
      <c r="O42" s="166">
        <f>O41/L41</f>
        <v>-5.652474128181819E-2</v>
      </c>
      <c r="P42" s="166">
        <f>P41/M41</f>
        <v>-3.6317784476924193E-2</v>
      </c>
      <c r="Q42" s="166">
        <f>Q41/K41</f>
        <v>-5.6809355875306382E-2</v>
      </c>
      <c r="R42" s="167">
        <f>R41/B41</f>
        <v>6.3864073444131142E-2</v>
      </c>
      <c r="S42" s="167">
        <f>S41/C41</f>
        <v>6.3864073444131142E-2</v>
      </c>
      <c r="T42" s="167">
        <f>T41/D41</f>
        <v>6.6761699966774876E-2</v>
      </c>
      <c r="U42" s="167">
        <f>U41/E41</f>
        <v>6.5080330641183376E-2</v>
      </c>
      <c r="V42" s="167">
        <f>V41/F41</f>
        <v>6.0988889352362907E-2</v>
      </c>
      <c r="W42" s="166">
        <f>V42-T42</f>
        <v>-5.772810614411969E-3</v>
      </c>
      <c r="X42" s="166">
        <f>V42-U42</f>
        <v>-4.0914412888204688E-3</v>
      </c>
      <c r="Y42" s="166">
        <f>V42-S42</f>
        <v>-2.8751840917682348E-3</v>
      </c>
      <c r="Z42" s="194">
        <f>Z41/S41</f>
        <v>5.7781158142703234E-3</v>
      </c>
      <c r="AA42" s="194">
        <f>AA41/V41</f>
        <v>2.2660610328495683E-3</v>
      </c>
      <c r="AB42" s="194">
        <f>AA42-Z42</f>
        <v>-3.5120547814207551E-3</v>
      </c>
      <c r="AC42" s="167">
        <f>AC41/C41</f>
        <v>6.4233087456862389E-2</v>
      </c>
      <c r="AD42" s="167">
        <f>AD41/F41</f>
        <v>6.1127093897961074E-2</v>
      </c>
      <c r="AE42" s="166">
        <f>AD42-T42</f>
        <v>-5.6346060688138022E-3</v>
      </c>
      <c r="AF42" s="166">
        <f>AD42-S42</f>
        <v>-2.736979546170068E-3</v>
      </c>
      <c r="AG42" s="166">
        <f>AD42-AC42</f>
        <v>-3.1059935589013155E-3</v>
      </c>
    </row>
    <row r="43" spans="1:33" s="12" customFormat="1" ht="20.25" customHeight="1">
      <c r="A43" s="343" t="s">
        <v>11</v>
      </c>
      <c r="B43" s="245">
        <f>апрель!B43+'май '!B12</f>
        <v>2026828.4440000001</v>
      </c>
      <c r="C43" s="245">
        <f>апрель!C43+'май '!C12</f>
        <v>2029438.1269999999</v>
      </c>
      <c r="D43" s="245">
        <f>апрель!D43+'май '!D12</f>
        <v>2026828.4440000001</v>
      </c>
      <c r="E43" s="245">
        <f>апрель!E43+'май '!E12</f>
        <v>2026828.4440000001</v>
      </c>
      <c r="F43" s="245">
        <f>апрель!F43+'май '!F12</f>
        <v>2021369.5860000001</v>
      </c>
      <c r="G43" s="161">
        <f>F43-D43</f>
        <v>-5458.8580000000075</v>
      </c>
      <c r="H43" s="161">
        <f t="shared" ref="H43" si="65">F43-E43</f>
        <v>-5458.8580000000075</v>
      </c>
      <c r="I43" s="161">
        <f>F43-C43</f>
        <v>-8068.5409999997355</v>
      </c>
      <c r="J43" s="245">
        <f>апрель!J43+'май '!J12</f>
        <v>1769383.5499999998</v>
      </c>
      <c r="K43" s="245">
        <f>апрель!K43+'май '!K12</f>
        <v>1760632.2027067721</v>
      </c>
      <c r="L43" s="245">
        <f>апрель!L43+'май '!L12</f>
        <v>1768933.8942812118</v>
      </c>
      <c r="M43" s="245">
        <f>апрель!M43+'май '!M12</f>
        <v>1768933.8942812118</v>
      </c>
      <c r="N43" s="245">
        <f>апрель!N43+'май '!N12</f>
        <v>1768550.33073</v>
      </c>
      <c r="O43" s="161">
        <f>N43-L43</f>
        <v>-383.56355121172965</v>
      </c>
      <c r="P43" s="161">
        <f t="shared" ref="P43" si="66">N43-M43</f>
        <v>-383.56355121172965</v>
      </c>
      <c r="Q43" s="161">
        <f>N43-K43</f>
        <v>7918.1280232279096</v>
      </c>
      <c r="R43" s="168">
        <f>B43-J43</f>
        <v>257444.89400000032</v>
      </c>
      <c r="S43" s="168">
        <f>C43-K43</f>
        <v>268805.92429322773</v>
      </c>
      <c r="T43" s="168">
        <f>D43-L43</f>
        <v>257894.54971878836</v>
      </c>
      <c r="U43" s="168">
        <f>E43-M43</f>
        <v>257894.54971878836</v>
      </c>
      <c r="V43" s="168">
        <f>F43-N43</f>
        <v>252819.25527000008</v>
      </c>
      <c r="W43" s="161">
        <f>F43*W44</f>
        <v>-4380.7069369264082</v>
      </c>
      <c r="X43" s="163">
        <f>X44*F43</f>
        <v>-4380.7069369264082</v>
      </c>
      <c r="Y43" s="163">
        <f>F43*Y44</f>
        <v>-14917.96355625744</v>
      </c>
      <c r="Z43" s="160">
        <v>64012.95199999999</v>
      </c>
      <c r="AA43" s="237">
        <v>37922.824999999997</v>
      </c>
      <c r="AB43" s="237">
        <f>AA43-Z43</f>
        <v>-26090.126999999993</v>
      </c>
      <c r="AC43" s="168">
        <f>S43+Z43</f>
        <v>332818.87629322772</v>
      </c>
      <c r="AD43" s="168">
        <f>V43+AA43</f>
        <v>290742.08027000009</v>
      </c>
      <c r="AE43" s="161">
        <f>AE44*F43</f>
        <v>33542.118063073591</v>
      </c>
      <c r="AF43" s="163">
        <f>AF44*F43</f>
        <v>23004.86144374256</v>
      </c>
      <c r="AG43" s="163">
        <f>AG44*F43</f>
        <v>-40753.590987696276</v>
      </c>
    </row>
    <row r="44" spans="1:33" s="12" customFormat="1" ht="20.25" customHeight="1" thickBot="1">
      <c r="A44" s="346"/>
      <c r="B44" s="164"/>
      <c r="C44" s="164"/>
      <c r="D44" s="169"/>
      <c r="E44" s="165"/>
      <c r="F44" s="169"/>
      <c r="G44" s="166">
        <f>G43/D43</f>
        <v>-2.6933004695882425E-3</v>
      </c>
      <c r="H44" s="166">
        <f t="shared" ref="H44" si="67">H43/E43</f>
        <v>-2.6933004695882425E-3</v>
      </c>
      <c r="I44" s="166">
        <f>I43/C43</f>
        <v>-3.975751166125468E-3</v>
      </c>
      <c r="J44" s="164"/>
      <c r="K44" s="164"/>
      <c r="L44" s="169"/>
      <c r="M44" s="246"/>
      <c r="N44" s="169"/>
      <c r="O44" s="166">
        <f>O43/L43</f>
        <v>-2.1683317418008251E-4</v>
      </c>
      <c r="P44" s="166">
        <f t="shared" ref="P44" si="68">P43/M43</f>
        <v>-2.1683317418008251E-4</v>
      </c>
      <c r="Q44" s="166">
        <f>Q43/K43</f>
        <v>4.4973209118035476E-3</v>
      </c>
      <c r="R44" s="167">
        <f>R43/B43</f>
        <v>0.12701859141661045</v>
      </c>
      <c r="S44" s="167">
        <f>S43/C43</f>
        <v>0.13245337254533002</v>
      </c>
      <c r="T44" s="167">
        <f>T43/D43</f>
        <v>0.12724044330551557</v>
      </c>
      <c r="U44" s="167">
        <f>U43/E43</f>
        <v>0.12724044330551557</v>
      </c>
      <c r="V44" s="167">
        <f>V43/F43</f>
        <v>0.12507324589279739</v>
      </c>
      <c r="W44" s="166">
        <f>V44-T44</f>
        <v>-2.1671974127181748E-3</v>
      </c>
      <c r="X44" s="166">
        <f>V44-U44</f>
        <v>-2.1671974127181748E-3</v>
      </c>
      <c r="Y44" s="166">
        <f>V44-S44</f>
        <v>-7.3801266525326259E-3</v>
      </c>
      <c r="Z44" s="194">
        <f>Z43/S43</f>
        <v>0.23813817410575847</v>
      </c>
      <c r="AA44" s="194">
        <f>AA43/V43</f>
        <v>0.14999974966107724</v>
      </c>
      <c r="AB44" s="194">
        <f>AA44-Z44</f>
        <v>-8.8138424444681229E-2</v>
      </c>
      <c r="AC44" s="167">
        <f>AC43/C43</f>
        <v>0.16399557683742469</v>
      </c>
      <c r="AD44" s="167">
        <f>AD43/F43</f>
        <v>0.14383420146601536</v>
      </c>
      <c r="AE44" s="166">
        <f>AD44-T44</f>
        <v>1.6593758160499794E-2</v>
      </c>
      <c r="AF44" s="166">
        <f>AD44-S44</f>
        <v>1.1380828920685343E-2</v>
      </c>
      <c r="AG44" s="166">
        <f t="shared" ref="AG44" si="69">AD44-AC44</f>
        <v>-2.0161375371409329E-2</v>
      </c>
    </row>
    <row r="45" spans="1:33" s="12" customFormat="1" ht="20.25" customHeight="1">
      <c r="A45" s="343" t="s">
        <v>10</v>
      </c>
      <c r="B45" s="245">
        <f>апрель!B45+'май '!B14</f>
        <v>237937.66500000001</v>
      </c>
      <c r="C45" s="245">
        <f>апрель!C45+'май '!C14</f>
        <v>237937.66500000001</v>
      </c>
      <c r="D45" s="245">
        <f>апрель!D45+'май '!D14</f>
        <v>241294.63799999998</v>
      </c>
      <c r="E45" s="245">
        <f>апрель!E45+'май '!E14</f>
        <v>241294.63799999998</v>
      </c>
      <c r="F45" s="245">
        <f>апрель!F45+'май '!F14</f>
        <v>225819.79599999997</v>
      </c>
      <c r="G45" s="161">
        <f>F45-D45</f>
        <v>-15474.842000000004</v>
      </c>
      <c r="H45" s="161">
        <f t="shared" ref="H45" si="70">F45-E45</f>
        <v>-15474.842000000004</v>
      </c>
      <c r="I45" s="161">
        <f>F45-C45</f>
        <v>-12117.869000000035</v>
      </c>
      <c r="J45" s="245">
        <f>апрель!J45+'май '!J14</f>
        <v>200809.55100000001</v>
      </c>
      <c r="K45" s="245">
        <f>апрель!K45+'май '!K14</f>
        <v>200809.55100000001</v>
      </c>
      <c r="L45" s="245">
        <f>апрель!L45+'май '!L14</f>
        <v>204733.8008</v>
      </c>
      <c r="M45" s="245">
        <f>апрель!M45+'май '!M14</f>
        <v>204733.8008</v>
      </c>
      <c r="N45" s="245">
        <f>апрель!N45+'май '!N14</f>
        <v>196452.51</v>
      </c>
      <c r="O45" s="161">
        <f>N45-L45</f>
        <v>-8281.2907999999879</v>
      </c>
      <c r="P45" s="161">
        <f t="shared" ref="P45" si="71">N45-M45</f>
        <v>-8281.2907999999879</v>
      </c>
      <c r="Q45" s="161">
        <f>N45-K45</f>
        <v>-4357.0409999999974</v>
      </c>
      <c r="R45" s="168">
        <f>B45-J45</f>
        <v>37128.114000000001</v>
      </c>
      <c r="S45" s="168">
        <f>C45-K45</f>
        <v>37128.114000000001</v>
      </c>
      <c r="T45" s="168">
        <f>D45-L45</f>
        <v>36560.83719999998</v>
      </c>
      <c r="U45" s="168">
        <f>E45-M45</f>
        <v>36560.83719999998</v>
      </c>
      <c r="V45" s="168">
        <f>F45-N45</f>
        <v>29367.285999999964</v>
      </c>
      <c r="W45" s="161">
        <f>F45*W46</f>
        <v>-4848.8112432931348</v>
      </c>
      <c r="X45" s="163">
        <f>X46*F45</f>
        <v>-4848.8112432931348</v>
      </c>
      <c r="Y45" s="163">
        <f>F45*Y46</f>
        <v>-5869.9393856687702</v>
      </c>
      <c r="Z45" s="160">
        <v>1261.8829999999998</v>
      </c>
      <c r="AA45" s="160">
        <v>1418.4099999999999</v>
      </c>
      <c r="AB45" s="160">
        <f t="shared" ref="AB45" si="72">AA45-Z45</f>
        <v>156.52700000000004</v>
      </c>
      <c r="AC45" s="168">
        <f>S45+Z45</f>
        <v>38389.997000000003</v>
      </c>
      <c r="AD45" s="168">
        <f>V45+AA45</f>
        <v>30785.695999999964</v>
      </c>
      <c r="AE45" s="161">
        <f>AE46*F45</f>
        <v>-3430.401243293139</v>
      </c>
      <c r="AF45" s="163">
        <f>AF46*F45</f>
        <v>-4451.5293856687731</v>
      </c>
      <c r="AG45" s="163">
        <f>AG46*F45</f>
        <v>-5649.1462557673667</v>
      </c>
    </row>
    <row r="46" spans="1:33" s="12" customFormat="1" ht="20.25" customHeight="1" thickBot="1">
      <c r="A46" s="346"/>
      <c r="B46" s="164"/>
      <c r="C46" s="164"/>
      <c r="D46" s="164"/>
      <c r="E46" s="246"/>
      <c r="F46" s="164"/>
      <c r="G46" s="166">
        <f>G45/D45</f>
        <v>-6.4132556480596167E-2</v>
      </c>
      <c r="H46" s="166">
        <f t="shared" ref="H46" si="73">H45/E45</f>
        <v>-6.4132556480596167E-2</v>
      </c>
      <c r="I46" s="166">
        <f>I45/C45</f>
        <v>-5.0928754806432323E-2</v>
      </c>
      <c r="J46" s="164"/>
      <c r="K46" s="164"/>
      <c r="L46" s="164"/>
      <c r="M46" s="246"/>
      <c r="N46" s="164"/>
      <c r="O46" s="166">
        <f>O45/L45</f>
        <v>-4.0449064920598042E-2</v>
      </c>
      <c r="P46" s="166">
        <f t="shared" ref="P46" si="74">P45/M45</f>
        <v>-4.0449064920598042E-2</v>
      </c>
      <c r="Q46" s="166">
        <f>Q45/K45</f>
        <v>-2.169737932435294E-2</v>
      </c>
      <c r="R46" s="167">
        <f>R45/B45</f>
        <v>0.15604134805643319</v>
      </c>
      <c r="S46" s="167">
        <f>S45/C45</f>
        <v>0.15604134805643319</v>
      </c>
      <c r="T46" s="167">
        <f>T45/D45</f>
        <v>0.1515194763673115</v>
      </c>
      <c r="U46" s="167">
        <f>U45/E45</f>
        <v>0.1515194763673115</v>
      </c>
      <c r="V46" s="167">
        <f>V45/F45</f>
        <v>0.13004743835655563</v>
      </c>
      <c r="W46" s="166">
        <f>V46-T46</f>
        <v>-2.1472038010755867E-2</v>
      </c>
      <c r="X46" s="166">
        <f>V46-U46</f>
        <v>-2.1472038010755867E-2</v>
      </c>
      <c r="Y46" s="166">
        <f>V46-S46</f>
        <v>-2.5993909699877554E-2</v>
      </c>
      <c r="Z46" s="194">
        <f>Z45/S45</f>
        <v>3.3987263667634715E-2</v>
      </c>
      <c r="AA46" s="194">
        <f>AA45/V45</f>
        <v>4.8298981390381177E-2</v>
      </c>
      <c r="AB46" s="194">
        <f>AA46-Z46</f>
        <v>1.4311717722746461E-2</v>
      </c>
      <c r="AC46" s="167">
        <f>AC45/C45</f>
        <v>0.16134476649588034</v>
      </c>
      <c r="AD46" s="167">
        <f>AD45/F45</f>
        <v>0.13632859716160564</v>
      </c>
      <c r="AE46" s="166">
        <f>AD46-T46</f>
        <v>-1.5190879205705859E-2</v>
      </c>
      <c r="AF46" s="166">
        <f>AD46-S46</f>
        <v>-1.9712750894827546E-2</v>
      </c>
      <c r="AG46" s="166">
        <f t="shared" ref="AG46" si="75">AD46-AC46</f>
        <v>-2.5016169334274696E-2</v>
      </c>
    </row>
    <row r="47" spans="1:33" s="12" customFormat="1" ht="20.25" customHeight="1">
      <c r="A47" s="343" t="s">
        <v>12</v>
      </c>
      <c r="B47" s="245">
        <f>апрель!B47+'май '!B16</f>
        <v>6275543.0839999998</v>
      </c>
      <c r="C47" s="245">
        <f>апрель!C47+'май '!C16</f>
        <v>6197844.5549999997</v>
      </c>
      <c r="D47" s="245">
        <f>апрель!D47+'май '!D16</f>
        <v>6297818.6079999991</v>
      </c>
      <c r="E47" s="245">
        <f>апрель!E47+'май '!E16</f>
        <v>5892796.0040000007</v>
      </c>
      <c r="F47" s="245">
        <f>апрель!F47+'май '!F16</f>
        <v>5857134.102</v>
      </c>
      <c r="G47" s="161">
        <f>F47-D47</f>
        <v>-440684.50599999912</v>
      </c>
      <c r="H47" s="161">
        <f t="shared" ref="H47" si="76">F47-E47</f>
        <v>-35661.9020000007</v>
      </c>
      <c r="I47" s="161">
        <f>F47-C47</f>
        <v>-340710.45299999975</v>
      </c>
      <c r="J47" s="245">
        <f>апрель!J47+'май '!J16</f>
        <v>5618282.0710000005</v>
      </c>
      <c r="K47" s="245">
        <f>апрель!K47+'май '!K16</f>
        <v>5499370.2079999996</v>
      </c>
      <c r="L47" s="245">
        <f>апрель!L47+'май '!L16</f>
        <v>5633222.5040000007</v>
      </c>
      <c r="M47" s="245">
        <f>апрель!M47+'май '!M16</f>
        <v>5277718.0530000003</v>
      </c>
      <c r="N47" s="245">
        <f>апрель!N47+'май '!N16</f>
        <v>5276178.4610000011</v>
      </c>
      <c r="O47" s="161">
        <f>N47-L47</f>
        <v>-357044.0429999996</v>
      </c>
      <c r="P47" s="161">
        <f t="shared" ref="P47" si="77">N47-M47</f>
        <v>-1539.5919999992475</v>
      </c>
      <c r="Q47" s="161">
        <f>N47-K47</f>
        <v>-223191.74699999858</v>
      </c>
      <c r="R47" s="168">
        <f>B47-J47</f>
        <v>657261.01299999934</v>
      </c>
      <c r="S47" s="168">
        <f>C47-K47</f>
        <v>698474.34700000007</v>
      </c>
      <c r="T47" s="168">
        <f>D47-L47</f>
        <v>664596.10399999842</v>
      </c>
      <c r="U47" s="168">
        <f>E47-M47</f>
        <v>615077.95100000035</v>
      </c>
      <c r="V47" s="168">
        <f>F47-N47</f>
        <v>580955.6409999989</v>
      </c>
      <c r="W47" s="161">
        <f>F47*W48</f>
        <v>-37135.915312848476</v>
      </c>
      <c r="X47" s="163">
        <f>X48*F47</f>
        <v>-30399.993870945946</v>
      </c>
      <c r="Y47" s="163">
        <f>F47*Y48</f>
        <v>-79121.887708831709</v>
      </c>
      <c r="Z47" s="160">
        <v>58843.740999999995</v>
      </c>
      <c r="AA47" s="160">
        <v>28598.967999999979</v>
      </c>
      <c r="AB47" s="160">
        <f t="shared" ref="AB47" si="78">AA47-Z47</f>
        <v>-30244.773000000016</v>
      </c>
      <c r="AC47" s="168">
        <f>S47+Z47</f>
        <v>757318.08800000011</v>
      </c>
      <c r="AD47" s="168">
        <f>V47+AA47</f>
        <v>609554.60899999889</v>
      </c>
      <c r="AE47" s="161">
        <f>AE48*F47</f>
        <v>-8536.9473128484387</v>
      </c>
      <c r="AF47" s="163">
        <f>AF48*F47</f>
        <v>-50522.919708831665</v>
      </c>
      <c r="AG47" s="163">
        <f>AG48*F47</f>
        <v>-106131.87844309215</v>
      </c>
    </row>
    <row r="48" spans="1:33" s="12" customFormat="1" ht="20.25" customHeight="1" thickBot="1">
      <c r="A48" s="344"/>
      <c r="B48" s="164"/>
      <c r="C48" s="164"/>
      <c r="D48" s="164"/>
      <c r="E48" s="165"/>
      <c r="F48" s="164"/>
      <c r="G48" s="166">
        <f>G47/D47</f>
        <v>-6.9974150325670864E-2</v>
      </c>
      <c r="H48" s="166">
        <f t="shared" ref="H48" si="79">H47/E47</f>
        <v>-6.0517794907194444E-3</v>
      </c>
      <c r="I48" s="166">
        <f>I47/C47</f>
        <v>-5.4972410162358411E-2</v>
      </c>
      <c r="J48" s="164"/>
      <c r="K48" s="164"/>
      <c r="L48" s="164"/>
      <c r="M48" s="165"/>
      <c r="N48" s="164"/>
      <c r="O48" s="166">
        <f>O47/L47</f>
        <v>-6.3381846313805668E-2</v>
      </c>
      <c r="P48" s="166">
        <f t="shared" ref="P48" si="80">P47/M47</f>
        <v>-2.9171546955300142E-4</v>
      </c>
      <c r="Q48" s="166">
        <f>Q47/K47</f>
        <v>-4.0584964924768818E-2</v>
      </c>
      <c r="R48" s="167">
        <f>R47/B47</f>
        <v>0.10473372650021939</v>
      </c>
      <c r="S48" s="167">
        <f>S47/C47</f>
        <v>0.11269633189437099</v>
      </c>
      <c r="T48" s="167">
        <f>T47/D47</f>
        <v>0.10552798442873135</v>
      </c>
      <c r="U48" s="167">
        <f>U47/E47</f>
        <v>0.10437794734154865</v>
      </c>
      <c r="V48" s="167">
        <f>V47/F47</f>
        <v>9.9187696727248142E-2</v>
      </c>
      <c r="W48" s="166">
        <f>V48-T48</f>
        <v>-6.3402877014832049E-3</v>
      </c>
      <c r="X48" s="166">
        <f>V48-U48</f>
        <v>-5.1902506143005067E-3</v>
      </c>
      <c r="Y48" s="166">
        <f>V48-S48</f>
        <v>-1.3508635167122848E-2</v>
      </c>
      <c r="Z48" s="194">
        <f>Z47/S47</f>
        <v>8.4246101882965774E-2</v>
      </c>
      <c r="AA48" s="194">
        <f>AA47/V47</f>
        <v>4.9227455560587344E-2</v>
      </c>
      <c r="AB48" s="194">
        <f>AA48-Z48</f>
        <v>-3.501864632237843E-2</v>
      </c>
      <c r="AC48" s="167">
        <f>AC47/C47</f>
        <v>0.12219055855298071</v>
      </c>
      <c r="AD48" s="167">
        <f>AD47/F47</f>
        <v>0.10407045466004577</v>
      </c>
      <c r="AE48" s="166">
        <f>AD48-T48</f>
        <v>-1.4575297686855726E-3</v>
      </c>
      <c r="AF48" s="166">
        <f>AD48-S48</f>
        <v>-8.625877234325216E-3</v>
      </c>
      <c r="AG48" s="166">
        <f t="shared" ref="AG48" si="81">AD48-AC48</f>
        <v>-1.8120103892934933E-2</v>
      </c>
    </row>
    <row r="49" spans="1:33" s="104" customFormat="1" ht="20.25" customHeight="1">
      <c r="A49" s="343" t="s">
        <v>13</v>
      </c>
      <c r="B49" s="245">
        <f>апрель!B49+'май '!B18</f>
        <v>6908656.3688270096</v>
      </c>
      <c r="C49" s="245">
        <f>апрель!C49+'май '!C18</f>
        <v>6882142.4908270109</v>
      </c>
      <c r="D49" s="245">
        <f>апрель!D49+'май '!D18</f>
        <v>6908656.3689999999</v>
      </c>
      <c r="E49" s="245">
        <f>апрель!E49+'май '!E18</f>
        <v>6908656.3689999999</v>
      </c>
      <c r="F49" s="245">
        <f>апрель!F49+'май '!F18</f>
        <v>6510562.3301959997</v>
      </c>
      <c r="G49" s="161">
        <f>F49-D49</f>
        <v>-398094.03880400024</v>
      </c>
      <c r="H49" s="161">
        <f t="shared" ref="H49" si="82">F49-E49</f>
        <v>-398094.03880400024</v>
      </c>
      <c r="I49" s="161">
        <f>F49-C49</f>
        <v>-371580.16063101124</v>
      </c>
      <c r="J49" s="245">
        <f>апрель!J49+'май '!J18</f>
        <v>6677700.9148270106</v>
      </c>
      <c r="K49" s="245">
        <f>апрель!K49+'май '!K18</f>
        <v>6629187.036827011</v>
      </c>
      <c r="L49" s="245">
        <f>апрель!L49+'май '!L18</f>
        <v>6657717.0130000003</v>
      </c>
      <c r="M49" s="245">
        <f>апрель!M49+'май '!M18</f>
        <v>6657717.0130000003</v>
      </c>
      <c r="N49" s="245">
        <f>апрель!N49+'май '!N18</f>
        <v>6295268.7861960009</v>
      </c>
      <c r="O49" s="161">
        <f>N49-L49</f>
        <v>-362448.22680399939</v>
      </c>
      <c r="P49" s="161">
        <f t="shared" ref="P49" si="83">N49-M49</f>
        <v>-362448.22680399939</v>
      </c>
      <c r="Q49" s="161">
        <f>N49-K49</f>
        <v>-333918.25063101016</v>
      </c>
      <c r="R49" s="168">
        <f>B49-J49</f>
        <v>230955.45399999898</v>
      </c>
      <c r="S49" s="168">
        <f>C49-K49</f>
        <v>252955.45399999991</v>
      </c>
      <c r="T49" s="168">
        <f>D49-L49</f>
        <v>250939.35599999968</v>
      </c>
      <c r="U49" s="168">
        <f>E49-M49</f>
        <v>250939.35599999968</v>
      </c>
      <c r="V49" s="168">
        <f>F49-N49</f>
        <v>215293.54399999883</v>
      </c>
      <c r="W49" s="161">
        <f>F49*W50</f>
        <v>-21186.059424497595</v>
      </c>
      <c r="X49" s="163">
        <f>X50*F49</f>
        <v>-21186.059424497595</v>
      </c>
      <c r="Y49" s="163">
        <f>F49*Y50</f>
        <v>-24004.356650140791</v>
      </c>
      <c r="Z49" s="160">
        <v>0</v>
      </c>
      <c r="AA49" s="160">
        <v>0</v>
      </c>
      <c r="AB49" s="160">
        <f t="shared" ref="AB49" si="84">AA49-Z49</f>
        <v>0</v>
      </c>
      <c r="AC49" s="168">
        <f>S49+Z49</f>
        <v>252955.45399999991</v>
      </c>
      <c r="AD49" s="168">
        <f>V49+AA49</f>
        <v>215293.54399999883</v>
      </c>
      <c r="AE49" s="161">
        <f>AE50*F49</f>
        <v>-21186.059424497595</v>
      </c>
      <c r="AF49" s="163">
        <f>AF50*F49</f>
        <v>-24004.356650140791</v>
      </c>
      <c r="AG49" s="163">
        <f>AG50*F49</f>
        <v>-24004.356650140791</v>
      </c>
    </row>
    <row r="50" spans="1:33" s="104" customFormat="1" ht="20.25" customHeight="1" thickBot="1">
      <c r="A50" s="344"/>
      <c r="B50" s="164"/>
      <c r="C50" s="164"/>
      <c r="D50" s="164"/>
      <c r="E50" s="170"/>
      <c r="F50" s="164"/>
      <c r="G50" s="166">
        <f>G49/D49</f>
        <v>-5.7622498144544822E-2</v>
      </c>
      <c r="H50" s="166">
        <f t="shared" ref="H50" si="85">H49/E49</f>
        <v>-5.7622498144544822E-2</v>
      </c>
      <c r="I50" s="166">
        <f>I49/C49</f>
        <v>-5.3991930728879652E-2</v>
      </c>
      <c r="J50" s="164"/>
      <c r="K50" s="164"/>
      <c r="L50" s="164"/>
      <c r="M50" s="170"/>
      <c r="N50" s="164"/>
      <c r="O50" s="166">
        <f>O49/L49</f>
        <v>-5.4440317318425406E-2</v>
      </c>
      <c r="P50" s="166">
        <f t="shared" ref="P50" si="86">P49/M49</f>
        <v>-5.4440317318425406E-2</v>
      </c>
      <c r="Q50" s="166">
        <f>Q49/K49</f>
        <v>-5.0370920110716401E-2</v>
      </c>
      <c r="R50" s="167">
        <f>R49/B49</f>
        <v>3.342986561643272E-2</v>
      </c>
      <c r="S50" s="167">
        <f>S49/C49</f>
        <v>3.6755335179002209E-2</v>
      </c>
      <c r="T50" s="167">
        <f>T49/D49</f>
        <v>3.6322454410382281E-2</v>
      </c>
      <c r="U50" s="167">
        <f>U49/E49</f>
        <v>3.6322454410382281E-2</v>
      </c>
      <c r="V50" s="167">
        <f>V49/F49</f>
        <v>3.3068348489878822E-2</v>
      </c>
      <c r="W50" s="166">
        <f>V50-T50</f>
        <v>-3.2541059205034584E-3</v>
      </c>
      <c r="X50" s="166">
        <f>V50-U50</f>
        <v>-3.2541059205034584E-3</v>
      </c>
      <c r="Y50" s="166">
        <f>V50-S50</f>
        <v>-3.6869866891233866E-3</v>
      </c>
      <c r="Z50" s="194">
        <f>Z49/S49</f>
        <v>0</v>
      </c>
      <c r="AA50" s="194">
        <f>AA49/V49</f>
        <v>0</v>
      </c>
      <c r="AB50" s="194">
        <f>AA50-Z50</f>
        <v>0</v>
      </c>
      <c r="AC50" s="167">
        <f>AC49/C49</f>
        <v>3.6755335179002209E-2</v>
      </c>
      <c r="AD50" s="167">
        <f>AD49/F49</f>
        <v>3.3068348489878822E-2</v>
      </c>
      <c r="AE50" s="166">
        <f>AD50-T50</f>
        <v>-3.2541059205034584E-3</v>
      </c>
      <c r="AF50" s="166">
        <f>AD50-S50</f>
        <v>-3.6869866891233866E-3</v>
      </c>
      <c r="AG50" s="166">
        <f t="shared" ref="AG50" si="87">AD50-AC50</f>
        <v>-3.6869866891233866E-3</v>
      </c>
    </row>
    <row r="51" spans="1:33" s="12" customFormat="1" ht="20.25" customHeight="1">
      <c r="A51" s="343" t="s">
        <v>14</v>
      </c>
      <c r="B51" s="245">
        <f>апрель!B51+'май '!B20</f>
        <v>3800124.6359999999</v>
      </c>
      <c r="C51" s="245">
        <f>апрель!C51+'май '!C20</f>
        <v>3800124.6359999999</v>
      </c>
      <c r="D51" s="245">
        <f>апрель!D51+'май '!D20</f>
        <v>3842443.369657143</v>
      </c>
      <c r="E51" s="245">
        <f>апрель!E51+'май '!E20</f>
        <v>3842443.369657143</v>
      </c>
      <c r="F51" s="245">
        <f>апрель!F51+'май '!F20</f>
        <v>3533172.44</v>
      </c>
      <c r="G51" s="161">
        <f>F51-D51</f>
        <v>-309270.92965714308</v>
      </c>
      <c r="H51" s="161">
        <f t="shared" ref="H51" si="88">F51-E51</f>
        <v>-309270.92965714308</v>
      </c>
      <c r="I51" s="161">
        <f>F51-C51</f>
        <v>-266952.196</v>
      </c>
      <c r="J51" s="245">
        <f>апрель!J51+'май '!J20</f>
        <v>3512256.9440000001</v>
      </c>
      <c r="K51" s="245">
        <f>апрель!K51+'май '!K20</f>
        <v>3509440.6799999997</v>
      </c>
      <c r="L51" s="245">
        <f>апрель!L51+'май '!L20</f>
        <v>3555824.6743051428</v>
      </c>
      <c r="M51" s="245">
        <f>апрель!M51+'май '!M20</f>
        <v>3555824.6743051428</v>
      </c>
      <c r="N51" s="245">
        <f>апрель!N51+'май '!N20</f>
        <v>3302409.71</v>
      </c>
      <c r="O51" s="161">
        <f>N51-L51</f>
        <v>-253414.96430514287</v>
      </c>
      <c r="P51" s="161">
        <f t="shared" ref="P51" si="89">N51-M51</f>
        <v>-253414.96430514287</v>
      </c>
      <c r="Q51" s="161">
        <f>N51-K51</f>
        <v>-207030.96999999974</v>
      </c>
      <c r="R51" s="168">
        <f>B51-J51</f>
        <v>287867.69199999981</v>
      </c>
      <c r="S51" s="168">
        <f>C51-K51</f>
        <v>290683.95600000024</v>
      </c>
      <c r="T51" s="168">
        <f>D51-L51</f>
        <v>286618.69535200018</v>
      </c>
      <c r="U51" s="168">
        <f>E51-M51</f>
        <v>286618.69535200018</v>
      </c>
      <c r="V51" s="168">
        <f>F51-N51</f>
        <v>230762.72999999998</v>
      </c>
      <c r="W51" s="161">
        <f>F51*W52</f>
        <v>-32786.573863078913</v>
      </c>
      <c r="X51" s="163">
        <f>X52*F51</f>
        <v>-32786.573863078913</v>
      </c>
      <c r="Y51" s="163">
        <f>F51*Y52</f>
        <v>-39501.179862290497</v>
      </c>
      <c r="Z51" s="160">
        <v>1638.4079999999994</v>
      </c>
      <c r="AA51" s="160">
        <v>3390.9920000000093</v>
      </c>
      <c r="AB51" s="160">
        <f t="shared" ref="AB51" si="90">AA51-Z51</f>
        <v>1752.5840000000098</v>
      </c>
      <c r="AC51" s="168">
        <f>S51+Z51</f>
        <v>292322.36400000023</v>
      </c>
      <c r="AD51" s="168">
        <f>V51+AA51</f>
        <v>234153.72199999998</v>
      </c>
      <c r="AE51" s="161">
        <f>AE52*F51</f>
        <v>-29395.581863078907</v>
      </c>
      <c r="AF51" s="163">
        <f>AF52*F51</f>
        <v>-36110.187862290491</v>
      </c>
      <c r="AG51" s="163">
        <f>AG52*F51</f>
        <v>-37633.500528468918</v>
      </c>
    </row>
    <row r="52" spans="1:33" s="12" customFormat="1" ht="20.25" customHeight="1" thickBot="1">
      <c r="A52" s="344"/>
      <c r="B52" s="164"/>
      <c r="C52" s="164"/>
      <c r="D52" s="164"/>
      <c r="E52" s="246"/>
      <c r="F52" s="164"/>
      <c r="G52" s="166">
        <f>G51/D51</f>
        <v>-8.0488090494548775E-2</v>
      </c>
      <c r="H52" s="166">
        <f t="shared" ref="H52" si="91">H51/E51</f>
        <v>-8.0488090494548775E-2</v>
      </c>
      <c r="I52" s="166">
        <f>I51/C51</f>
        <v>-7.0248273825300925E-2</v>
      </c>
      <c r="J52" s="164"/>
      <c r="K52" s="164"/>
      <c r="L52" s="164"/>
      <c r="M52" s="165"/>
      <c r="N52" s="164"/>
      <c r="O52" s="166">
        <f>O51/L51</f>
        <v>-7.1267564493928168E-2</v>
      </c>
      <c r="P52" s="166">
        <f t="shared" ref="P52" si="92">P51/M51</f>
        <v>-7.1267564493928168E-2</v>
      </c>
      <c r="Q52" s="166">
        <f>Q51/K51</f>
        <v>-5.899258282946665E-2</v>
      </c>
      <c r="R52" s="167">
        <f>R51/B51</f>
        <v>7.5752171197997473E-2</v>
      </c>
      <c r="S52" s="167">
        <f>S51/C51</f>
        <v>7.6493268996033065E-2</v>
      </c>
      <c r="T52" s="167">
        <f>T51/D51</f>
        <v>7.4592822269121659E-2</v>
      </c>
      <c r="U52" s="167">
        <f>U51/E51</f>
        <v>7.4592822269121659E-2</v>
      </c>
      <c r="V52" s="167">
        <f>V51/F51</f>
        <v>6.5313180694911113E-2</v>
      </c>
      <c r="W52" s="166">
        <f>V52-T52</f>
        <v>-9.2796415742105454E-3</v>
      </c>
      <c r="X52" s="166">
        <f>V52-U52</f>
        <v>-9.2796415742105454E-3</v>
      </c>
      <c r="Y52" s="166">
        <f>V52-S52</f>
        <v>-1.1180088301121952E-2</v>
      </c>
      <c r="Z52" s="194">
        <f>Z51/S51</f>
        <v>5.6363895088864073E-3</v>
      </c>
      <c r="AA52" s="194">
        <f>AA51/V51</f>
        <v>1.4694712616721121E-2</v>
      </c>
      <c r="AB52" s="194">
        <f>AA52-Z52</f>
        <v>9.0583231078347135E-3</v>
      </c>
      <c r="AC52" s="167">
        <f>AC51/C51</f>
        <v>7.6924414854902728E-2</v>
      </c>
      <c r="AD52" s="167">
        <f>AD51/F51</f>
        <v>6.6272939115306809E-2</v>
      </c>
      <c r="AE52" s="166">
        <f>AD52-T52</f>
        <v>-8.3198831538148499E-3</v>
      </c>
      <c r="AF52" s="166">
        <f>AD52-S52</f>
        <v>-1.0220329880726256E-2</v>
      </c>
      <c r="AG52" s="166">
        <f t="shared" ref="AG52" si="93">AD52-AC52</f>
        <v>-1.065147573959592E-2</v>
      </c>
    </row>
    <row r="53" spans="1:33" s="12" customFormat="1" ht="20.25" customHeight="1">
      <c r="A53" s="343" t="s">
        <v>15</v>
      </c>
      <c r="B53" s="245">
        <f>апрель!B53+'май '!B22</f>
        <v>1323844.2219999998</v>
      </c>
      <c r="C53" s="245">
        <f>апрель!C53+'май '!C22</f>
        <v>1323844.2219999998</v>
      </c>
      <c r="D53" s="245">
        <f>апрель!D53+'май '!D22</f>
        <v>1327271.1638474022</v>
      </c>
      <c r="E53" s="245">
        <f>апрель!E53+'май '!E22</f>
        <v>1327671.1638474022</v>
      </c>
      <c r="F53" s="245">
        <f>апрель!F53+'май '!F22</f>
        <v>1254814.726</v>
      </c>
      <c r="G53" s="161">
        <f>F53-D53</f>
        <v>-72456.43784740218</v>
      </c>
      <c r="H53" s="161">
        <f t="shared" ref="H53" si="94">F53-E53</f>
        <v>-72856.43784740218</v>
      </c>
      <c r="I53" s="161">
        <f>F53-C53</f>
        <v>-69029.49599999981</v>
      </c>
      <c r="J53" s="245">
        <f>апрель!J53+'май '!J22</f>
        <v>1236426.67258</v>
      </c>
      <c r="K53" s="245">
        <f>апрель!K53+'май '!K22</f>
        <v>1208334.33079</v>
      </c>
      <c r="L53" s="245">
        <f>апрель!L53+'май '!L22</f>
        <v>1226919.9153574021</v>
      </c>
      <c r="M53" s="245">
        <f>апрель!M53+'май '!M22</f>
        <v>1227319.9153574021</v>
      </c>
      <c r="N53" s="245">
        <f>апрель!N53+'май '!N22</f>
        <v>1167213.0153590001</v>
      </c>
      <c r="O53" s="161">
        <f>N53-L53</f>
        <v>-59706.89999840199</v>
      </c>
      <c r="P53" s="161">
        <f t="shared" ref="P53" si="95">N53-M53</f>
        <v>-60106.89999840199</v>
      </c>
      <c r="Q53" s="161">
        <f>N53-K53</f>
        <v>-41121.315430999966</v>
      </c>
      <c r="R53" s="168">
        <f>B53-J53</f>
        <v>87417.549419999821</v>
      </c>
      <c r="S53" s="168">
        <f>C53-K53</f>
        <v>115509.8912099998</v>
      </c>
      <c r="T53" s="168">
        <f>D53-L53</f>
        <v>100351.24849000014</v>
      </c>
      <c r="U53" s="168">
        <f>E53-M53</f>
        <v>100351.24849000014</v>
      </c>
      <c r="V53" s="168">
        <f>F53-N53</f>
        <v>87601.710640999954</v>
      </c>
      <c r="W53" s="161">
        <f>F53*W54</f>
        <v>-7271.3098898784401</v>
      </c>
      <c r="X53" s="163">
        <f>X54*F53</f>
        <v>-7242.7266011502415</v>
      </c>
      <c r="Y53" s="163">
        <f>F53*Y54</f>
        <v>-21885.123293276745</v>
      </c>
      <c r="Z53" s="160">
        <v>0</v>
      </c>
      <c r="AA53" s="160">
        <v>0</v>
      </c>
      <c r="AB53" s="160">
        <f t="shared" ref="AB53" si="96">AA53-Z53</f>
        <v>0</v>
      </c>
      <c r="AC53" s="168">
        <f>S53+Z53</f>
        <v>115509.8912099998</v>
      </c>
      <c r="AD53" s="168">
        <f>V53+AA53</f>
        <v>87601.710640999954</v>
      </c>
      <c r="AE53" s="161">
        <f>AE54*F53</f>
        <v>-7271.3098898784401</v>
      </c>
      <c r="AF53" s="163">
        <f>AF54*F53</f>
        <v>-21885.123293276745</v>
      </c>
      <c r="AG53" s="163">
        <f>AG54*F53</f>
        <v>-21885.123293276745</v>
      </c>
    </row>
    <row r="54" spans="1:33" s="12" customFormat="1" ht="20.25" customHeight="1" thickBot="1">
      <c r="A54" s="344"/>
      <c r="B54" s="164"/>
      <c r="C54" s="164"/>
      <c r="D54" s="164"/>
      <c r="E54" s="165"/>
      <c r="F54" s="164"/>
      <c r="G54" s="166">
        <f>G53/D53</f>
        <v>-5.459053117478304E-2</v>
      </c>
      <c r="H54" s="166">
        <f t="shared" ref="H54" si="97">H53/E53</f>
        <v>-5.4875363592498755E-2</v>
      </c>
      <c r="I54" s="166">
        <f>I53/C53</f>
        <v>-5.2143216590629815E-2</v>
      </c>
      <c r="J54" s="164"/>
      <c r="K54" s="164"/>
      <c r="L54" s="164"/>
      <c r="M54" s="165"/>
      <c r="N54" s="164"/>
      <c r="O54" s="166">
        <f>O53/L53</f>
        <v>-4.8664056431922335E-2</v>
      </c>
      <c r="P54" s="166">
        <f t="shared" ref="P54" si="98">P53/M53</f>
        <v>-4.8974109558793028E-2</v>
      </c>
      <c r="Q54" s="166">
        <f>Q53/K53</f>
        <v>-3.4031405367846462E-2</v>
      </c>
      <c r="R54" s="167">
        <f>R53/B53</f>
        <v>6.6033108705141771E-2</v>
      </c>
      <c r="S54" s="167">
        <f>S53/C53</f>
        <v>8.7253386229607169E-2</v>
      </c>
      <c r="T54" s="167">
        <f>T53/D53</f>
        <v>7.5607194086179691E-2</v>
      </c>
      <c r="U54" s="167">
        <f>U53/E53</f>
        <v>7.558441519449477E-2</v>
      </c>
      <c r="V54" s="167">
        <f>V53/F53</f>
        <v>6.981246619590592E-2</v>
      </c>
      <c r="W54" s="166">
        <f>V54-T54</f>
        <v>-5.7947278902737709E-3</v>
      </c>
      <c r="X54" s="166">
        <f>V54-U54</f>
        <v>-5.7719489985888495E-3</v>
      </c>
      <c r="Y54" s="166">
        <f>V54-S54</f>
        <v>-1.7440920033701249E-2</v>
      </c>
      <c r="Z54" s="194">
        <f>Z53/S53</f>
        <v>0</v>
      </c>
      <c r="AA54" s="194">
        <f>AA53/V53</f>
        <v>0</v>
      </c>
      <c r="AB54" s="194">
        <f>AA54-Z54</f>
        <v>0</v>
      </c>
      <c r="AC54" s="167">
        <f>AC53/C53</f>
        <v>8.7253386229607169E-2</v>
      </c>
      <c r="AD54" s="167">
        <f>AD53/F53</f>
        <v>6.981246619590592E-2</v>
      </c>
      <c r="AE54" s="166">
        <f>AD54-T54</f>
        <v>-5.7947278902737709E-3</v>
      </c>
      <c r="AF54" s="166">
        <f>AD54-S54</f>
        <v>-1.7440920033701249E-2</v>
      </c>
      <c r="AG54" s="166">
        <f t="shared" ref="AG54" si="99">AD54-AC54</f>
        <v>-1.7440920033701249E-2</v>
      </c>
    </row>
    <row r="55" spans="1:33" s="104" customFormat="1" ht="20.25" customHeight="1">
      <c r="A55" s="343" t="s">
        <v>16</v>
      </c>
      <c r="B55" s="245">
        <f>апрель!B55+'май '!B24</f>
        <v>2721654.4547009999</v>
      </c>
      <c r="C55" s="245">
        <f>апрель!C55+'май '!C24</f>
        <v>2721654.4547009999</v>
      </c>
      <c r="D55" s="245">
        <f>апрель!D55+'май '!D24</f>
        <v>2722359.838</v>
      </c>
      <c r="E55" s="245">
        <f>апрель!E55+'май '!E24</f>
        <v>2722359.838</v>
      </c>
      <c r="F55" s="245">
        <f>апрель!F55+'май '!F24</f>
        <v>2733035.5549999997</v>
      </c>
      <c r="G55" s="161">
        <f>F55-D55</f>
        <v>10675.716999999713</v>
      </c>
      <c r="H55" s="161">
        <f t="shared" ref="H55" si="100">F55-E55</f>
        <v>10675.716999999713</v>
      </c>
      <c r="I55" s="161">
        <f>F55-C55</f>
        <v>11381.100298999809</v>
      </c>
      <c r="J55" s="245">
        <f>апрель!J55+'май '!J24</f>
        <v>2474505.3117010002</v>
      </c>
      <c r="K55" s="245">
        <f>апрель!K55+'май '!K24</f>
        <v>2474505.3117010002</v>
      </c>
      <c r="L55" s="245">
        <f>апрель!L55+'май '!L24</f>
        <v>2477447.4929999998</v>
      </c>
      <c r="M55" s="245">
        <f>апрель!M55+'май '!M24</f>
        <v>2477447.4929999998</v>
      </c>
      <c r="N55" s="245">
        <f>апрель!N55+'май '!N24</f>
        <v>2487372.12</v>
      </c>
      <c r="O55" s="161">
        <f>N55-L55</f>
        <v>9924.6270000003278</v>
      </c>
      <c r="P55" s="161">
        <f t="shared" ref="P55" si="101">N55-M55</f>
        <v>9924.6270000003278</v>
      </c>
      <c r="Q55" s="161">
        <f>N55-K55</f>
        <v>12866.808298999909</v>
      </c>
      <c r="R55" s="168">
        <f>B55-J55</f>
        <v>247149.14299999969</v>
      </c>
      <c r="S55" s="168">
        <f>C55-K55</f>
        <v>247149.14299999969</v>
      </c>
      <c r="T55" s="168">
        <f>D55-L55</f>
        <v>244912.3450000002</v>
      </c>
      <c r="U55" s="168">
        <f>E55-M55</f>
        <v>244912.3450000002</v>
      </c>
      <c r="V55" s="168">
        <f>F55-N55</f>
        <v>245663.43499999959</v>
      </c>
      <c r="W55" s="161">
        <f>F55*W56</f>
        <v>-209.3322221220877</v>
      </c>
      <c r="X55" s="163">
        <f>X56*F55</f>
        <v>-209.3322221220877</v>
      </c>
      <c r="Y55" s="163">
        <f>F55*Y56</f>
        <v>-2519.2077451409109</v>
      </c>
      <c r="Z55" s="160">
        <v>77217.322</v>
      </c>
      <c r="AA55" s="237">
        <v>18296.100999999995</v>
      </c>
      <c r="AB55" s="237">
        <f t="shared" ref="AB55" si="102">AA55-Z55</f>
        <v>-58921.221000000005</v>
      </c>
      <c r="AC55" s="168">
        <f>S55+Z55</f>
        <v>324366.46499999968</v>
      </c>
      <c r="AD55" s="168">
        <f>V55+AA55</f>
        <v>263959.53599999961</v>
      </c>
      <c r="AE55" s="161">
        <f>AE56*F55</f>
        <v>18086.768777877922</v>
      </c>
      <c r="AF55" s="163">
        <f>AF56*F55</f>
        <v>15776.8932548591</v>
      </c>
      <c r="AG55" s="163">
        <f>AG56*F55</f>
        <v>-61763.327225138652</v>
      </c>
    </row>
    <row r="56" spans="1:33" s="104" customFormat="1" ht="20.25" customHeight="1" thickBot="1">
      <c r="A56" s="344"/>
      <c r="B56" s="164"/>
      <c r="C56" s="164"/>
      <c r="D56" s="169"/>
      <c r="E56" s="170"/>
      <c r="F56" s="169"/>
      <c r="G56" s="166">
        <f>G55/D55</f>
        <v>3.9214937169520913E-3</v>
      </c>
      <c r="H56" s="166">
        <f t="shared" ref="H56" si="103">H55/E55</f>
        <v>3.9214937169520913E-3</v>
      </c>
      <c r="I56" s="166">
        <f>I55/C55</f>
        <v>4.1816845188931721E-3</v>
      </c>
      <c r="J56" s="164"/>
      <c r="K56" s="164"/>
      <c r="L56" s="169"/>
      <c r="M56" s="170"/>
      <c r="N56" s="169"/>
      <c r="O56" s="166">
        <f>O55/L55</f>
        <v>4.0059888365110664E-3</v>
      </c>
      <c r="P56" s="166">
        <f t="shared" ref="P56" si="104">P55/M55</f>
        <v>4.0059888365110664E-3</v>
      </c>
      <c r="Q56" s="166">
        <f>Q55/K55</f>
        <v>5.1997497189267029E-3</v>
      </c>
      <c r="R56" s="167">
        <f>R55/B55</f>
        <v>9.0808420801953504E-2</v>
      </c>
      <c r="S56" s="167">
        <f>S55/C55</f>
        <v>9.0808420801953504E-2</v>
      </c>
      <c r="T56" s="167">
        <f>T55/D55</f>
        <v>8.996325231565519E-2</v>
      </c>
      <c r="U56" s="167">
        <f>U55/E55</f>
        <v>8.996325231565519E-2</v>
      </c>
      <c r="V56" s="167">
        <f>V55/F55</f>
        <v>8.9886659012015535E-2</v>
      </c>
      <c r="W56" s="166">
        <f>V56-T56</f>
        <v>-7.6593303639654886E-5</v>
      </c>
      <c r="X56" s="166">
        <f>V56-U56</f>
        <v>-7.6593303639654886E-5</v>
      </c>
      <c r="Y56" s="166">
        <f>V56-S56</f>
        <v>-9.2176178993796931E-4</v>
      </c>
      <c r="Z56" s="194">
        <f>Z55/S55</f>
        <v>0.31243208478372148</v>
      </c>
      <c r="AA56" s="194">
        <f>AA55/V55</f>
        <v>7.4476289074114854E-2</v>
      </c>
      <c r="AB56" s="194">
        <f>AA56-Z56</f>
        <v>-0.23795579570960662</v>
      </c>
      <c r="AC56" s="167">
        <f>AC55/C55</f>
        <v>0.11917988502902528</v>
      </c>
      <c r="AD56" s="167">
        <f>AD55/F55</f>
        <v>9.6581083812500801E-2</v>
      </c>
      <c r="AE56" s="166">
        <f>AD56-T56</f>
        <v>6.6178314968456109E-3</v>
      </c>
      <c r="AF56" s="166">
        <f>AD56-S56</f>
        <v>5.7726630105472965E-3</v>
      </c>
      <c r="AG56" s="166">
        <f t="shared" ref="AG56" si="105">AD56-AC56</f>
        <v>-2.2598801216524481E-2</v>
      </c>
    </row>
    <row r="57" spans="1:33" s="12" customFormat="1" ht="20.25" customHeight="1">
      <c r="A57" s="349" t="s">
        <v>119</v>
      </c>
      <c r="B57" s="245">
        <f>апрель!B57+'май '!B26</f>
        <v>342870.03200000001</v>
      </c>
      <c r="C57" s="245">
        <f>апрель!C57+'май '!C26</f>
        <v>342870.03200000001</v>
      </c>
      <c r="D57" s="245">
        <f>апрель!D57+'май '!D26</f>
        <v>342870.03200000001</v>
      </c>
      <c r="E57" s="245">
        <f>апрель!E57+'май '!E26</f>
        <v>342870.03200000001</v>
      </c>
      <c r="F57" s="245">
        <f>апрель!F57+'май '!F26</f>
        <v>331309.05099999998</v>
      </c>
      <c r="G57" s="161">
        <f>F57-D57</f>
        <v>-11560.981000000029</v>
      </c>
      <c r="H57" s="161">
        <f t="shared" ref="H57" si="106">F57-E57</f>
        <v>-11560.981000000029</v>
      </c>
      <c r="I57" s="161">
        <f>F57-C57</f>
        <v>-11560.981000000029</v>
      </c>
      <c r="J57" s="245">
        <f>апрель!J57+'май '!J26</f>
        <v>215207.96100000001</v>
      </c>
      <c r="K57" s="245">
        <f>апрель!K57+'май '!K26</f>
        <v>215207.96100000001</v>
      </c>
      <c r="L57" s="245">
        <f>апрель!L57+'май '!L26</f>
        <v>229203.5921824252</v>
      </c>
      <c r="M57" s="245">
        <f>апрель!M57+'май '!M26</f>
        <v>229203.5921824252</v>
      </c>
      <c r="N57" s="245">
        <f>апрель!N57+'май '!N26</f>
        <v>219147.492</v>
      </c>
      <c r="O57" s="161">
        <f>N57-L57</f>
        <v>-10056.100182425202</v>
      </c>
      <c r="P57" s="161">
        <f t="shared" ref="P57" si="107">N57-M57</f>
        <v>-10056.100182425202</v>
      </c>
      <c r="Q57" s="161">
        <f>N57-K57</f>
        <v>3939.5309999999881</v>
      </c>
      <c r="R57" s="168">
        <f>B57-J57</f>
        <v>127662.071</v>
      </c>
      <c r="S57" s="168">
        <f>C57-K57</f>
        <v>127662.071</v>
      </c>
      <c r="T57" s="168">
        <f>D57-L57</f>
        <v>113666.43981757481</v>
      </c>
      <c r="U57" s="168">
        <f>E57-M57</f>
        <v>113666.43981757481</v>
      </c>
      <c r="V57" s="168">
        <f>F57-N57</f>
        <v>112161.55899999998</v>
      </c>
      <c r="W57" s="161">
        <f>F57*W58</f>
        <v>2327.7537915316079</v>
      </c>
      <c r="X57" s="163">
        <f>X58*F57</f>
        <v>2327.7537915316079</v>
      </c>
      <c r="Y57" s="163">
        <f>F57*Y58</f>
        <v>-11195.969055133797</v>
      </c>
      <c r="Z57" s="160">
        <v>16624.723000000005</v>
      </c>
      <c r="AA57" s="160">
        <v>26989.594999999998</v>
      </c>
      <c r="AB57" s="160">
        <f t="shared" ref="AB57" si="108">AA57-Z57</f>
        <v>10364.871999999992</v>
      </c>
      <c r="AC57" s="168">
        <f>S57+Z57</f>
        <v>144286.79399999999</v>
      </c>
      <c r="AD57" s="168">
        <f>V57+AA57</f>
        <v>139151.15399999998</v>
      </c>
      <c r="AE57" s="161">
        <f>AE58*F57</f>
        <v>29317.348791531604</v>
      </c>
      <c r="AF57" s="163">
        <f>AF58*F57</f>
        <v>15793.6259448662</v>
      </c>
      <c r="AG57" s="163">
        <f>AG58*F57</f>
        <v>-270.54031702474447</v>
      </c>
    </row>
    <row r="58" spans="1:33" s="12" customFormat="1" ht="20.25" customHeight="1" thickBot="1">
      <c r="A58" s="350"/>
      <c r="B58" s="164"/>
      <c r="C58" s="164"/>
      <c r="D58" s="169"/>
      <c r="E58" s="171"/>
      <c r="F58" s="169"/>
      <c r="G58" s="166">
        <f>G57/D57</f>
        <v>-3.3718260334866565E-2</v>
      </c>
      <c r="H58" s="166">
        <f t="shared" ref="H58" si="109">H57/E57</f>
        <v>-3.3718260334866565E-2</v>
      </c>
      <c r="I58" s="166">
        <f>I57/C57</f>
        <v>-3.3718260334866565E-2</v>
      </c>
      <c r="J58" s="164"/>
      <c r="K58" s="164"/>
      <c r="L58" s="169"/>
      <c r="M58" s="171"/>
      <c r="N58" s="169"/>
      <c r="O58" s="166">
        <f>O57/L57</f>
        <v>-4.3874095020384592E-2</v>
      </c>
      <c r="P58" s="166">
        <f t="shared" ref="P58" si="110">P57/M57</f>
        <v>-4.3874095020384592E-2</v>
      </c>
      <c r="Q58" s="166">
        <f>Q57/K57</f>
        <v>1.8305693626268722E-2</v>
      </c>
      <c r="R58" s="167">
        <f>R57/B57</f>
        <v>0.3723337098180689</v>
      </c>
      <c r="S58" s="167">
        <f>S57/C57</f>
        <v>0.3723337098180689</v>
      </c>
      <c r="T58" s="167">
        <f>T57/D57</f>
        <v>0.33151465339372327</v>
      </c>
      <c r="U58" s="167">
        <f>U57/E57</f>
        <v>0.33151465339372327</v>
      </c>
      <c r="V58" s="167">
        <f>V57/F57</f>
        <v>0.33854058215874094</v>
      </c>
      <c r="W58" s="166">
        <f>V58-T58</f>
        <v>7.0259287650176749E-3</v>
      </c>
      <c r="X58" s="166">
        <f>V58-U58</f>
        <v>7.0259287650176749E-3</v>
      </c>
      <c r="Y58" s="166">
        <f>V58-S58</f>
        <v>-3.3793127659327959E-2</v>
      </c>
      <c r="Z58" s="194">
        <f>Z57/S57</f>
        <v>0.13022445014228232</v>
      </c>
      <c r="AA58" s="194">
        <f>AA57/V57</f>
        <v>0.24063141811358027</v>
      </c>
      <c r="AB58" s="194">
        <f>AA58-Z58</f>
        <v>0.11040696797129795</v>
      </c>
      <c r="AC58" s="167">
        <f>AC57/C57</f>
        <v>0.42082066244856298</v>
      </c>
      <c r="AD58" s="167">
        <f>AD57/F57</f>
        <v>0.4200040825325958</v>
      </c>
      <c r="AE58" s="166">
        <f>AD58-T58</f>
        <v>8.8489429138872533E-2</v>
      </c>
      <c r="AF58" s="166">
        <f>AD58-S58</f>
        <v>4.7670372714526899E-2</v>
      </c>
      <c r="AG58" s="166">
        <f t="shared" ref="AG58" si="111">AD58-AC58</f>
        <v>-8.1657991596717494E-4</v>
      </c>
    </row>
    <row r="59" spans="1:33" s="12" customFormat="1" ht="20.25" customHeight="1">
      <c r="A59" s="341" t="s">
        <v>236</v>
      </c>
      <c r="B59" s="322">
        <f t="shared" ref="B59:F59" si="112">B41+B43+B45+B47+B49+B51+B53+B55</f>
        <v>26588767.301528011</v>
      </c>
      <c r="C59" s="322">
        <f t="shared" si="112"/>
        <v>26487164.577528011</v>
      </c>
      <c r="D59" s="322">
        <f>D41+D43+D45+D47+D49+D51+D53+D55</f>
        <v>26670082.177019488</v>
      </c>
      <c r="E59" s="322">
        <f t="shared" si="112"/>
        <v>26190375.757529546</v>
      </c>
      <c r="F59" s="322">
        <f t="shared" si="112"/>
        <v>25233433.281196002</v>
      </c>
      <c r="G59" s="173">
        <f>F59-D59</f>
        <v>-1436648.8958234861</v>
      </c>
      <c r="H59" s="173">
        <f t="shared" ref="H59" si="113">F59-E59</f>
        <v>-956942.47633354366</v>
      </c>
      <c r="I59" s="173">
        <f>F59-C59</f>
        <v>-1253731.2963320091</v>
      </c>
      <c r="J59" s="324">
        <f t="shared" ref="J59:N59" si="114">J41+J43+J45+J47+J49+J51+J53+J55</f>
        <v>24573163.789108012</v>
      </c>
      <c r="K59" s="324">
        <f t="shared" si="114"/>
        <v>24366078.095024779</v>
      </c>
      <c r="L59" s="324">
        <f t="shared" si="114"/>
        <v>24607667.790894553</v>
      </c>
      <c r="M59" s="324">
        <f t="shared" si="114"/>
        <v>24187920.255760148</v>
      </c>
      <c r="N59" s="324">
        <f t="shared" si="114"/>
        <v>23402055.085285004</v>
      </c>
      <c r="O59" s="173">
        <f>N59-L59</f>
        <v>-1205612.7056095488</v>
      </c>
      <c r="P59" s="173">
        <f t="shared" ref="P59" si="115">N59-M59</f>
        <v>-785865.17047514394</v>
      </c>
      <c r="Q59" s="173">
        <f>N59-K59</f>
        <v>-964023.00973977521</v>
      </c>
      <c r="R59" s="174">
        <f t="shared" ref="R59:V59" si="116">R41+R43+R45+R47+R49+R51+R53+R55</f>
        <v>2015603.5124199984</v>
      </c>
      <c r="S59" s="175">
        <f t="shared" si="116"/>
        <v>2121086.4825032279</v>
      </c>
      <c r="T59" s="175">
        <f t="shared" si="116"/>
        <v>2062414.3861249373</v>
      </c>
      <c r="U59" s="175">
        <f t="shared" si="116"/>
        <v>2002455.5017694021</v>
      </c>
      <c r="V59" s="176">
        <f t="shared" si="116"/>
        <v>1831378.1959109972</v>
      </c>
      <c r="W59" s="172">
        <f>F59*W60</f>
        <v>-119939.21905012683</v>
      </c>
      <c r="X59" s="172">
        <f>X60*F59</f>
        <v>-97911.699364193613</v>
      </c>
      <c r="Y59" s="172">
        <f>F59*Y60</f>
        <v>-189309.75214142626</v>
      </c>
      <c r="Z59" s="172">
        <f t="shared" ref="Z59:AA59" si="117">Z41+Z43+Z45+Z47+Z49+Z51+Z53+Z55</f>
        <v>204189.90399999998</v>
      </c>
      <c r="AA59" s="172">
        <f t="shared" si="117"/>
        <v>90055.387999999977</v>
      </c>
      <c r="AB59" s="172">
        <f>AB41+AB45+AB43+AB47+AB49+AB51+AB53+AB55</f>
        <v>-114134.516</v>
      </c>
      <c r="AC59" s="175">
        <f>AC41+AC43+AC45+AC47+AC49+AC51+AC53+AC55</f>
        <v>2325276.386503228</v>
      </c>
      <c r="AD59" s="175">
        <f>AD41+AD43+AD45+AD47+AD49+AD51+AD53+AD55</f>
        <v>1921433.5839109975</v>
      </c>
      <c r="AE59" s="172">
        <f>AE60*F59</f>
        <v>-29883.831050126719</v>
      </c>
      <c r="AF59" s="172">
        <f>AF60*F59</f>
        <v>-99254.364141426136</v>
      </c>
      <c r="AG59" s="172">
        <f>AG60*F59</f>
        <v>-293779.23690372909</v>
      </c>
    </row>
    <row r="60" spans="1:33" s="12" customFormat="1" ht="20.25" customHeight="1" thickBot="1">
      <c r="A60" s="342"/>
      <c r="B60" s="323"/>
      <c r="C60" s="323"/>
      <c r="D60" s="323"/>
      <c r="E60" s="323"/>
      <c r="F60" s="323"/>
      <c r="G60" s="178">
        <f>G59/D59</f>
        <v>-5.3867434164165694E-2</v>
      </c>
      <c r="H60" s="178">
        <f t="shared" ref="H60" si="118">H59/E59</f>
        <v>-3.6537943754336152E-2</v>
      </c>
      <c r="I60" s="178">
        <f>I59/C59</f>
        <v>-4.733354122002504E-2</v>
      </c>
      <c r="J60" s="325"/>
      <c r="K60" s="325"/>
      <c r="L60" s="325"/>
      <c r="M60" s="325"/>
      <c r="N60" s="325"/>
      <c r="O60" s="178">
        <f>O59/L59</f>
        <v>-4.8993375392350484E-2</v>
      </c>
      <c r="P60" s="178">
        <f t="shared" ref="P60" si="119">P59/M59</f>
        <v>-3.2489985172991336E-2</v>
      </c>
      <c r="Q60" s="178">
        <f>Q59/K59</f>
        <v>-3.9564143477674216E-2</v>
      </c>
      <c r="R60" s="179">
        <f>R59/B59</f>
        <v>7.5806579882481614E-2</v>
      </c>
      <c r="S60" s="180">
        <f>S59/C59</f>
        <v>8.0079786429944261E-2</v>
      </c>
      <c r="T60" s="180">
        <f>T59/D59</f>
        <v>7.7330634845288737E-2</v>
      </c>
      <c r="U60" s="180">
        <f>U59/E59</f>
        <v>7.6457685078982138E-2</v>
      </c>
      <c r="V60" s="181">
        <f>V59/F59</f>
        <v>7.2577448161829941E-2</v>
      </c>
      <c r="W60" s="177">
        <f>V60-T60</f>
        <v>-4.753186683458796E-3</v>
      </c>
      <c r="X60" s="177">
        <f>V60-U60</f>
        <v>-3.8802369171521967E-3</v>
      </c>
      <c r="Y60" s="177">
        <f>V60-S60</f>
        <v>-7.5023382681143197E-3</v>
      </c>
      <c r="Z60" s="177">
        <f>Z59/S59</f>
        <v>9.6266656585837371E-2</v>
      </c>
      <c r="AA60" s="177">
        <f>AA59/V59</f>
        <v>4.9173561310859114E-2</v>
      </c>
      <c r="AB60" s="177">
        <f>AA60-Z60</f>
        <v>-4.7093095274978257E-2</v>
      </c>
      <c r="AC60" s="180">
        <f>AC59/C59</f>
        <v>8.77887997296629E-2</v>
      </c>
      <c r="AD60" s="180">
        <f>AD59/F59</f>
        <v>7.614633975880139E-2</v>
      </c>
      <c r="AE60" s="177">
        <f>AD60-T60</f>
        <v>-1.1842950864873469E-3</v>
      </c>
      <c r="AF60" s="177">
        <f>AD60-S60</f>
        <v>-3.9334466711428706E-3</v>
      </c>
      <c r="AG60" s="177">
        <f t="shared" ref="AG60" si="120">AD60-AC60</f>
        <v>-1.164245997086151E-2</v>
      </c>
    </row>
    <row r="61" spans="1:33" s="12" customFormat="1" ht="20.25" customHeight="1">
      <c r="A61" s="347" t="s">
        <v>237</v>
      </c>
      <c r="B61" s="318">
        <f t="shared" ref="B61:F61" si="121">B43+B45+B47+B49+B51+B55+B57+B41+B53</f>
        <v>26931637.333528012</v>
      </c>
      <c r="C61" s="318">
        <f t="shared" si="121"/>
        <v>26830034.609528013</v>
      </c>
      <c r="D61" s="318">
        <f>D43+D45+D47+D49+D51+D55+D57+D41+D53</f>
        <v>27012952.20901949</v>
      </c>
      <c r="E61" s="318">
        <f t="shared" si="121"/>
        <v>26533245.789529547</v>
      </c>
      <c r="F61" s="318">
        <f t="shared" si="121"/>
        <v>25564742.332195997</v>
      </c>
      <c r="G61" s="182">
        <f>F61-D61</f>
        <v>-1448209.8768234923</v>
      </c>
      <c r="H61" s="182">
        <f t="shared" ref="H61" si="122">F61-E61</f>
        <v>-968503.45733354986</v>
      </c>
      <c r="I61" s="182">
        <f>F61-C61</f>
        <v>-1265292.2773320153</v>
      </c>
      <c r="J61" s="318">
        <f t="shared" ref="J61:N61" si="123">J43+J45+J47+J49+J51+J55+J57+J41+J53</f>
        <v>24788371.750108007</v>
      </c>
      <c r="K61" s="318">
        <f t="shared" si="123"/>
        <v>24581286.056024782</v>
      </c>
      <c r="L61" s="318">
        <f t="shared" si="123"/>
        <v>24836871.383076977</v>
      </c>
      <c r="M61" s="318">
        <f t="shared" si="123"/>
        <v>24417123.847942568</v>
      </c>
      <c r="N61" s="318">
        <f t="shared" si="123"/>
        <v>23621202.577284999</v>
      </c>
      <c r="O61" s="182">
        <f>N61-L61</f>
        <v>-1215668.8057919778</v>
      </c>
      <c r="P61" s="182">
        <f t="shared" ref="P61" si="124">N61-M61</f>
        <v>-795921.27065756917</v>
      </c>
      <c r="Q61" s="182">
        <f>N61-K61</f>
        <v>-960083.47873978317</v>
      </c>
      <c r="R61" s="183">
        <f t="shared" ref="R61:V61" si="125">R43+R45+R47+R49+R51+R55+R57+R41+R53</f>
        <v>2143265.5834199982</v>
      </c>
      <c r="S61" s="184">
        <f t="shared" si="125"/>
        <v>2248748.5535032284</v>
      </c>
      <c r="T61" s="184">
        <f t="shared" si="125"/>
        <v>2176080.8259425121</v>
      </c>
      <c r="U61" s="184">
        <f t="shared" si="125"/>
        <v>2116121.9415869769</v>
      </c>
      <c r="V61" s="185">
        <f t="shared" si="125"/>
        <v>1943539.7549109971</v>
      </c>
      <c r="W61" s="182">
        <f>F61*W62</f>
        <v>-115877.71189508097</v>
      </c>
      <c r="X61" s="182">
        <f>X62*F61</f>
        <v>-95340.546779245764</v>
      </c>
      <c r="Y61" s="182">
        <f>F61*Y62</f>
        <v>-199158.83556315888</v>
      </c>
      <c r="Z61" s="182">
        <f>Z59+Z57</f>
        <v>220814.62699999998</v>
      </c>
      <c r="AA61" s="182">
        <f>AA59+AA57</f>
        <v>117044.98299999998</v>
      </c>
      <c r="AB61" s="182">
        <f>AB45+AB43+AB47+AB49+AB51+AB55+AB57+AB41+AB53</f>
        <v>-103769.64400000003</v>
      </c>
      <c r="AC61" s="184">
        <f>AC43+AC45+AC47+AC49+AC51+AC55+AC57+AC41+AC53</f>
        <v>2469563.1805032277</v>
      </c>
      <c r="AD61" s="184">
        <f>AD43+AD45+AD47+AD49+AD51+AD55+AD57+AD41+AD53</f>
        <v>2060584.7379109974</v>
      </c>
      <c r="AE61" s="182">
        <f>AE62*F61</f>
        <v>1167.2711049193572</v>
      </c>
      <c r="AF61" s="182">
        <f>AF62*F61</f>
        <v>-82113.852563158536</v>
      </c>
      <c r="AG61" s="182">
        <f>AG62*F61</f>
        <v>-292514.96178984042</v>
      </c>
    </row>
    <row r="62" spans="1:33" s="12" customFormat="1" ht="20.25" customHeight="1" thickBot="1">
      <c r="A62" s="348"/>
      <c r="B62" s="319"/>
      <c r="C62" s="319"/>
      <c r="D62" s="319"/>
      <c r="E62" s="319"/>
      <c r="F62" s="319"/>
      <c r="G62" s="186">
        <f>G61/D61</f>
        <v>-5.3611684706566146E-2</v>
      </c>
      <c r="H62" s="186">
        <f t="shared" ref="H62" si="126">H61/E61</f>
        <v>-3.6501507015614998E-2</v>
      </c>
      <c r="I62" s="186">
        <f>I61/C61</f>
        <v>-4.7159546968406761E-2</v>
      </c>
      <c r="J62" s="319"/>
      <c r="K62" s="319"/>
      <c r="L62" s="319"/>
      <c r="M62" s="319"/>
      <c r="N62" s="319"/>
      <c r="O62" s="186">
        <f>O61/L61</f>
        <v>-4.8946132829769146E-2</v>
      </c>
      <c r="P62" s="186">
        <f t="shared" ref="P62" si="127">P61/M61</f>
        <v>-3.2596847835730455E-2</v>
      </c>
      <c r="Q62" s="186">
        <f>Q61/K61</f>
        <v>-3.9057495875179003E-2</v>
      </c>
      <c r="R62" s="187">
        <f>R61/B61</f>
        <v>7.9581703736660001E-2</v>
      </c>
      <c r="S62" s="188">
        <f>S61/C61</f>
        <v>8.3814597566886542E-2</v>
      </c>
      <c r="T62" s="188">
        <f>T61/D61</f>
        <v>8.0556942058925704E-2</v>
      </c>
      <c r="U62" s="188">
        <f>U61/E61</f>
        <v>7.9753602645253191E-2</v>
      </c>
      <c r="V62" s="189">
        <f>V61/F61</f>
        <v>7.6024226243161519E-2</v>
      </c>
      <c r="W62" s="186">
        <f>V62-T62</f>
        <v>-4.532715815764185E-3</v>
      </c>
      <c r="X62" s="186">
        <f>V62-U62</f>
        <v>-3.729376402091672E-3</v>
      </c>
      <c r="Y62" s="186">
        <f>V62-S62</f>
        <v>-7.7903713237250233E-3</v>
      </c>
      <c r="Z62" s="186">
        <f>Z61/S61</f>
        <v>9.8194449822325572E-2</v>
      </c>
      <c r="AA62" s="186">
        <f>AA61/V61</f>
        <v>6.0222582380549228E-2</v>
      </c>
      <c r="AB62" s="186">
        <f>AA62-Z62</f>
        <v>-3.7971867441776344E-2</v>
      </c>
      <c r="AC62" s="188">
        <f>AC61/C61</f>
        <v>9.2044725862046581E-2</v>
      </c>
      <c r="AD62" s="188">
        <f>AD61/F61</f>
        <v>8.060260147100784E-2</v>
      </c>
      <c r="AE62" s="186">
        <f>AD62-T62</f>
        <v>4.5659412082135753E-5</v>
      </c>
      <c r="AF62" s="186">
        <f>AD62-S62</f>
        <v>-3.2119960958787025E-3</v>
      </c>
      <c r="AG62" s="186">
        <f t="shared" ref="AG62" si="128">AD62-AC62</f>
        <v>-1.1442124391038741E-2</v>
      </c>
    </row>
    <row r="63" spans="1:33" ht="18">
      <c r="A63" s="8"/>
      <c r="B63" s="8"/>
      <c r="C63" s="8"/>
      <c r="D63" s="8"/>
      <c r="E63" s="8"/>
      <c r="F63" s="9"/>
      <c r="G63" s="8"/>
      <c r="H63" s="8"/>
      <c r="I63" s="8"/>
      <c r="J63" s="8"/>
      <c r="K63" s="8"/>
      <c r="L63" s="8"/>
      <c r="M63" s="8"/>
      <c r="N63" s="8"/>
      <c r="O63" s="8"/>
      <c r="P63" s="103"/>
      <c r="Q63" s="8"/>
      <c r="R63" s="8"/>
      <c r="S63" s="8"/>
      <c r="T63" s="8"/>
      <c r="U63" s="8"/>
      <c r="V63" s="8"/>
      <c r="W63" s="8"/>
      <c r="X63" s="113"/>
      <c r="Y63" s="8"/>
      <c r="AB63" s="133"/>
    </row>
    <row r="64" spans="1:33">
      <c r="H64" s="100"/>
      <c r="AB64" s="133"/>
    </row>
    <row r="65" spans="1:32" ht="15">
      <c r="C65" s="10"/>
      <c r="F65" s="131"/>
      <c r="J65" s="10"/>
      <c r="K65" s="131"/>
      <c r="O65" s="99"/>
      <c r="Q65" s="99"/>
      <c r="S65" s="10"/>
      <c r="T65" s="144"/>
      <c r="U65" s="144"/>
      <c r="V65" s="131">
        <v>2110.0929274847326</v>
      </c>
      <c r="W65" s="99"/>
      <c r="Y65" s="99"/>
      <c r="AB65" s="133"/>
    </row>
    <row r="66" spans="1:32" ht="15">
      <c r="C66" s="10"/>
      <c r="D66" s="131"/>
      <c r="E66" s="131"/>
      <c r="H66" s="130"/>
      <c r="I66" s="130"/>
      <c r="J66" s="131"/>
      <c r="K66" s="130"/>
      <c r="L66" s="130"/>
      <c r="N66" s="130"/>
      <c r="O66" s="140"/>
      <c r="P66" s="131"/>
      <c r="Q66" s="140"/>
      <c r="R66" s="130"/>
      <c r="S66" s="131"/>
      <c r="T66" s="144"/>
      <c r="V66" s="144"/>
      <c r="W66" s="140"/>
      <c r="X66" s="130"/>
      <c r="Y66" s="99"/>
      <c r="AB66" s="133"/>
    </row>
    <row r="67" spans="1:32" s="130" customFormat="1" ht="24" customHeight="1">
      <c r="A67" s="139" t="s">
        <v>113</v>
      </c>
      <c r="C67" s="131"/>
      <c r="S67" s="131"/>
      <c r="V67" s="130">
        <f>V61*V65/1000000</f>
        <v>4101.0494911231053</v>
      </c>
      <c r="AA67" s="306"/>
      <c r="AB67" s="134"/>
      <c r="AC67" s="320"/>
      <c r="AD67" s="320"/>
      <c r="AE67" s="320"/>
      <c r="AF67" s="320"/>
    </row>
    <row r="70" spans="1:32" s="130" customFormat="1" ht="15.75">
      <c r="A70" s="146" t="s">
        <v>68</v>
      </c>
      <c r="B70" s="218"/>
      <c r="C70" s="146"/>
      <c r="D70" s="218"/>
      <c r="E70" s="146"/>
      <c r="M70" s="135"/>
      <c r="O70" s="140"/>
      <c r="P70" s="140"/>
      <c r="Q70" s="140"/>
      <c r="U70" s="135"/>
      <c r="W70" s="140"/>
      <c r="X70" s="140"/>
      <c r="Y70" s="140"/>
    </row>
    <row r="71" spans="1:32" s="130" customFormat="1" ht="110.25">
      <c r="A71" s="222"/>
      <c r="B71" s="223" t="s">
        <v>185</v>
      </c>
      <c r="C71" s="219" t="s">
        <v>186</v>
      </c>
      <c r="D71" s="226" t="s">
        <v>187</v>
      </c>
      <c r="E71" s="220" t="s">
        <v>131</v>
      </c>
      <c r="M71" s="135"/>
      <c r="O71" s="140"/>
      <c r="P71" s="140"/>
      <c r="Q71" s="140"/>
      <c r="U71" s="135"/>
      <c r="W71" s="140"/>
      <c r="X71" s="140"/>
      <c r="Y71" s="140"/>
    </row>
    <row r="72" spans="1:32" s="130" customFormat="1" ht="15.75">
      <c r="A72" s="222" t="s">
        <v>21</v>
      </c>
      <c r="B72" s="224">
        <v>-6836.02096174503</v>
      </c>
      <c r="C72" s="216">
        <v>805.46300000000338</v>
      </c>
      <c r="D72" s="216"/>
      <c r="E72" s="216">
        <f t="shared" ref="E72:E83" si="129">B72+C72+D72</f>
        <v>-6030.5579617450267</v>
      </c>
      <c r="M72" s="135"/>
      <c r="O72" s="140"/>
      <c r="P72" s="140"/>
      <c r="Q72" s="140"/>
      <c r="U72" s="135"/>
      <c r="W72" s="140"/>
      <c r="X72" s="140"/>
      <c r="Y72" s="140"/>
    </row>
    <row r="73" spans="1:32" s="130" customFormat="1" ht="15.75">
      <c r="A73" s="222" t="s">
        <v>22</v>
      </c>
      <c r="B73" s="224">
        <v>-1917.7503314830205</v>
      </c>
      <c r="C73" s="216">
        <v>591.45699999999488</v>
      </c>
      <c r="D73" s="216"/>
      <c r="E73" s="216">
        <f t="shared" si="129"/>
        <v>-1326.2933314830257</v>
      </c>
      <c r="M73" s="135"/>
      <c r="O73" s="140"/>
      <c r="P73" s="140"/>
      <c r="Q73" s="140"/>
      <c r="U73" s="135"/>
      <c r="W73" s="140"/>
      <c r="X73" s="140"/>
      <c r="Y73" s="140"/>
    </row>
    <row r="74" spans="1:32" s="130" customFormat="1" ht="15.75">
      <c r="A74" s="222" t="s">
        <v>23</v>
      </c>
      <c r="B74" s="224">
        <v>2288.6079999999679</v>
      </c>
      <c r="C74" s="216">
        <v>463.64500000000407</v>
      </c>
      <c r="D74" s="216">
        <v>0.57599999999999996</v>
      </c>
      <c r="E74" s="216">
        <f t="shared" si="129"/>
        <v>2752.828999999972</v>
      </c>
      <c r="M74" s="135"/>
      <c r="O74" s="140"/>
      <c r="P74" s="140"/>
      <c r="Q74" s="140"/>
      <c r="U74" s="135"/>
      <c r="W74" s="140"/>
      <c r="X74" s="140"/>
      <c r="Y74" s="140"/>
    </row>
    <row r="75" spans="1:32" s="130" customFormat="1" ht="15.75">
      <c r="A75" s="222" t="s">
        <v>24</v>
      </c>
      <c r="B75" s="224">
        <v>-903.77700000001937</v>
      </c>
      <c r="C75" s="216">
        <v>423.58100000000559</v>
      </c>
      <c r="D75" s="216">
        <v>-53.438000000000002</v>
      </c>
      <c r="E75" s="216">
        <f t="shared" si="129"/>
        <v>-533.63400000001377</v>
      </c>
      <c r="M75" s="135"/>
      <c r="O75" s="140"/>
      <c r="P75" s="140"/>
      <c r="Q75" s="140"/>
      <c r="U75" s="135"/>
      <c r="W75" s="140"/>
      <c r="X75" s="140"/>
      <c r="Y75" s="140"/>
    </row>
    <row r="76" spans="1:32" s="130" customFormat="1" ht="15.75">
      <c r="A76" s="222" t="s">
        <v>25</v>
      </c>
      <c r="B76" s="224">
        <v>-1322.0090000000048</v>
      </c>
      <c r="C76" s="216">
        <v>325.53699999999662</v>
      </c>
      <c r="D76" s="216">
        <v>-7.5359999999999996</v>
      </c>
      <c r="E76" s="216">
        <f t="shared" si="129"/>
        <v>-1004.0080000000081</v>
      </c>
      <c r="M76" s="135"/>
      <c r="O76" s="140"/>
      <c r="P76" s="140"/>
      <c r="Q76" s="140"/>
      <c r="U76" s="135"/>
      <c r="W76" s="140"/>
      <c r="X76" s="140"/>
      <c r="Y76" s="140"/>
    </row>
    <row r="77" spans="1:32" s="130" customFormat="1" ht="15.75">
      <c r="A77" s="222" t="s">
        <v>26</v>
      </c>
      <c r="B77" s="224">
        <v>67.023999999999887</v>
      </c>
      <c r="C77" s="216">
        <v>251.07299999999668</v>
      </c>
      <c r="D77" s="216">
        <v>-649.47699999999998</v>
      </c>
      <c r="E77" s="216">
        <f t="shared" si="129"/>
        <v>-331.38000000000341</v>
      </c>
      <c r="M77" s="135"/>
      <c r="O77" s="140"/>
      <c r="P77" s="140"/>
      <c r="Q77" s="140"/>
      <c r="U77" s="135"/>
      <c r="W77" s="140"/>
      <c r="X77" s="140"/>
      <c r="Y77" s="140"/>
    </row>
    <row r="78" spans="1:32" s="130" customFormat="1" ht="15.75">
      <c r="A78" s="222" t="s">
        <v>27</v>
      </c>
      <c r="B78" s="224">
        <v>789.20103000000802</v>
      </c>
      <c r="C78" s="216"/>
      <c r="D78" s="216">
        <v>-1257.2550000000001</v>
      </c>
      <c r="E78" s="216">
        <f t="shared" si="129"/>
        <v>-468.05396999999209</v>
      </c>
      <c r="M78" s="135"/>
      <c r="O78" s="140"/>
      <c r="P78" s="140"/>
      <c r="Q78" s="140"/>
      <c r="U78" s="135"/>
      <c r="W78" s="140"/>
      <c r="X78" s="140"/>
      <c r="Y78" s="140"/>
    </row>
    <row r="79" spans="1:32" s="130" customFormat="1" ht="15.75">
      <c r="A79" s="222" t="s">
        <v>28</v>
      </c>
      <c r="B79" s="224">
        <v>-186.9298680000071</v>
      </c>
      <c r="C79" s="216"/>
      <c r="D79" s="216">
        <v>-771.63099999999997</v>
      </c>
      <c r="E79" s="216">
        <f t="shared" si="129"/>
        <v>-958.56086800000708</v>
      </c>
      <c r="M79" s="135"/>
      <c r="O79" s="140"/>
      <c r="P79" s="140"/>
      <c r="Q79" s="140"/>
      <c r="U79" s="135"/>
      <c r="W79" s="140"/>
      <c r="X79" s="140"/>
      <c r="Y79" s="140"/>
    </row>
    <row r="80" spans="1:32" s="130" customFormat="1" ht="15.75">
      <c r="A80" s="222" t="s">
        <v>29</v>
      </c>
      <c r="B80" s="224">
        <v>5607.4953710000091</v>
      </c>
      <c r="C80" s="216"/>
      <c r="D80" s="216"/>
      <c r="E80" s="216">
        <f t="shared" si="129"/>
        <v>5607.4953710000091</v>
      </c>
      <c r="M80" s="135"/>
      <c r="O80" s="140"/>
      <c r="P80" s="140"/>
      <c r="Q80" s="140"/>
      <c r="U80" s="135"/>
      <c r="W80" s="140"/>
      <c r="X80" s="140"/>
      <c r="Y80" s="140"/>
    </row>
    <row r="81" spans="1:25" s="130" customFormat="1" ht="15.75">
      <c r="A81" s="222" t="s">
        <v>30</v>
      </c>
      <c r="B81" s="224">
        <v>1001.0567599999973</v>
      </c>
      <c r="C81" s="216"/>
      <c r="D81" s="216"/>
      <c r="E81" s="216">
        <f t="shared" si="129"/>
        <v>1001.0567599999973</v>
      </c>
      <c r="M81" s="135"/>
      <c r="O81" s="140"/>
      <c r="P81" s="140"/>
      <c r="Q81" s="140"/>
      <c r="U81" s="135"/>
      <c r="W81" s="140"/>
      <c r="X81" s="140"/>
      <c r="Y81" s="140"/>
    </row>
    <row r="82" spans="1:25" s="130" customFormat="1" ht="15.75">
      <c r="A82" s="222" t="s">
        <v>31</v>
      </c>
      <c r="B82" s="224">
        <v>1413.1020000000001</v>
      </c>
      <c r="C82" s="216"/>
      <c r="D82" s="216"/>
      <c r="E82" s="216">
        <f t="shared" si="129"/>
        <v>1413.1020000000001</v>
      </c>
      <c r="G82" s="130">
        <v>2860.7560000000012</v>
      </c>
      <c r="M82" s="135"/>
      <c r="O82" s="140"/>
      <c r="P82" s="140"/>
      <c r="Q82" s="140"/>
      <c r="U82" s="135"/>
      <c r="W82" s="140"/>
      <c r="X82" s="140"/>
      <c r="Y82" s="140"/>
    </row>
    <row r="83" spans="1:25" s="130" customFormat="1" ht="15.75">
      <c r="A83" s="222" t="s">
        <v>32</v>
      </c>
      <c r="B83" s="224"/>
      <c r="C83" s="216"/>
      <c r="D83" s="216">
        <v>2738.761</v>
      </c>
      <c r="E83" s="216">
        <f t="shared" si="129"/>
        <v>2738.761</v>
      </c>
      <c r="M83" s="135"/>
      <c r="O83" s="140"/>
      <c r="P83" s="140"/>
      <c r="Q83" s="140"/>
      <c r="U83" s="135"/>
      <c r="W83" s="140"/>
      <c r="X83" s="140"/>
      <c r="Y83" s="140"/>
    </row>
    <row r="84" spans="1:25" s="130" customFormat="1" ht="15.75">
      <c r="A84" s="222" t="s">
        <v>120</v>
      </c>
      <c r="B84" s="224">
        <f>SUM(B72:B83)</f>
        <v>-2.280996795889223E-7</v>
      </c>
      <c r="C84" s="216">
        <f t="shared" ref="C84:E84" si="130">SUM(C72:C83)</f>
        <v>2860.7560000000012</v>
      </c>
      <c r="D84" s="216">
        <f t="shared" si="130"/>
        <v>0</v>
      </c>
      <c r="E84" s="216">
        <f t="shared" si="130"/>
        <v>2860.7559997719027</v>
      </c>
      <c r="M84" s="135"/>
      <c r="O84" s="140"/>
      <c r="P84" s="140"/>
      <c r="Q84" s="140"/>
      <c r="U84" s="135"/>
      <c r="W84" s="140"/>
      <c r="X84" s="140"/>
      <c r="Y84" s="140"/>
    </row>
    <row r="85" spans="1:25" s="130" customFormat="1">
      <c r="E85" s="135"/>
      <c r="M85" s="135"/>
      <c r="O85" s="140"/>
      <c r="P85" s="140"/>
      <c r="Q85" s="140"/>
      <c r="U85" s="135"/>
      <c r="W85" s="140"/>
      <c r="X85" s="140"/>
      <c r="Y85" s="140"/>
    </row>
    <row r="86" spans="1:25" s="130" customFormat="1" ht="15.75">
      <c r="A86" s="146" t="s">
        <v>90</v>
      </c>
      <c r="B86" s="218"/>
      <c r="E86" s="135"/>
      <c r="M86" s="135"/>
      <c r="O86" s="140"/>
      <c r="P86" s="140"/>
      <c r="Q86" s="140"/>
      <c r="U86" s="135"/>
      <c r="W86" s="140"/>
      <c r="X86" s="140"/>
      <c r="Y86" s="140"/>
    </row>
    <row r="87" spans="1:25" s="130" customFormat="1" ht="63">
      <c r="A87" s="222"/>
      <c r="B87" s="223" t="s">
        <v>194</v>
      </c>
      <c r="C87" s="223" t="s">
        <v>195</v>
      </c>
      <c r="D87" s="223" t="s">
        <v>214</v>
      </c>
      <c r="E87" s="220" t="s">
        <v>131</v>
      </c>
      <c r="F87" s="223" t="s">
        <v>206</v>
      </c>
      <c r="M87" s="135"/>
      <c r="O87" s="140"/>
      <c r="P87" s="140"/>
      <c r="Q87" s="140"/>
      <c r="U87" s="135"/>
      <c r="W87" s="140"/>
      <c r="X87" s="140"/>
      <c r="Y87" s="140"/>
    </row>
    <row r="88" spans="1:25" s="130" customFormat="1" ht="15.75">
      <c r="A88" s="222" t="s">
        <v>21</v>
      </c>
      <c r="B88" s="224">
        <v>-3864.2310000000002</v>
      </c>
      <c r="C88" s="224">
        <v>-13577.915999999997</v>
      </c>
      <c r="D88" s="224">
        <v>427.185</v>
      </c>
      <c r="E88" s="224">
        <f>B88+C88+D88</f>
        <v>-17014.961999999996</v>
      </c>
      <c r="F88" s="224"/>
      <c r="M88" s="135"/>
      <c r="O88" s="140"/>
      <c r="P88" s="140"/>
      <c r="Q88" s="140"/>
      <c r="U88" s="135"/>
      <c r="W88" s="140"/>
      <c r="X88" s="140"/>
      <c r="Y88" s="140"/>
    </row>
    <row r="89" spans="1:25" s="130" customFormat="1" ht="15.75">
      <c r="A89" s="222" t="s">
        <v>22</v>
      </c>
      <c r="B89" s="224">
        <v>-1444.402</v>
      </c>
      <c r="C89" s="224">
        <v>-12228.550000000003</v>
      </c>
      <c r="D89" s="224">
        <v>386.02499999999998</v>
      </c>
      <c r="E89" s="224">
        <f t="shared" ref="E89:E99" si="131">B89+C89+D89</f>
        <v>-13286.927000000003</v>
      </c>
      <c r="F89" s="224">
        <f>16245.938+4580.22</f>
        <v>20826.157999999999</v>
      </c>
      <c r="M89" s="135"/>
      <c r="O89" s="140"/>
      <c r="P89" s="140"/>
      <c r="Q89" s="140"/>
      <c r="U89" s="135"/>
      <c r="W89" s="140"/>
      <c r="X89" s="140"/>
      <c r="Y89" s="140"/>
    </row>
    <row r="90" spans="1:25" s="130" customFormat="1" ht="15.75">
      <c r="A90" s="222" t="s">
        <v>23</v>
      </c>
      <c r="B90" s="224">
        <v>-1432.96</v>
      </c>
      <c r="C90" s="224">
        <v>-14058.898000000001</v>
      </c>
      <c r="D90" s="224">
        <v>431.14699999999999</v>
      </c>
      <c r="E90" s="224">
        <f t="shared" si="131"/>
        <v>-15060.710999999999</v>
      </c>
      <c r="F90" s="224"/>
      <c r="M90" s="135"/>
      <c r="O90" s="140"/>
      <c r="P90" s="140"/>
      <c r="Q90" s="140"/>
      <c r="U90" s="135"/>
      <c r="W90" s="140"/>
      <c r="X90" s="140"/>
      <c r="Y90" s="140"/>
    </row>
    <row r="91" spans="1:25" s="130" customFormat="1" ht="15.75">
      <c r="A91" s="222" t="s">
        <v>24</v>
      </c>
      <c r="B91" s="224">
        <v>-5282.6539999999995</v>
      </c>
      <c r="C91" s="224">
        <v>-12165.697</v>
      </c>
      <c r="D91" s="224">
        <v>421.88299999999998</v>
      </c>
      <c r="E91" s="224">
        <f t="shared" si="131"/>
        <v>-17026.467999999997</v>
      </c>
      <c r="F91" s="224">
        <f>-4580.22+22970.366</f>
        <v>18390.146000000001</v>
      </c>
      <c r="M91" s="135"/>
      <c r="O91" s="140"/>
      <c r="P91" s="140"/>
      <c r="Q91" s="140"/>
      <c r="U91" s="135"/>
      <c r="W91" s="140"/>
      <c r="X91" s="140"/>
      <c r="Y91" s="140"/>
    </row>
    <row r="92" spans="1:25" s="130" customFormat="1" ht="15.75">
      <c r="A92" s="222" t="s">
        <v>25</v>
      </c>
      <c r="B92" s="224">
        <v>-2302.2760000000003</v>
      </c>
      <c r="C92" s="224">
        <v>-13337.974999999999</v>
      </c>
      <c r="D92" s="224">
        <v>330.79</v>
      </c>
      <c r="E92" s="224">
        <f t="shared" si="131"/>
        <v>-15309.460999999998</v>
      </c>
      <c r="F92" s="224"/>
      <c r="M92" s="135"/>
      <c r="O92" s="140"/>
      <c r="P92" s="140"/>
      <c r="Q92" s="140"/>
      <c r="U92" s="135"/>
      <c r="W92" s="140"/>
      <c r="X92" s="140"/>
      <c r="Y92" s="140"/>
    </row>
    <row r="93" spans="1:25" s="130" customFormat="1" ht="15.75">
      <c r="A93" s="222" t="s">
        <v>26</v>
      </c>
      <c r="B93" s="224"/>
      <c r="C93" s="224"/>
      <c r="D93" s="224">
        <v>46.585999999999999</v>
      </c>
      <c r="E93" s="224">
        <f t="shared" si="131"/>
        <v>46.585999999999999</v>
      </c>
      <c r="F93" s="224">
        <f>-16245.938+6015.287</f>
        <v>-10230.651</v>
      </c>
      <c r="M93" s="135"/>
      <c r="O93" s="140"/>
      <c r="P93" s="140"/>
      <c r="Q93" s="140"/>
      <c r="U93" s="135"/>
      <c r="W93" s="140"/>
      <c r="X93" s="140"/>
      <c r="Y93" s="140"/>
    </row>
    <row r="94" spans="1:25" s="130" customFormat="1" ht="15.75">
      <c r="A94" s="222" t="s">
        <v>27</v>
      </c>
      <c r="B94" s="224"/>
      <c r="C94" s="224"/>
      <c r="D94" s="224">
        <v>239.87899999999999</v>
      </c>
      <c r="E94" s="224">
        <f t="shared" si="131"/>
        <v>239.87899999999999</v>
      </c>
      <c r="F94" s="224"/>
      <c r="M94" s="135"/>
      <c r="O94" s="140"/>
      <c r="P94" s="140"/>
      <c r="Q94" s="140"/>
      <c r="U94" s="135"/>
      <c r="W94" s="140"/>
      <c r="X94" s="140"/>
      <c r="Y94" s="140"/>
    </row>
    <row r="95" spans="1:25" s="130" customFormat="1" ht="15.75">
      <c r="A95" s="222" t="s">
        <v>28</v>
      </c>
      <c r="B95" s="224"/>
      <c r="C95" s="224"/>
      <c r="D95" s="224">
        <v>132.60300000000001</v>
      </c>
      <c r="E95" s="224">
        <f t="shared" si="131"/>
        <v>132.60300000000001</v>
      </c>
      <c r="F95" s="224">
        <v>-6015.2870000000003</v>
      </c>
      <c r="M95" s="135"/>
      <c r="O95" s="140"/>
      <c r="P95" s="140"/>
      <c r="Q95" s="140"/>
      <c r="U95" s="135"/>
      <c r="W95" s="140"/>
      <c r="X95" s="140"/>
      <c r="Y95" s="140"/>
    </row>
    <row r="96" spans="1:25" s="130" customFormat="1" ht="15.75">
      <c r="A96" s="222" t="s">
        <v>29</v>
      </c>
      <c r="B96" s="224"/>
      <c r="C96" s="224"/>
      <c r="D96" s="224">
        <v>93.763999999999996</v>
      </c>
      <c r="E96" s="224">
        <f t="shared" si="131"/>
        <v>93.763999999999996</v>
      </c>
      <c r="F96" s="224"/>
      <c r="M96" s="135"/>
      <c r="O96" s="140"/>
      <c r="P96" s="140"/>
      <c r="Q96" s="140"/>
      <c r="U96" s="135"/>
      <c r="W96" s="140"/>
      <c r="X96" s="140"/>
      <c r="Y96" s="140"/>
    </row>
    <row r="97" spans="1:25" s="130" customFormat="1" ht="15.75">
      <c r="A97" s="222" t="s">
        <v>30</v>
      </c>
      <c r="B97" s="224"/>
      <c r="C97" s="224"/>
      <c r="D97" s="224"/>
      <c r="E97" s="224">
        <f t="shared" si="131"/>
        <v>0</v>
      </c>
      <c r="F97" s="224">
        <v>6008.4</v>
      </c>
      <c r="M97" s="135"/>
      <c r="O97" s="140"/>
      <c r="P97" s="140"/>
      <c r="Q97" s="140"/>
      <c r="U97" s="135"/>
      <c r="W97" s="140"/>
      <c r="X97" s="140"/>
      <c r="Y97" s="140"/>
    </row>
    <row r="98" spans="1:25" s="130" customFormat="1" ht="15.75">
      <c r="A98" s="222" t="s">
        <v>31</v>
      </c>
      <c r="B98" s="224">
        <v>0</v>
      </c>
      <c r="C98" s="224"/>
      <c r="D98" s="224"/>
      <c r="E98" s="224">
        <f t="shared" si="131"/>
        <v>0</v>
      </c>
      <c r="F98" s="224"/>
      <c r="M98" s="135"/>
      <c r="O98" s="140"/>
      <c r="P98" s="140"/>
      <c r="Q98" s="140"/>
      <c r="U98" s="135"/>
      <c r="W98" s="140"/>
      <c r="X98" s="140"/>
      <c r="Y98" s="140"/>
    </row>
    <row r="99" spans="1:25" s="130" customFormat="1" ht="15.75">
      <c r="A99" s="222" t="s">
        <v>32</v>
      </c>
      <c r="B99" s="224">
        <v>0</v>
      </c>
      <c r="C99" s="224"/>
      <c r="D99" s="224"/>
      <c r="E99" s="224">
        <f t="shared" si="131"/>
        <v>0</v>
      </c>
      <c r="F99" s="224"/>
      <c r="M99" s="135"/>
      <c r="O99" s="140"/>
      <c r="P99" s="140"/>
      <c r="Q99" s="140"/>
      <c r="U99" s="135"/>
      <c r="W99" s="140"/>
      <c r="X99" s="140"/>
      <c r="Y99" s="140"/>
    </row>
    <row r="100" spans="1:25" s="130" customFormat="1" ht="15.75">
      <c r="A100" s="222" t="s">
        <v>120</v>
      </c>
      <c r="B100" s="224">
        <f>SUM(B88:B99)</f>
        <v>-14326.522999999999</v>
      </c>
      <c r="C100" s="224">
        <f>SUM(C88:C99)</f>
        <v>-65369.036</v>
      </c>
      <c r="D100" s="224">
        <f>SUM(D88:D99)</f>
        <v>2509.8620000000001</v>
      </c>
      <c r="E100" s="224">
        <f>SUM(E88:E99)</f>
        <v>-77185.697</v>
      </c>
      <c r="F100" s="224"/>
      <c r="G100" s="130">
        <v>-34468.084000000003</v>
      </c>
      <c r="M100" s="135"/>
      <c r="O100" s="140"/>
      <c r="P100" s="140"/>
      <c r="Q100" s="140"/>
      <c r="U100" s="135"/>
      <c r="W100" s="140"/>
      <c r="X100" s="140"/>
      <c r="Y100" s="140"/>
    </row>
    <row r="101" spans="1:25" s="130" customFormat="1">
      <c r="E101" s="135"/>
      <c r="M101" s="135"/>
      <c r="O101" s="140"/>
      <c r="P101" s="140"/>
      <c r="Q101" s="140"/>
      <c r="U101" s="135"/>
      <c r="W101" s="140"/>
      <c r="X101" s="140"/>
      <c r="Y101" s="140"/>
    </row>
    <row r="102" spans="1:25" s="130" customFormat="1">
      <c r="E102" s="135"/>
      <c r="M102" s="135"/>
      <c r="O102" s="140"/>
      <c r="P102" s="140"/>
      <c r="Q102" s="140"/>
      <c r="U102" s="135"/>
      <c r="W102" s="140"/>
      <c r="X102" s="140"/>
      <c r="Y102" s="140"/>
    </row>
    <row r="103" spans="1:25" s="130" customFormat="1">
      <c r="E103" s="135"/>
      <c r="M103" s="135"/>
      <c r="O103" s="140"/>
      <c r="P103" s="140"/>
      <c r="Q103" s="140"/>
      <c r="U103" s="135"/>
      <c r="W103" s="140"/>
      <c r="X103" s="140"/>
      <c r="Y103" s="140"/>
    </row>
    <row r="104" spans="1:25" s="130" customFormat="1" ht="15.75">
      <c r="A104" s="146" t="s">
        <v>188</v>
      </c>
      <c r="B104" s="218"/>
      <c r="C104" s="146"/>
      <c r="D104" s="218"/>
      <c r="E104" s="146"/>
      <c r="M104" s="135"/>
      <c r="O104" s="140"/>
      <c r="P104" s="140"/>
      <c r="Q104" s="140"/>
      <c r="U104" s="135"/>
      <c r="W104" s="140"/>
      <c r="X104" s="140"/>
      <c r="Y104" s="140"/>
    </row>
    <row r="105" spans="1:25" s="130" customFormat="1" ht="141.75">
      <c r="A105" s="222"/>
      <c r="B105" s="223" t="s">
        <v>219</v>
      </c>
      <c r="C105" s="219" t="s">
        <v>190</v>
      </c>
      <c r="D105" s="226" t="s">
        <v>191</v>
      </c>
      <c r="E105" s="220" t="s">
        <v>193</v>
      </c>
      <c r="F105" s="220" t="s">
        <v>131</v>
      </c>
      <c r="M105" s="135"/>
      <c r="O105" s="140"/>
      <c r="P105" s="140"/>
      <c r="Q105" s="140"/>
      <c r="U105" s="135"/>
      <c r="W105" s="140"/>
      <c r="X105" s="140"/>
      <c r="Y105" s="140"/>
    </row>
    <row r="106" spans="1:25" s="130" customFormat="1" ht="15.75">
      <c r="A106" s="222" t="s">
        <v>21</v>
      </c>
      <c r="B106" s="224">
        <v>22000</v>
      </c>
      <c r="C106" s="216"/>
      <c r="D106" s="216"/>
      <c r="E106" s="216">
        <v>6168.7690000000002</v>
      </c>
      <c r="F106" s="216">
        <f>B106+C106+D106+E106</f>
        <v>28168.769</v>
      </c>
      <c r="H106" s="280"/>
      <c r="M106" s="135"/>
      <c r="O106" s="140"/>
      <c r="P106" s="140"/>
      <c r="Q106" s="140"/>
      <c r="U106" s="135"/>
      <c r="W106" s="140"/>
      <c r="X106" s="140"/>
      <c r="Y106" s="140"/>
    </row>
    <row r="107" spans="1:25" s="130" customFormat="1" ht="15.75">
      <c r="A107" s="222" t="s">
        <v>22</v>
      </c>
      <c r="B107" s="224"/>
      <c r="C107" s="216"/>
      <c r="D107" s="216"/>
      <c r="E107" s="216">
        <v>5573.4629999999997</v>
      </c>
      <c r="F107" s="216">
        <f t="shared" ref="F107:F118" si="132">B107+C107+D107+E107</f>
        <v>5573.4629999999997</v>
      </c>
      <c r="M107" s="135"/>
      <c r="O107" s="140"/>
      <c r="P107" s="140"/>
      <c r="Q107" s="140"/>
      <c r="U107" s="135"/>
      <c r="W107" s="140"/>
      <c r="X107" s="140"/>
      <c r="Y107" s="140"/>
    </row>
    <row r="108" spans="1:25" s="130" customFormat="1" ht="15.75">
      <c r="A108" s="222" t="s">
        <v>23</v>
      </c>
      <c r="B108" s="224"/>
      <c r="C108" s="216"/>
      <c r="D108" s="216"/>
      <c r="E108" s="216">
        <v>5129.5879999999997</v>
      </c>
      <c r="F108" s="216">
        <f t="shared" si="132"/>
        <v>5129.5879999999997</v>
      </c>
      <c r="M108" s="135"/>
      <c r="O108" s="140"/>
      <c r="P108" s="140"/>
      <c r="Q108" s="140"/>
      <c r="U108" s="135"/>
      <c r="W108" s="140"/>
      <c r="X108" s="140"/>
      <c r="Y108" s="140"/>
    </row>
    <row r="109" spans="1:25" s="130" customFormat="1" ht="15.75">
      <c r="A109" s="222" t="s">
        <v>24</v>
      </c>
      <c r="B109" s="224"/>
      <c r="C109" s="216"/>
      <c r="D109" s="216"/>
      <c r="E109" s="216">
        <v>4505.4610000000002</v>
      </c>
      <c r="F109" s="216">
        <f t="shared" si="132"/>
        <v>4505.4610000000002</v>
      </c>
      <c r="M109" s="135"/>
      <c r="O109" s="140"/>
      <c r="P109" s="140"/>
      <c r="Q109" s="140"/>
      <c r="U109" s="135"/>
      <c r="W109" s="140"/>
      <c r="X109" s="140"/>
      <c r="Y109" s="140"/>
    </row>
    <row r="110" spans="1:25" s="130" customFormat="1" ht="15.75">
      <c r="A110" s="222" t="s">
        <v>25</v>
      </c>
      <c r="B110" s="224"/>
      <c r="C110" s="216"/>
      <c r="D110" s="216"/>
      <c r="E110" s="216">
        <v>5136.5969999999998</v>
      </c>
      <c r="F110" s="216">
        <f t="shared" si="132"/>
        <v>5136.5969999999998</v>
      </c>
      <c r="M110" s="135"/>
      <c r="O110" s="140"/>
      <c r="P110" s="140"/>
      <c r="Q110" s="140"/>
      <c r="U110" s="135"/>
      <c r="W110" s="140"/>
      <c r="X110" s="140"/>
      <c r="Y110" s="140"/>
    </row>
    <row r="111" spans="1:25" s="130" customFormat="1" ht="15.75">
      <c r="A111" s="222" t="s">
        <v>26</v>
      </c>
      <c r="B111" s="224"/>
      <c r="C111" s="216"/>
      <c r="D111" s="216"/>
      <c r="E111" s="216">
        <v>4458.3990000000003</v>
      </c>
      <c r="F111" s="216">
        <f t="shared" si="132"/>
        <v>4458.3990000000003</v>
      </c>
      <c r="M111" s="135"/>
      <c r="O111" s="140"/>
      <c r="P111" s="140"/>
      <c r="Q111" s="140"/>
      <c r="U111" s="135"/>
      <c r="W111" s="140"/>
      <c r="X111" s="140"/>
      <c r="Y111" s="140"/>
    </row>
    <row r="112" spans="1:25" s="130" customFormat="1" ht="15.75">
      <c r="A112" s="222" t="s">
        <v>27</v>
      </c>
      <c r="B112" s="224"/>
      <c r="C112" s="216"/>
      <c r="D112" s="216"/>
      <c r="E112" s="216">
        <v>4670.2020000000002</v>
      </c>
      <c r="F112" s="216">
        <f t="shared" si="132"/>
        <v>4670.2020000000002</v>
      </c>
      <c r="M112" s="135"/>
      <c r="O112" s="140"/>
      <c r="P112" s="140"/>
      <c r="Q112" s="140"/>
      <c r="U112" s="135"/>
      <c r="W112" s="140"/>
      <c r="X112" s="140"/>
      <c r="Y112" s="140"/>
    </row>
    <row r="113" spans="1:25" s="130" customFormat="1" ht="15.75">
      <c r="A113" s="222" t="s">
        <v>28</v>
      </c>
      <c r="B113" s="224"/>
      <c r="C113" s="216">
        <v>-2000</v>
      </c>
      <c r="D113" s="216"/>
      <c r="E113" s="216">
        <v>5459.8860000000004</v>
      </c>
      <c r="F113" s="216">
        <f t="shared" si="132"/>
        <v>3459.8860000000004</v>
      </c>
      <c r="M113" s="135"/>
      <c r="O113" s="140"/>
      <c r="P113" s="140"/>
      <c r="Q113" s="140"/>
      <c r="U113" s="135"/>
      <c r="W113" s="140"/>
      <c r="X113" s="140"/>
      <c r="Y113" s="140"/>
    </row>
    <row r="114" spans="1:25" s="130" customFormat="1" ht="15.75">
      <c r="A114" s="222" t="s">
        <v>29</v>
      </c>
      <c r="B114" s="224"/>
      <c r="C114" s="216">
        <v>2000</v>
      </c>
      <c r="D114" s="216">
        <v>948.6</v>
      </c>
      <c r="E114" s="216">
        <v>4491.0959999999995</v>
      </c>
      <c r="F114" s="216">
        <f t="shared" si="132"/>
        <v>7439.6959999999999</v>
      </c>
      <c r="M114" s="135"/>
      <c r="O114" s="140"/>
      <c r="P114" s="140"/>
      <c r="Q114" s="140"/>
      <c r="U114" s="135"/>
      <c r="W114" s="140"/>
      <c r="X114" s="140"/>
      <c r="Y114" s="140"/>
    </row>
    <row r="115" spans="1:25" s="130" customFormat="1" ht="15.75">
      <c r="A115" s="222" t="s">
        <v>30</v>
      </c>
      <c r="B115" s="224"/>
      <c r="C115" s="216"/>
      <c r="D115" s="216"/>
      <c r="E115" s="216">
        <v>4847.942</v>
      </c>
      <c r="F115" s="216">
        <f t="shared" si="132"/>
        <v>4847.942</v>
      </c>
      <c r="M115" s="135"/>
      <c r="O115" s="140"/>
      <c r="P115" s="140"/>
      <c r="Q115" s="140"/>
      <c r="U115" s="135"/>
      <c r="W115" s="140"/>
      <c r="X115" s="140"/>
      <c r="Y115" s="140"/>
    </row>
    <row r="116" spans="1:25" s="130" customFormat="1" ht="15.75">
      <c r="A116" s="222" t="s">
        <v>31</v>
      </c>
      <c r="B116" s="224"/>
      <c r="C116" s="216"/>
      <c r="D116" s="216"/>
      <c r="E116" s="216">
        <v>5921.7250000000004</v>
      </c>
      <c r="F116" s="216">
        <f t="shared" si="132"/>
        <v>5921.7250000000004</v>
      </c>
      <c r="M116" s="135"/>
      <c r="O116" s="140"/>
      <c r="P116" s="140"/>
      <c r="Q116" s="140"/>
      <c r="U116" s="135"/>
      <c r="W116" s="140"/>
      <c r="X116" s="140"/>
      <c r="Y116" s="140"/>
    </row>
    <row r="117" spans="1:25" s="130" customFormat="1" ht="15.75">
      <c r="A117" s="222" t="s">
        <v>32</v>
      </c>
      <c r="B117" s="224"/>
      <c r="C117" s="216"/>
      <c r="D117" s="216"/>
      <c r="E117" s="216">
        <v>6463.2179999999998</v>
      </c>
      <c r="F117" s="216">
        <f t="shared" si="132"/>
        <v>6463.2179999999998</v>
      </c>
      <c r="M117" s="135"/>
      <c r="O117" s="140"/>
      <c r="P117" s="140"/>
      <c r="Q117" s="140"/>
      <c r="U117" s="135"/>
      <c r="W117" s="140"/>
      <c r="X117" s="140"/>
      <c r="Y117" s="140"/>
    </row>
    <row r="118" spans="1:25" s="130" customFormat="1" ht="15.75">
      <c r="A118" s="222" t="s">
        <v>120</v>
      </c>
      <c r="B118" s="224">
        <f>SUM(B106:B117)</f>
        <v>22000</v>
      </c>
      <c r="C118" s="216">
        <f t="shared" ref="C118:E118" si="133">SUM(C106:C117)</f>
        <v>0</v>
      </c>
      <c r="D118" s="216">
        <f t="shared" si="133"/>
        <v>948.6</v>
      </c>
      <c r="E118" s="216">
        <f t="shared" si="133"/>
        <v>62826.345999999998</v>
      </c>
      <c r="F118" s="216">
        <f t="shared" si="132"/>
        <v>85774.945999999996</v>
      </c>
      <c r="G118" s="130">
        <v>62826.345999999998</v>
      </c>
      <c r="H118" s="130">
        <v>22000</v>
      </c>
      <c r="M118" s="135"/>
      <c r="O118" s="140"/>
      <c r="P118" s="140"/>
      <c r="Q118" s="140"/>
      <c r="U118" s="135"/>
      <c r="W118" s="140"/>
      <c r="X118" s="140"/>
      <c r="Y118" s="140"/>
    </row>
    <row r="119" spans="1:25" s="130" customFormat="1">
      <c r="E119" s="135"/>
      <c r="M119" s="135"/>
      <c r="O119" s="140"/>
      <c r="P119" s="140"/>
      <c r="Q119" s="140"/>
      <c r="U119" s="135"/>
      <c r="W119" s="140"/>
      <c r="X119" s="140"/>
      <c r="Y119" s="140"/>
    </row>
    <row r="120" spans="1:25" s="130" customFormat="1" ht="15.75">
      <c r="A120" s="146" t="s">
        <v>18</v>
      </c>
      <c r="B120" s="218"/>
      <c r="C120" s="146"/>
      <c r="D120" s="218"/>
      <c r="E120" s="146"/>
      <c r="M120" s="135"/>
      <c r="O120" s="140"/>
      <c r="P120" s="140"/>
      <c r="Q120" s="140"/>
      <c r="U120" s="135"/>
      <c r="W120" s="140"/>
      <c r="X120" s="140"/>
      <c r="Y120" s="140"/>
    </row>
    <row r="121" spans="1:25" s="130" customFormat="1" ht="15.75">
      <c r="A121" s="222"/>
      <c r="B121" s="223" t="s">
        <v>197</v>
      </c>
      <c r="I121" s="135"/>
      <c r="K121" s="140"/>
      <c r="L121" s="140"/>
      <c r="M121" s="140"/>
      <c r="Q121" s="135"/>
      <c r="S121" s="140"/>
      <c r="T121" s="140"/>
      <c r="U121" s="140"/>
    </row>
    <row r="122" spans="1:25" s="130" customFormat="1" ht="15.75">
      <c r="A122" s="222" t="s">
        <v>21</v>
      </c>
      <c r="B122" s="224">
        <v>512.33699999999999</v>
      </c>
      <c r="D122" s="280"/>
      <c r="I122" s="135"/>
      <c r="K122" s="140"/>
      <c r="L122" s="140"/>
      <c r="M122" s="140"/>
      <c r="Q122" s="135"/>
      <c r="S122" s="140"/>
      <c r="T122" s="140"/>
      <c r="U122" s="140"/>
    </row>
    <row r="123" spans="1:25" s="130" customFormat="1" ht="15.75">
      <c r="A123" s="222" t="s">
        <v>22</v>
      </c>
      <c r="B123" s="224">
        <v>687.01200000000017</v>
      </c>
      <c r="K123" s="140"/>
      <c r="L123" s="140"/>
      <c r="M123" s="140"/>
      <c r="Q123" s="135"/>
      <c r="S123" s="140"/>
      <c r="T123" s="140"/>
      <c r="U123" s="140"/>
    </row>
    <row r="124" spans="1:25" s="130" customFormat="1" ht="15.75">
      <c r="A124" s="222" t="s">
        <v>23</v>
      </c>
      <c r="B124" s="224">
        <v>510.93499999999995</v>
      </c>
      <c r="K124" s="140"/>
      <c r="L124" s="140"/>
      <c r="M124" s="140"/>
      <c r="Q124" s="135"/>
      <c r="S124" s="140"/>
      <c r="T124" s="140"/>
      <c r="U124" s="140"/>
    </row>
    <row r="125" spans="1:25" s="130" customFormat="1" ht="15.75">
      <c r="A125" s="222" t="s">
        <v>24</v>
      </c>
      <c r="B125" s="224">
        <v>591.07499999999993</v>
      </c>
      <c r="K125" s="140"/>
      <c r="L125" s="140"/>
      <c r="M125" s="140"/>
      <c r="Q125" s="135"/>
      <c r="S125" s="140"/>
      <c r="T125" s="140"/>
      <c r="U125" s="140"/>
    </row>
    <row r="126" spans="1:25" s="130" customFormat="1" ht="15.75">
      <c r="A126" s="222" t="s">
        <v>25</v>
      </c>
      <c r="B126" s="224">
        <v>514.90500000000009</v>
      </c>
      <c r="K126" s="140"/>
      <c r="L126" s="140"/>
      <c r="M126" s="140"/>
      <c r="Q126" s="135"/>
      <c r="S126" s="140"/>
      <c r="T126" s="140"/>
      <c r="U126" s="140"/>
    </row>
    <row r="127" spans="1:25" s="130" customFormat="1" ht="15.75">
      <c r="A127" s="222" t="s">
        <v>26</v>
      </c>
      <c r="B127" s="224">
        <v>530.79799999999989</v>
      </c>
      <c r="I127" s="135"/>
      <c r="K127" s="140"/>
      <c r="L127" s="140"/>
      <c r="M127" s="140"/>
      <c r="Q127" s="135"/>
      <c r="S127" s="140"/>
      <c r="T127" s="140"/>
      <c r="U127" s="140"/>
    </row>
    <row r="128" spans="1:25" s="130" customFormat="1" ht="15.75">
      <c r="A128" s="222" t="s">
        <v>27</v>
      </c>
      <c r="B128" s="224"/>
      <c r="I128" s="135"/>
      <c r="K128" s="140"/>
      <c r="L128" s="140"/>
      <c r="M128" s="140"/>
      <c r="Q128" s="135"/>
      <c r="S128" s="140"/>
      <c r="T128" s="140"/>
      <c r="U128" s="140"/>
    </row>
    <row r="129" spans="1:25" s="130" customFormat="1" ht="15.75">
      <c r="A129" s="222" t="s">
        <v>28</v>
      </c>
      <c r="B129" s="224"/>
      <c r="I129" s="135"/>
      <c r="K129" s="140"/>
      <c r="L129" s="140"/>
      <c r="M129" s="140"/>
      <c r="Q129" s="135"/>
      <c r="S129" s="140"/>
      <c r="T129" s="140"/>
      <c r="U129" s="140"/>
    </row>
    <row r="130" spans="1:25" s="130" customFormat="1" ht="15.75">
      <c r="A130" s="222" t="s">
        <v>29</v>
      </c>
      <c r="B130" s="224"/>
      <c r="I130" s="135"/>
      <c r="K130" s="140"/>
      <c r="L130" s="140"/>
      <c r="M130" s="140"/>
      <c r="Q130" s="135"/>
      <c r="S130" s="140"/>
      <c r="T130" s="140"/>
      <c r="U130" s="140"/>
    </row>
    <row r="131" spans="1:25" s="130" customFormat="1" ht="15.75">
      <c r="A131" s="222" t="s">
        <v>30</v>
      </c>
      <c r="B131" s="224"/>
      <c r="I131" s="135"/>
      <c r="K131" s="140"/>
      <c r="L131" s="140"/>
      <c r="M131" s="140"/>
      <c r="Q131" s="135"/>
      <c r="S131" s="140"/>
      <c r="T131" s="140"/>
      <c r="U131" s="140"/>
    </row>
    <row r="132" spans="1:25" s="130" customFormat="1" ht="15.75">
      <c r="A132" s="222" t="s">
        <v>31</v>
      </c>
      <c r="B132" s="224"/>
      <c r="I132" s="135"/>
      <c r="K132" s="140"/>
      <c r="L132" s="140"/>
      <c r="M132" s="140"/>
      <c r="Q132" s="135"/>
      <c r="S132" s="140"/>
      <c r="T132" s="140"/>
      <c r="U132" s="140"/>
    </row>
    <row r="133" spans="1:25" s="130" customFormat="1" ht="15.75">
      <c r="A133" s="222" t="s">
        <v>32</v>
      </c>
      <c r="B133" s="224"/>
      <c r="I133" s="135"/>
      <c r="K133" s="140"/>
      <c r="L133" s="140"/>
      <c r="M133" s="140"/>
      <c r="Q133" s="135"/>
      <c r="S133" s="140"/>
      <c r="T133" s="140"/>
      <c r="U133" s="140"/>
    </row>
    <row r="134" spans="1:25" s="130" customFormat="1" ht="15.75">
      <c r="A134" s="222" t="s">
        <v>120</v>
      </c>
      <c r="B134" s="224">
        <f>SUM(B122:B133)</f>
        <v>3347.0619999999999</v>
      </c>
      <c r="C134" s="130">
        <v>3347.0619999999999</v>
      </c>
      <c r="I134" s="135"/>
      <c r="K134" s="140"/>
      <c r="L134" s="140"/>
      <c r="M134" s="140"/>
      <c r="Q134" s="135"/>
      <c r="S134" s="140"/>
      <c r="T134" s="140"/>
      <c r="U134" s="140"/>
    </row>
    <row r="135" spans="1:25" s="130" customFormat="1">
      <c r="E135" s="135"/>
      <c r="M135" s="135"/>
      <c r="O135" s="140"/>
      <c r="P135" s="140"/>
      <c r="Q135" s="140"/>
      <c r="U135" s="135"/>
      <c r="W135" s="140"/>
      <c r="X135" s="140"/>
      <c r="Y135" s="140"/>
    </row>
    <row r="136" spans="1:25" s="130" customFormat="1" ht="15.75">
      <c r="A136" s="146" t="s">
        <v>33</v>
      </c>
      <c r="B136" s="218"/>
      <c r="E136" s="135"/>
      <c r="M136" s="135"/>
      <c r="O136" s="140"/>
      <c r="P136" s="140"/>
      <c r="Q136" s="140"/>
      <c r="U136" s="135"/>
      <c r="W136" s="140"/>
      <c r="X136" s="140"/>
      <c r="Y136" s="140"/>
    </row>
    <row r="137" spans="1:25" s="130" customFormat="1" ht="15.75">
      <c r="A137" s="222"/>
      <c r="B137" s="223" t="s">
        <v>192</v>
      </c>
      <c r="E137" s="135"/>
      <c r="M137" s="135"/>
      <c r="O137" s="140"/>
      <c r="P137" s="140"/>
      <c r="Q137" s="140"/>
      <c r="U137" s="135"/>
      <c r="W137" s="140"/>
      <c r="X137" s="140"/>
      <c r="Y137" s="140"/>
    </row>
    <row r="138" spans="1:25" s="130" customFormat="1" ht="15.75">
      <c r="A138" s="222" t="s">
        <v>21</v>
      </c>
      <c r="B138" s="224">
        <v>2728.8149999999996</v>
      </c>
      <c r="E138" s="135"/>
      <c r="M138" s="135"/>
      <c r="O138" s="140"/>
      <c r="P138" s="140"/>
      <c r="Q138" s="140"/>
      <c r="U138" s="135"/>
      <c r="W138" s="140"/>
      <c r="X138" s="140"/>
      <c r="Y138" s="140"/>
    </row>
    <row r="139" spans="1:25" s="130" customFormat="1" ht="15.75">
      <c r="A139" s="222" t="s">
        <v>22</v>
      </c>
      <c r="B139" s="224">
        <v>1412.7090000000001</v>
      </c>
      <c r="E139" s="135"/>
      <c r="M139" s="135"/>
      <c r="O139" s="140"/>
      <c r="P139" s="140"/>
      <c r="Q139" s="140"/>
      <c r="U139" s="135"/>
      <c r="W139" s="140"/>
      <c r="X139" s="140"/>
      <c r="Y139" s="140"/>
    </row>
    <row r="140" spans="1:25" s="130" customFormat="1" ht="15.75">
      <c r="A140" s="222" t="s">
        <v>23</v>
      </c>
      <c r="B140" s="224">
        <v>7629.222999999999</v>
      </c>
      <c r="E140" s="135"/>
      <c r="M140" s="135"/>
      <c r="O140" s="140"/>
      <c r="P140" s="140"/>
      <c r="Q140" s="140"/>
      <c r="U140" s="135"/>
      <c r="W140" s="140"/>
      <c r="X140" s="140"/>
      <c r="Y140" s="140"/>
    </row>
    <row r="141" spans="1:25" s="130" customFormat="1" ht="15.75">
      <c r="A141" s="222" t="s">
        <v>24</v>
      </c>
      <c r="B141" s="224">
        <v>3142.9799999999996</v>
      </c>
      <c r="E141" s="135"/>
      <c r="M141" s="135"/>
      <c r="O141" s="140"/>
      <c r="P141" s="140"/>
      <c r="Q141" s="140"/>
      <c r="U141" s="135"/>
      <c r="W141" s="140"/>
      <c r="X141" s="140"/>
      <c r="Y141" s="140"/>
    </row>
    <row r="142" spans="1:25" s="130" customFormat="1" ht="15.75">
      <c r="A142" s="222" t="s">
        <v>25</v>
      </c>
      <c r="B142" s="224">
        <v>13178.61479</v>
      </c>
      <c r="E142" s="135"/>
      <c r="M142" s="135"/>
      <c r="O142" s="140"/>
      <c r="P142" s="140"/>
      <c r="Q142" s="140"/>
      <c r="U142" s="135"/>
      <c r="W142" s="140"/>
      <c r="X142" s="140"/>
      <c r="Y142" s="140"/>
    </row>
    <row r="143" spans="1:25" s="130" customFormat="1" ht="15.75">
      <c r="A143" s="222" t="s">
        <v>26</v>
      </c>
      <c r="B143" s="224">
        <v>820.75495999999998</v>
      </c>
      <c r="E143" s="135"/>
      <c r="M143" s="135"/>
      <c r="O143" s="140"/>
      <c r="P143" s="140"/>
      <c r="Q143" s="140"/>
      <c r="U143" s="135"/>
      <c r="W143" s="140"/>
      <c r="X143" s="140"/>
      <c r="Y143" s="140"/>
    </row>
    <row r="144" spans="1:25" s="130" customFormat="1" ht="15.75">
      <c r="A144" s="222" t="s">
        <v>27</v>
      </c>
      <c r="B144" s="224">
        <v>2722.2350000000001</v>
      </c>
      <c r="E144" s="135"/>
      <c r="M144" s="135"/>
      <c r="O144" s="140"/>
      <c r="P144" s="140"/>
      <c r="Q144" s="140"/>
      <c r="U144" s="135"/>
      <c r="W144" s="140"/>
      <c r="X144" s="140"/>
      <c r="Y144" s="140"/>
    </row>
    <row r="145" spans="1:31" s="130" customFormat="1" ht="15.75">
      <c r="A145" s="222" t="s">
        <v>28</v>
      </c>
      <c r="B145" s="224">
        <v>2834.9319999999998</v>
      </c>
      <c r="E145" s="135"/>
      <c r="M145" s="135"/>
      <c r="O145" s="140"/>
      <c r="P145" s="140"/>
      <c r="Q145" s="140"/>
      <c r="U145" s="135"/>
      <c r="W145" s="140"/>
      <c r="X145" s="140"/>
      <c r="Y145" s="140"/>
    </row>
    <row r="146" spans="1:31" s="130" customFormat="1" ht="15.75">
      <c r="A146" s="222" t="s">
        <v>29</v>
      </c>
      <c r="B146" s="224">
        <v>3148.326</v>
      </c>
      <c r="E146" s="135"/>
      <c r="M146" s="135"/>
      <c r="O146" s="140"/>
      <c r="P146" s="140"/>
      <c r="Q146" s="140"/>
      <c r="U146" s="135"/>
      <c r="W146" s="140"/>
      <c r="X146" s="140"/>
      <c r="Y146" s="140"/>
    </row>
    <row r="147" spans="1:31" s="130" customFormat="1" ht="15.75">
      <c r="A147" s="222" t="s">
        <v>30</v>
      </c>
      <c r="B147" s="224">
        <v>2871.6419999999998</v>
      </c>
      <c r="E147" s="135"/>
      <c r="M147" s="135"/>
      <c r="O147" s="140"/>
      <c r="P147" s="140"/>
      <c r="Q147" s="140"/>
      <c r="U147" s="135"/>
      <c r="W147" s="140"/>
      <c r="X147" s="140"/>
      <c r="Y147" s="140"/>
    </row>
    <row r="148" spans="1:31" s="130" customFormat="1" ht="15.75">
      <c r="A148" s="222" t="s">
        <v>31</v>
      </c>
      <c r="B148" s="224">
        <v>5564.97</v>
      </c>
      <c r="E148" s="135"/>
      <c r="M148" s="135"/>
      <c r="O148" s="140"/>
      <c r="P148" s="140"/>
      <c r="Q148" s="140"/>
      <c r="U148" s="135"/>
      <c r="W148" s="140"/>
      <c r="X148" s="140"/>
      <c r="Y148" s="140"/>
    </row>
    <row r="149" spans="1:31" s="130" customFormat="1" ht="15.75">
      <c r="A149" s="222" t="s">
        <v>32</v>
      </c>
      <c r="B149" s="224">
        <v>1960.86358</v>
      </c>
      <c r="E149" s="135"/>
      <c r="M149" s="135"/>
      <c r="O149" s="140"/>
      <c r="P149" s="140"/>
      <c r="Q149" s="140"/>
      <c r="U149" s="135"/>
      <c r="W149" s="140"/>
      <c r="X149" s="140"/>
      <c r="Y149" s="140"/>
    </row>
    <row r="150" spans="1:31" s="130" customFormat="1" ht="15.75">
      <c r="A150" s="222" t="s">
        <v>120</v>
      </c>
      <c r="B150" s="224">
        <f>SUM(B138:B149)</f>
        <v>48016.065329999998</v>
      </c>
      <c r="C150" s="130">
        <v>48016.065329999998</v>
      </c>
      <c r="E150" s="135"/>
      <c r="M150" s="135"/>
      <c r="O150" s="140"/>
      <c r="P150" s="140"/>
      <c r="Q150" s="140"/>
      <c r="U150" s="135"/>
      <c r="W150" s="140"/>
      <c r="X150" s="140"/>
      <c r="Y150" s="140"/>
    </row>
    <row r="151" spans="1:31" s="130" customFormat="1">
      <c r="G151" s="140"/>
      <c r="H151" s="140"/>
      <c r="I151" s="140"/>
      <c r="O151" s="140"/>
      <c r="P151" s="140"/>
      <c r="Q151" s="140"/>
      <c r="X151" s="140"/>
      <c r="Y151" s="140"/>
      <c r="AD151" s="140"/>
      <c r="AE151" s="140"/>
    </row>
  </sheetData>
  <customSheetViews>
    <customSheetView guid="{6DD62C20-8B83-42F5-90C1-C13665C095D0}" scale="60" showPageBreaks="1" fitToPage="1" printArea="1" view="pageBreakPreview">
      <pane xSplit="1" ySplit="8" topLeftCell="B9" activePane="bottomRight" state="frozen"/>
      <selection pane="bottomRight" activeCell="C63" sqref="C63:S65"/>
      <pageMargins left="0" right="0" top="0.78740157480314965" bottom="0" header="0.27559055118110237" footer="0.19685039370078741"/>
      <printOptions horizontalCentered="1"/>
      <pageSetup paperSize="8" scale="38" orientation="landscape" r:id="rId1"/>
      <headerFooter alignWithMargins="0">
        <oddFooter>&amp;R&amp;D&amp;T</oddFooter>
      </headerFooter>
    </customSheetView>
    <customSheetView guid="{DC8F80D5-9919-409C-A428-E95E40E09DB9}" scale="60" showPageBreaks="1" fitToPage="1" printArea="1" view="pageBreakPreview">
      <pane xSplit="1" ySplit="8" topLeftCell="H39" activePane="bottomRight" state="frozen"/>
      <selection pane="bottomRight" activeCell="O70" sqref="O70"/>
      <pageMargins left="0" right="0" top="0.78740157480314965" bottom="0" header="0.27559055118110237" footer="0.19685039370078741"/>
      <printOptions horizontalCentered="1"/>
      <pageSetup paperSize="8" scale="38" orientation="landscape" r:id="rId2"/>
      <headerFooter alignWithMargins="0">
        <oddFooter>&amp;R&amp;D&amp;T</oddFooter>
      </headerFooter>
    </customSheetView>
  </customSheetViews>
  <mergeCells count="123">
    <mergeCell ref="AC5:AG5"/>
    <mergeCell ref="AE6:AG6"/>
    <mergeCell ref="AC36:AG36"/>
    <mergeCell ref="AE37:AG37"/>
    <mergeCell ref="W6:Y6"/>
    <mergeCell ref="N28:N29"/>
    <mergeCell ref="N30:N31"/>
    <mergeCell ref="M28:M29"/>
    <mergeCell ref="AB5:AB7"/>
    <mergeCell ref="Z5:Z7"/>
    <mergeCell ref="AC6:AC7"/>
    <mergeCell ref="AD6:AD7"/>
    <mergeCell ref="AA5:AA7"/>
    <mergeCell ref="B36:I36"/>
    <mergeCell ref="B28:B29"/>
    <mergeCell ref="B6:B7"/>
    <mergeCell ref="G37:I37"/>
    <mergeCell ref="C28:C29"/>
    <mergeCell ref="B30:B31"/>
    <mergeCell ref="C30:C31"/>
    <mergeCell ref="D30:D31"/>
    <mergeCell ref="F28:F29"/>
    <mergeCell ref="B37:B38"/>
    <mergeCell ref="C37:C38"/>
    <mergeCell ref="D37:D38"/>
    <mergeCell ref="E37:E38"/>
    <mergeCell ref="F37:F38"/>
    <mergeCell ref="E28:E29"/>
    <mergeCell ref="E30:E31"/>
    <mergeCell ref="D28:D29"/>
    <mergeCell ref="F30:F31"/>
    <mergeCell ref="A53:A54"/>
    <mergeCell ref="A55:A56"/>
    <mergeCell ref="A10:A11"/>
    <mergeCell ref="A12:A13"/>
    <mergeCell ref="A5:A8"/>
    <mergeCell ref="A14:A15"/>
    <mergeCell ref="A16:A17"/>
    <mergeCell ref="A18:A19"/>
    <mergeCell ref="A20:A21"/>
    <mergeCell ref="A22:A23"/>
    <mergeCell ref="A24:A25"/>
    <mergeCell ref="A26:A27"/>
    <mergeCell ref="A28:A29"/>
    <mergeCell ref="A41:A42"/>
    <mergeCell ref="A43:A44"/>
    <mergeCell ref="A45:A46"/>
    <mergeCell ref="A36:A39"/>
    <mergeCell ref="A30:A31"/>
    <mergeCell ref="A47:A48"/>
    <mergeCell ref="A49:A50"/>
    <mergeCell ref="A51:A52"/>
    <mergeCell ref="A57:A58"/>
    <mergeCell ref="D59:D60"/>
    <mergeCell ref="F59:F60"/>
    <mergeCell ref="B59:B60"/>
    <mergeCell ref="C59:C60"/>
    <mergeCell ref="E59:E60"/>
    <mergeCell ref="E61:E62"/>
    <mergeCell ref="A61:A62"/>
    <mergeCell ref="B61:B62"/>
    <mergeCell ref="C61:C62"/>
    <mergeCell ref="D61:D62"/>
    <mergeCell ref="F61:F62"/>
    <mergeCell ref="A59:A60"/>
    <mergeCell ref="A3:Y3"/>
    <mergeCell ref="A34:Y34"/>
    <mergeCell ref="N6:N7"/>
    <mergeCell ref="R6:R7"/>
    <mergeCell ref="S6:S7"/>
    <mergeCell ref="T6:T7"/>
    <mergeCell ref="U6:U7"/>
    <mergeCell ref="V6:V7"/>
    <mergeCell ref="C6:C7"/>
    <mergeCell ref="D6:D7"/>
    <mergeCell ref="E6:E7"/>
    <mergeCell ref="F6:F7"/>
    <mergeCell ref="J6:J7"/>
    <mergeCell ref="K6:K7"/>
    <mergeCell ref="B5:I5"/>
    <mergeCell ref="J5:Q5"/>
    <mergeCell ref="R5:Y5"/>
    <mergeCell ref="G6:I6"/>
    <mergeCell ref="L6:L7"/>
    <mergeCell ref="M6:M7"/>
    <mergeCell ref="J30:J31"/>
    <mergeCell ref="K30:K31"/>
    <mergeCell ref="L30:L31"/>
    <mergeCell ref="L28:L29"/>
    <mergeCell ref="AC67:AF67"/>
    <mergeCell ref="M37:M38"/>
    <mergeCell ref="N37:N38"/>
    <mergeCell ref="R37:R38"/>
    <mergeCell ref="S37:S38"/>
    <mergeCell ref="T37:T38"/>
    <mergeCell ref="U37:U38"/>
    <mergeCell ref="N59:N60"/>
    <mergeCell ref="N61:N62"/>
    <mergeCell ref="V37:V38"/>
    <mergeCell ref="AC37:AC38"/>
    <mergeCell ref="AD37:AD38"/>
    <mergeCell ref="AA36:AA38"/>
    <mergeCell ref="R36:Y36"/>
    <mergeCell ref="O37:Q37"/>
    <mergeCell ref="W37:Y37"/>
    <mergeCell ref="Z36:Z38"/>
    <mergeCell ref="M59:M60"/>
    <mergeCell ref="M61:M62"/>
    <mergeCell ref="AB36:AB38"/>
    <mergeCell ref="J36:Q36"/>
    <mergeCell ref="L59:L60"/>
    <mergeCell ref="J37:J38"/>
    <mergeCell ref="K37:K38"/>
    <mergeCell ref="L61:L62"/>
    <mergeCell ref="J61:J62"/>
    <mergeCell ref="K61:K62"/>
    <mergeCell ref="J59:J60"/>
    <mergeCell ref="K59:K60"/>
    <mergeCell ref="M30:M31"/>
    <mergeCell ref="O6:Q6"/>
    <mergeCell ref="J28:J29"/>
    <mergeCell ref="K28:K29"/>
    <mergeCell ref="L37:L38"/>
  </mergeCells>
  <conditionalFormatting sqref="W10:W31 Y10:Y31">
    <cfRule type="cellIs" dxfId="142" priority="18" operator="greaterThan">
      <formula>0</formula>
    </cfRule>
  </conditionalFormatting>
  <conditionalFormatting sqref="X10:X31">
    <cfRule type="cellIs" dxfId="141" priority="17" operator="greaterThan">
      <formula>0</formula>
    </cfRule>
  </conditionalFormatting>
  <conditionalFormatting sqref="W41:W62 Y41:Y62">
    <cfRule type="cellIs" dxfId="140" priority="16" operator="greaterThan">
      <formula>0</formula>
    </cfRule>
  </conditionalFormatting>
  <conditionalFormatting sqref="X41:X62">
    <cfRule type="cellIs" dxfId="139" priority="15" operator="greaterThan">
      <formula>0</formula>
    </cfRule>
  </conditionalFormatting>
  <conditionalFormatting sqref="AE10:AE31">
    <cfRule type="cellIs" dxfId="138" priority="6" operator="greaterThan">
      <formula>0</formula>
    </cfRule>
  </conditionalFormatting>
  <conditionalFormatting sqref="AF10:AF31">
    <cfRule type="cellIs" dxfId="137" priority="5" operator="greaterThan">
      <formula>0</formula>
    </cfRule>
  </conditionalFormatting>
  <conditionalFormatting sqref="AG10:AG31">
    <cfRule type="cellIs" dxfId="136" priority="4" operator="greaterThan">
      <formula>0</formula>
    </cfRule>
  </conditionalFormatting>
  <conditionalFormatting sqref="AE41:AE62">
    <cfRule type="cellIs" dxfId="135" priority="3" operator="greaterThan">
      <formula>0</formula>
    </cfRule>
  </conditionalFormatting>
  <conditionalFormatting sqref="AF41:AF62">
    <cfRule type="cellIs" dxfId="134" priority="2" operator="greaterThan">
      <formula>0</formula>
    </cfRule>
  </conditionalFormatting>
  <conditionalFormatting sqref="AG41:AG62">
    <cfRule type="cellIs" dxfId="133" priority="1" operator="greaterThan">
      <formula>0</formula>
    </cfRule>
  </conditionalFormatting>
  <printOptions horizontalCentered="1"/>
  <pageMargins left="0" right="0" top="0" bottom="0" header="0" footer="0"/>
  <pageSetup paperSize="9" scale="28" orientation="landscape" r:id="rId3"/>
  <headerFooter alignWithMargins="0">
    <oddFooter>&amp;R&amp;D&amp;T</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6">
    <pageSetUpPr fitToPage="1"/>
  </sheetPr>
  <dimension ref="A1:AH181"/>
  <sheetViews>
    <sheetView view="pageBreakPreview" zoomScale="55" zoomScaleNormal="70" zoomScaleSheetLayoutView="55" workbookViewId="0">
      <pane xSplit="1" ySplit="8" topLeftCell="L60" activePane="bottomRight" state="frozen"/>
      <selection activeCell="A27" sqref="A27:A30"/>
      <selection pane="topRight" activeCell="A27" sqref="A27:A30"/>
      <selection pane="bottomLeft" activeCell="A27" sqref="A27:A30"/>
      <selection pane="bottomRight" activeCell="S84" sqref="S84"/>
    </sheetView>
  </sheetViews>
  <sheetFormatPr defaultRowHeight="12.75" outlineLevelCol="1"/>
  <cols>
    <col min="1" max="1" width="35.140625" style="1" customWidth="1"/>
    <col min="2" max="2" width="21.28515625" style="1" customWidth="1" outlineLevel="1"/>
    <col min="3" max="3" width="21" style="1" customWidth="1"/>
    <col min="4" max="4" width="26.140625" style="1" customWidth="1"/>
    <col min="5" max="5" width="21.42578125" style="130" customWidth="1"/>
    <col min="6" max="6" width="20.7109375" style="130" customWidth="1" outlineLevel="1"/>
    <col min="7" max="7" width="22.140625" style="1" customWidth="1"/>
    <col min="8" max="8" width="23" style="130" customWidth="1"/>
    <col min="9" max="9" width="21.7109375" style="1" customWidth="1" outlineLevel="1"/>
    <col min="10" max="10" width="22.85546875" style="1" customWidth="1" outlineLevel="1"/>
    <col min="11" max="11" width="21.5703125" style="1" customWidth="1"/>
    <col min="12" max="12" width="20.7109375" style="1" customWidth="1" outlineLevel="1"/>
    <col min="13" max="13" width="21.140625" style="130" customWidth="1" outlineLevel="1"/>
    <col min="14" max="14" width="21.7109375" style="1" customWidth="1" outlineLevel="1"/>
    <col min="15" max="15" width="21" style="1" customWidth="1" outlineLevel="1"/>
    <col min="16" max="16" width="18.7109375" style="130" customWidth="1" outlineLevel="1"/>
    <col min="17" max="17" width="19.140625" style="1" customWidth="1" outlineLevel="1"/>
    <col min="18" max="18" width="21" style="1" customWidth="1" outlineLevel="1"/>
    <col min="19" max="19" width="22" style="1" customWidth="1" outlineLevel="1"/>
    <col min="20" max="20" width="23" style="1" customWidth="1" outlineLevel="1"/>
    <col min="21" max="21" width="20.7109375" style="130" customWidth="1" outlineLevel="1"/>
    <col min="22" max="22" width="23" style="1" customWidth="1" outlineLevel="1"/>
    <col min="23" max="23" width="18.28515625" style="1" customWidth="1"/>
    <col min="24" max="24" width="17.85546875" style="130" customWidth="1"/>
    <col min="25" max="25" width="17.7109375" style="1" customWidth="1"/>
    <col min="26" max="26" width="16.85546875" style="1" customWidth="1"/>
    <col min="27" max="27" width="19.42578125" style="1" customWidth="1"/>
    <col min="28" max="28" width="19.42578125" style="130" customWidth="1"/>
    <col min="29" max="29" width="22.7109375" style="1" customWidth="1"/>
    <col min="30" max="30" width="20.140625" style="1" customWidth="1"/>
    <col min="31" max="31" width="17.42578125" style="1" customWidth="1"/>
    <col min="32" max="32" width="17" style="1" hidden="1" customWidth="1"/>
    <col min="33" max="33" width="17.5703125" style="1" customWidth="1"/>
    <col min="34" max="34" width="17.42578125" style="1" customWidth="1"/>
    <col min="35" max="16384" width="9.140625" style="1"/>
  </cols>
  <sheetData>
    <row r="1" spans="1:34" ht="22.5" customHeight="1">
      <c r="A1" s="130"/>
      <c r="B1" s="131"/>
      <c r="C1" s="131"/>
      <c r="D1" s="131"/>
      <c r="E1" s="131"/>
      <c r="F1" s="131"/>
      <c r="G1" s="131"/>
      <c r="H1" s="131"/>
      <c r="I1" s="130"/>
      <c r="J1" s="130"/>
      <c r="K1" s="130"/>
      <c r="L1" s="130"/>
      <c r="N1" s="130"/>
      <c r="O1" s="130"/>
      <c r="P1" s="131"/>
      <c r="Q1" s="130"/>
      <c r="R1" s="130"/>
      <c r="S1" s="130"/>
      <c r="T1" s="130"/>
      <c r="V1" s="130"/>
      <c r="W1" s="130"/>
      <c r="Y1" s="130"/>
    </row>
    <row r="2" spans="1:34" ht="18">
      <c r="A2" s="154"/>
      <c r="B2" s="154"/>
      <c r="C2" s="154"/>
      <c r="D2" s="154"/>
      <c r="E2" s="154"/>
      <c r="F2" s="154"/>
      <c r="G2" s="154"/>
      <c r="H2" s="155"/>
      <c r="I2" s="155"/>
      <c r="J2" s="155"/>
      <c r="K2" s="155"/>
      <c r="L2" s="155"/>
      <c r="M2" s="155"/>
      <c r="N2" s="155"/>
      <c r="O2" s="155"/>
      <c r="P2" s="155"/>
      <c r="Q2" s="155"/>
      <c r="R2" s="155"/>
      <c r="S2" s="155"/>
      <c r="T2" s="155"/>
      <c r="U2" s="155"/>
      <c r="V2" s="155"/>
      <c r="W2" s="155"/>
      <c r="X2" s="155"/>
      <c r="Y2" s="155"/>
    </row>
    <row r="3" spans="1:34" ht="18">
      <c r="A3" s="338" t="s">
        <v>239</v>
      </c>
      <c r="B3" s="338"/>
      <c r="C3" s="338"/>
      <c r="D3" s="338"/>
      <c r="E3" s="338"/>
      <c r="F3" s="338"/>
      <c r="G3" s="338"/>
      <c r="H3" s="338"/>
      <c r="I3" s="338"/>
      <c r="J3" s="338"/>
      <c r="K3" s="338"/>
      <c r="L3" s="338"/>
      <c r="M3" s="338"/>
      <c r="N3" s="338"/>
      <c r="O3" s="338"/>
      <c r="P3" s="338"/>
      <c r="Q3" s="338"/>
      <c r="R3" s="338"/>
      <c r="S3" s="338"/>
      <c r="T3" s="338"/>
      <c r="U3" s="338"/>
      <c r="V3" s="338"/>
      <c r="W3" s="338"/>
      <c r="X3" s="338"/>
      <c r="Y3" s="338"/>
    </row>
    <row r="4" spans="1:34" s="3" customFormat="1" ht="21" thickBot="1">
      <c r="A4" s="130"/>
      <c r="B4" s="130"/>
      <c r="C4" s="130"/>
      <c r="D4" s="130"/>
      <c r="E4" s="130"/>
      <c r="F4" s="130"/>
      <c r="G4" s="130"/>
      <c r="H4" s="130"/>
      <c r="I4" s="130"/>
      <c r="J4" s="130"/>
      <c r="K4" s="130"/>
      <c r="L4" s="130"/>
      <c r="M4" s="130"/>
      <c r="N4" s="130"/>
      <c r="O4" s="130"/>
      <c r="P4" s="130"/>
      <c r="Q4" s="130"/>
      <c r="R4" s="130"/>
      <c r="S4" s="130"/>
      <c r="T4" s="130"/>
      <c r="U4" s="130"/>
      <c r="V4" s="130"/>
      <c r="W4" s="130"/>
      <c r="X4" s="130"/>
      <c r="Y4" s="130"/>
    </row>
    <row r="5" spans="1:34" s="3" customFormat="1" ht="21" customHeight="1" thickBot="1">
      <c r="A5" s="339" t="s">
        <v>0</v>
      </c>
      <c r="B5" s="326" t="s">
        <v>1</v>
      </c>
      <c r="C5" s="327"/>
      <c r="D5" s="327"/>
      <c r="E5" s="327"/>
      <c r="F5" s="327"/>
      <c r="G5" s="327"/>
      <c r="H5" s="327"/>
      <c r="I5" s="327"/>
      <c r="J5" s="326" t="s">
        <v>2</v>
      </c>
      <c r="K5" s="327"/>
      <c r="L5" s="327"/>
      <c r="M5" s="327"/>
      <c r="N5" s="327"/>
      <c r="O5" s="327"/>
      <c r="P5" s="327"/>
      <c r="Q5" s="327"/>
      <c r="R5" s="326" t="s">
        <v>3</v>
      </c>
      <c r="S5" s="327"/>
      <c r="T5" s="327"/>
      <c r="U5" s="327"/>
      <c r="V5" s="327"/>
      <c r="W5" s="327"/>
      <c r="X5" s="327"/>
      <c r="Y5" s="328"/>
      <c r="Z5" s="316" t="s">
        <v>229</v>
      </c>
      <c r="AA5" s="316" t="s">
        <v>225</v>
      </c>
      <c r="AB5" s="316" t="s">
        <v>230</v>
      </c>
      <c r="AC5" s="332" t="s">
        <v>3</v>
      </c>
      <c r="AD5" s="333"/>
      <c r="AE5" s="333"/>
      <c r="AF5" s="333"/>
      <c r="AG5" s="333"/>
      <c r="AH5" s="334"/>
    </row>
    <row r="6" spans="1:34" s="130" customFormat="1" ht="54" customHeight="1" thickBot="1">
      <c r="A6" s="340"/>
      <c r="B6" s="316" t="s">
        <v>126</v>
      </c>
      <c r="C6" s="316" t="s">
        <v>179</v>
      </c>
      <c r="D6" s="316" t="s">
        <v>112</v>
      </c>
      <c r="E6" s="316" t="s">
        <v>183</v>
      </c>
      <c r="F6" s="316" t="s">
        <v>173</v>
      </c>
      <c r="G6" s="329" t="s">
        <v>4</v>
      </c>
      <c r="H6" s="330"/>
      <c r="I6" s="330"/>
      <c r="J6" s="316" t="s">
        <v>126</v>
      </c>
      <c r="K6" s="316" t="s">
        <v>179</v>
      </c>
      <c r="L6" s="316" t="s">
        <v>112</v>
      </c>
      <c r="M6" s="316" t="s">
        <v>183</v>
      </c>
      <c r="N6" s="316" t="s">
        <v>173</v>
      </c>
      <c r="O6" s="329" t="s">
        <v>4</v>
      </c>
      <c r="P6" s="330"/>
      <c r="Q6" s="330"/>
      <c r="R6" s="316" t="s">
        <v>126</v>
      </c>
      <c r="S6" s="316" t="s">
        <v>179</v>
      </c>
      <c r="T6" s="316" t="s">
        <v>112</v>
      </c>
      <c r="U6" s="316" t="s">
        <v>183</v>
      </c>
      <c r="V6" s="316" t="s">
        <v>173</v>
      </c>
      <c r="W6" s="329" t="s">
        <v>4</v>
      </c>
      <c r="X6" s="330"/>
      <c r="Y6" s="331"/>
      <c r="Z6" s="317"/>
      <c r="AA6" s="317"/>
      <c r="AB6" s="317"/>
      <c r="AC6" s="316" t="s">
        <v>133</v>
      </c>
      <c r="AD6" s="316" t="s">
        <v>174</v>
      </c>
      <c r="AE6" s="329" t="s">
        <v>5</v>
      </c>
      <c r="AF6" s="330"/>
      <c r="AG6" s="330"/>
      <c r="AH6" s="331"/>
    </row>
    <row r="7" spans="1:34" s="130" customFormat="1" ht="71.25" customHeight="1" thickBot="1">
      <c r="A7" s="340"/>
      <c r="B7" s="317" t="s">
        <v>6</v>
      </c>
      <c r="C7" s="317" t="s">
        <v>6</v>
      </c>
      <c r="D7" s="317" t="s">
        <v>6</v>
      </c>
      <c r="E7" s="317" t="s">
        <v>6</v>
      </c>
      <c r="F7" s="317" t="s">
        <v>6</v>
      </c>
      <c r="G7" s="256" t="s">
        <v>226</v>
      </c>
      <c r="H7" s="256" t="s">
        <v>184</v>
      </c>
      <c r="I7" s="256" t="s">
        <v>203</v>
      </c>
      <c r="J7" s="317" t="s">
        <v>6</v>
      </c>
      <c r="K7" s="317" t="s">
        <v>6</v>
      </c>
      <c r="L7" s="317" t="s">
        <v>6</v>
      </c>
      <c r="M7" s="317" t="s">
        <v>6</v>
      </c>
      <c r="N7" s="317" t="s">
        <v>6</v>
      </c>
      <c r="O7" s="256" t="s">
        <v>226</v>
      </c>
      <c r="P7" s="256" t="s">
        <v>184</v>
      </c>
      <c r="Q7" s="256" t="s">
        <v>203</v>
      </c>
      <c r="R7" s="317" t="s">
        <v>6</v>
      </c>
      <c r="S7" s="317" t="s">
        <v>6</v>
      </c>
      <c r="T7" s="317" t="s">
        <v>6</v>
      </c>
      <c r="U7" s="317" t="s">
        <v>6</v>
      </c>
      <c r="V7" s="317" t="s">
        <v>6</v>
      </c>
      <c r="W7" s="256" t="s">
        <v>226</v>
      </c>
      <c r="X7" s="256" t="s">
        <v>184</v>
      </c>
      <c r="Y7" s="256" t="s">
        <v>203</v>
      </c>
      <c r="Z7" s="321"/>
      <c r="AA7" s="321"/>
      <c r="AB7" s="321"/>
      <c r="AC7" s="317" t="s">
        <v>6</v>
      </c>
      <c r="AD7" s="317" t="s">
        <v>6</v>
      </c>
      <c r="AE7" s="256" t="s">
        <v>176</v>
      </c>
      <c r="AF7" s="256" t="s">
        <v>228</v>
      </c>
      <c r="AG7" s="256" t="s">
        <v>181</v>
      </c>
      <c r="AH7" s="256" t="s">
        <v>182</v>
      </c>
    </row>
    <row r="8" spans="1:34" s="130" customFormat="1" ht="20.25" customHeight="1" thickBot="1">
      <c r="A8" s="340"/>
      <c r="B8" s="211" t="s">
        <v>6</v>
      </c>
      <c r="C8" s="211" t="s">
        <v>6</v>
      </c>
      <c r="D8" s="210" t="s">
        <v>6</v>
      </c>
      <c r="E8" s="211" t="s">
        <v>6</v>
      </c>
      <c r="F8" s="210" t="s">
        <v>6</v>
      </c>
      <c r="G8" s="210" t="s">
        <v>7</v>
      </c>
      <c r="H8" s="210" t="s">
        <v>7</v>
      </c>
      <c r="I8" s="210" t="s">
        <v>7</v>
      </c>
      <c r="J8" s="211" t="s">
        <v>6</v>
      </c>
      <c r="K8" s="211" t="s">
        <v>6</v>
      </c>
      <c r="L8" s="210" t="s">
        <v>6</v>
      </c>
      <c r="M8" s="211" t="s">
        <v>6</v>
      </c>
      <c r="N8" s="210" t="s">
        <v>6</v>
      </c>
      <c r="O8" s="210" t="s">
        <v>7</v>
      </c>
      <c r="P8" s="210" t="s">
        <v>7</v>
      </c>
      <c r="Q8" s="210" t="s">
        <v>7</v>
      </c>
      <c r="R8" s="211" t="s">
        <v>7</v>
      </c>
      <c r="S8" s="211" t="s">
        <v>7</v>
      </c>
      <c r="T8" s="211" t="s">
        <v>7</v>
      </c>
      <c r="U8" s="211" t="s">
        <v>7</v>
      </c>
      <c r="V8" s="211" t="s">
        <v>7</v>
      </c>
      <c r="W8" s="210" t="s">
        <v>7</v>
      </c>
      <c r="X8" s="210" t="s">
        <v>7</v>
      </c>
      <c r="Y8" s="210" t="s">
        <v>7</v>
      </c>
      <c r="Z8" s="255" t="s">
        <v>7</v>
      </c>
      <c r="AA8" s="255" t="s">
        <v>7</v>
      </c>
      <c r="AB8" s="255" t="s">
        <v>7</v>
      </c>
      <c r="AC8" s="209" t="s">
        <v>7</v>
      </c>
      <c r="AD8" s="209" t="s">
        <v>7</v>
      </c>
      <c r="AE8" s="210" t="s">
        <v>7</v>
      </c>
      <c r="AF8" s="210" t="s">
        <v>7</v>
      </c>
      <c r="AG8" s="210" t="s">
        <v>7</v>
      </c>
      <c r="AH8" s="210" t="s">
        <v>7</v>
      </c>
    </row>
    <row r="9" spans="1:34" s="130" customFormat="1" ht="20.25" customHeight="1" thickBot="1">
      <c r="A9" s="206">
        <v>1</v>
      </c>
      <c r="B9" s="207">
        <v>2</v>
      </c>
      <c r="C9" s="207">
        <v>3</v>
      </c>
      <c r="D9" s="208">
        <v>4</v>
      </c>
      <c r="E9" s="207">
        <v>5</v>
      </c>
      <c r="F9" s="207">
        <v>6</v>
      </c>
      <c r="G9" s="208">
        <v>7</v>
      </c>
      <c r="H9" s="207">
        <v>8</v>
      </c>
      <c r="I9" s="207">
        <v>9</v>
      </c>
      <c r="J9" s="208">
        <v>12</v>
      </c>
      <c r="K9" s="206">
        <v>13</v>
      </c>
      <c r="L9" s="207">
        <v>14</v>
      </c>
      <c r="M9" s="208">
        <v>16</v>
      </c>
      <c r="N9" s="206">
        <v>17</v>
      </c>
      <c r="O9" s="207">
        <v>18</v>
      </c>
      <c r="P9" s="208">
        <v>20</v>
      </c>
      <c r="Q9" s="206">
        <v>21</v>
      </c>
      <c r="R9" s="207">
        <v>10</v>
      </c>
      <c r="S9" s="207">
        <v>11</v>
      </c>
      <c r="T9" s="208">
        <v>12</v>
      </c>
      <c r="U9" s="207">
        <v>13</v>
      </c>
      <c r="V9" s="207">
        <v>14</v>
      </c>
      <c r="W9" s="208">
        <v>15</v>
      </c>
      <c r="X9" s="207">
        <v>16</v>
      </c>
      <c r="Y9" s="207">
        <v>17</v>
      </c>
      <c r="Z9" s="202">
        <v>18</v>
      </c>
      <c r="AA9" s="204">
        <v>19</v>
      </c>
      <c r="AB9" s="204">
        <v>20</v>
      </c>
      <c r="AC9" s="206">
        <v>21</v>
      </c>
      <c r="AD9" s="207">
        <v>22</v>
      </c>
      <c r="AE9" s="208">
        <v>23</v>
      </c>
      <c r="AF9" s="206">
        <v>24</v>
      </c>
      <c r="AG9" s="207">
        <v>24</v>
      </c>
      <c r="AH9" s="207">
        <v>25</v>
      </c>
    </row>
    <row r="10" spans="1:34" s="12" customFormat="1" ht="20.25" customHeight="1">
      <c r="A10" s="345" t="s">
        <v>9</v>
      </c>
      <c r="B10" s="205">
        <v>526765.28300000005</v>
      </c>
      <c r="C10" s="205">
        <f>B10</f>
        <v>526765.28300000005</v>
      </c>
      <c r="D10" s="205">
        <v>528241.44427799736</v>
      </c>
      <c r="E10" s="205">
        <v>526765.28299999982</v>
      </c>
      <c r="F10" s="205">
        <v>511833.66800000001</v>
      </c>
      <c r="G10" s="163">
        <f>F10-D10</f>
        <v>-16407.776277997356</v>
      </c>
      <c r="H10" s="163">
        <f>F10-E10</f>
        <v>-14931.614999999816</v>
      </c>
      <c r="I10" s="163">
        <f>F10-C10</f>
        <v>-14931.615000000049</v>
      </c>
      <c r="J10" s="205">
        <v>498222.23300000001</v>
      </c>
      <c r="K10" s="205">
        <f>J10</f>
        <v>498222.23300000001</v>
      </c>
      <c r="L10" s="205">
        <v>500076.06823543704</v>
      </c>
      <c r="M10" s="205">
        <v>498702.23332999996</v>
      </c>
      <c r="N10" s="205">
        <v>485243.26400000002</v>
      </c>
      <c r="O10" s="163">
        <f>N10-L10</f>
        <v>-14832.804235437012</v>
      </c>
      <c r="P10" s="163">
        <f>N10-M10</f>
        <v>-13458.969329999934</v>
      </c>
      <c r="Q10" s="163">
        <f>N10-K10</f>
        <v>-12978.968999999983</v>
      </c>
      <c r="R10" s="162">
        <f>B10-J10</f>
        <v>28543.050000000047</v>
      </c>
      <c r="S10" s="162">
        <f>C10-K10</f>
        <v>28543.050000000047</v>
      </c>
      <c r="T10" s="162">
        <f>D10-L10</f>
        <v>28165.376042560325</v>
      </c>
      <c r="U10" s="162">
        <f>E10-M10</f>
        <v>28063.049669999862</v>
      </c>
      <c r="V10" s="162">
        <f>F10-N10</f>
        <v>26590.40399999998</v>
      </c>
      <c r="W10" s="163">
        <f>F10*W11</f>
        <v>-700.12363015749054</v>
      </c>
      <c r="X10" s="163">
        <f>F10*X11</f>
        <v>-677.17439100461957</v>
      </c>
      <c r="Y10" s="163">
        <f>F10*Y11</f>
        <v>-1143.5686988185603</v>
      </c>
      <c r="Z10" s="160">
        <v>142.19499999999971</v>
      </c>
      <c r="AA10" s="160">
        <v>147.26900000000023</v>
      </c>
      <c r="AB10" s="163">
        <f>AA10-Z10</f>
        <v>5.0740000000005239</v>
      </c>
      <c r="AC10" s="162">
        <f>S10+Z10</f>
        <v>28685.245000000046</v>
      </c>
      <c r="AD10" s="162">
        <f>V10+AA10</f>
        <v>26737.672999999981</v>
      </c>
      <c r="AE10" s="163">
        <f>AE11*F10</f>
        <v>-552.85463015748985</v>
      </c>
      <c r="AF10" s="163" t="e">
        <f>AF11*F10</f>
        <v>#REF!</v>
      </c>
      <c r="AG10" s="163">
        <f>AG11*F10</f>
        <v>-996.2996988185597</v>
      </c>
      <c r="AH10" s="163">
        <f>AH11*F10</f>
        <v>-1134.4640592463504</v>
      </c>
    </row>
    <row r="11" spans="1:34" s="12" customFormat="1" ht="20.25" customHeight="1" thickBot="1">
      <c r="A11" s="344"/>
      <c r="B11" s="164"/>
      <c r="C11" s="164"/>
      <c r="D11" s="164"/>
      <c r="E11" s="165"/>
      <c r="F11" s="164"/>
      <c r="G11" s="166">
        <f>G10/D10</f>
        <v>-3.1061130200458947E-2</v>
      </c>
      <c r="H11" s="166">
        <f>H10/E10</f>
        <v>-2.8345860066863633E-2</v>
      </c>
      <c r="I11" s="166">
        <f>I10/C10</f>
        <v>-2.8345860066864063E-2</v>
      </c>
      <c r="J11" s="164"/>
      <c r="K11" s="164"/>
      <c r="L11" s="164"/>
      <c r="M11" s="254"/>
      <c r="N11" s="164"/>
      <c r="O11" s="166">
        <f>O10/L10</f>
        <v>-2.9661095936415999E-2</v>
      </c>
      <c r="P11" s="166">
        <f>P10/M10</f>
        <v>-2.6987986879725683E-2</v>
      </c>
      <c r="Q11" s="166">
        <f>Q10/K10</f>
        <v>-2.605056165769299E-2</v>
      </c>
      <c r="R11" s="167">
        <f>R10/B10</f>
        <v>5.418551852438621E-2</v>
      </c>
      <c r="S11" s="167">
        <f>S10/C10</f>
        <v>5.418551852438621E-2</v>
      </c>
      <c r="T11" s="167">
        <f>T10/D10</f>
        <v>5.3319133414563638E-2</v>
      </c>
      <c r="U11" s="167">
        <f>U10/E10</f>
        <v>5.3274296115676002E-2</v>
      </c>
      <c r="V11" s="167">
        <f>V10/F10</f>
        <v>5.1951260072246715E-2</v>
      </c>
      <c r="W11" s="166">
        <f>V11-T11</f>
        <v>-1.3678733423169234E-3</v>
      </c>
      <c r="X11" s="166">
        <f>V11-U11</f>
        <v>-1.3230360434292876E-3</v>
      </c>
      <c r="Y11" s="166">
        <f>V11-S11</f>
        <v>-2.2342584521394954E-3</v>
      </c>
      <c r="Z11" s="194">
        <f>Z10/S10</f>
        <v>4.9817731461774227E-3</v>
      </c>
      <c r="AA11" s="194">
        <f>AA10/V10</f>
        <v>5.5384265692240081E-3</v>
      </c>
      <c r="AB11" s="166">
        <f>AA11-Z11</f>
        <v>5.5665342304658545E-4</v>
      </c>
      <c r="AC11" s="167">
        <f>AC10/C10</f>
        <v>5.4455458485482694E-2</v>
      </c>
      <c r="AD11" s="167">
        <f>AD10/F10</f>
        <v>5.2238988311335513E-2</v>
      </c>
      <c r="AE11" s="166">
        <f>AD11-T11</f>
        <v>-1.0801451032281251E-3</v>
      </c>
      <c r="AF11" s="166" t="e">
        <f>AD11-#REF!</f>
        <v>#REF!</v>
      </c>
      <c r="AG11" s="166">
        <f>AD11-S11</f>
        <v>-1.946530213050697E-3</v>
      </c>
      <c r="AH11" s="166">
        <f>AD11-AC11</f>
        <v>-2.2164701741471809E-3</v>
      </c>
    </row>
    <row r="12" spans="1:34" s="12" customFormat="1" ht="20.25" customHeight="1">
      <c r="A12" s="343" t="s">
        <v>11</v>
      </c>
      <c r="B12" s="253">
        <v>303347.98599999998</v>
      </c>
      <c r="C12" s="253">
        <f>B12+C108</f>
        <v>303599.05899999995</v>
      </c>
      <c r="D12" s="253">
        <v>303347.98599999998</v>
      </c>
      <c r="E12" s="253">
        <v>303347.98599999998</v>
      </c>
      <c r="F12" s="253">
        <v>303733.712</v>
      </c>
      <c r="G12" s="161">
        <f>F12-D12</f>
        <v>385.72600000002421</v>
      </c>
      <c r="H12" s="161">
        <f t="shared" ref="H12" si="0">F12-E12</f>
        <v>385.72600000002421</v>
      </c>
      <c r="I12" s="161">
        <f>F12-C12</f>
        <v>134.65300000004936</v>
      </c>
      <c r="J12" s="253">
        <v>285611.65299999999</v>
      </c>
      <c r="K12" s="253">
        <f>J12+B108+D108</f>
        <v>285029.19999999995</v>
      </c>
      <c r="L12" s="253">
        <v>287701.19568981911</v>
      </c>
      <c r="M12" s="253">
        <v>287701.19568981911</v>
      </c>
      <c r="N12" s="253">
        <v>286378.8</v>
      </c>
      <c r="O12" s="161">
        <f>N12-L12</f>
        <v>-1322.3956898191245</v>
      </c>
      <c r="P12" s="161">
        <f t="shared" ref="P12" si="1">N12-M12</f>
        <v>-1322.3956898191245</v>
      </c>
      <c r="Q12" s="161">
        <f>N12-K12</f>
        <v>1349.6000000000349</v>
      </c>
      <c r="R12" s="168">
        <f>B12-J12</f>
        <v>17736.332999999984</v>
      </c>
      <c r="S12" s="168">
        <f>C12-K12</f>
        <v>18569.858999999997</v>
      </c>
      <c r="T12" s="168">
        <f>D12-L12</f>
        <v>15646.790310180862</v>
      </c>
      <c r="U12" s="168">
        <f>E12-M12</f>
        <v>15646.790310180862</v>
      </c>
      <c r="V12" s="168">
        <f>F12-N12</f>
        <v>17354.912000000011</v>
      </c>
      <c r="W12" s="161">
        <f>F12*W13</f>
        <v>1688.2258140667873</v>
      </c>
      <c r="X12" s="163">
        <f>F12*X13</f>
        <v>1688.2258140667873</v>
      </c>
      <c r="Y12" s="163">
        <f>F12*Y13</f>
        <v>-1223.1831494536902</v>
      </c>
      <c r="Z12" s="160">
        <v>5592.0370000000021</v>
      </c>
      <c r="AA12" s="160">
        <v>2053.0250000000001</v>
      </c>
      <c r="AB12" s="161">
        <f t="shared" ref="AB12" si="2">AA12-Z12</f>
        <v>-3539.012000000002</v>
      </c>
      <c r="AC12" s="168">
        <f>S12+Z12</f>
        <v>24161.896000000001</v>
      </c>
      <c r="AD12" s="168">
        <f>V12+AA12</f>
        <v>19407.937000000013</v>
      </c>
      <c r="AE12" s="161">
        <f>AE13*F12</f>
        <v>3741.2508140667901</v>
      </c>
      <c r="AF12" s="163" t="e">
        <f>AF13*F12</f>
        <v>#REF!</v>
      </c>
      <c r="AG12" s="163">
        <f>AG13*F12</f>
        <v>829.84185054631246</v>
      </c>
      <c r="AH12" s="163">
        <f>AH13*F12</f>
        <v>-4764.6753434326874</v>
      </c>
    </row>
    <row r="13" spans="1:34" s="12" customFormat="1" ht="20.25" customHeight="1" thickBot="1">
      <c r="A13" s="346"/>
      <c r="B13" s="164"/>
      <c r="C13" s="164"/>
      <c r="D13" s="169"/>
      <c r="E13" s="165"/>
      <c r="F13" s="169"/>
      <c r="G13" s="166">
        <f>G12/D12</f>
        <v>1.2715627523567084E-3</v>
      </c>
      <c r="H13" s="166">
        <f t="shared" ref="H13" si="3">H12/E12</f>
        <v>1.2715627523567084E-3</v>
      </c>
      <c r="I13" s="166">
        <f>I12/C12</f>
        <v>4.4352245505493938E-4</v>
      </c>
      <c r="J13" s="164"/>
      <c r="K13" s="164"/>
      <c r="L13" s="169"/>
      <c r="M13" s="254"/>
      <c r="N13" s="169"/>
      <c r="O13" s="166">
        <f>O12/L12</f>
        <v>-4.5964205558771693E-3</v>
      </c>
      <c r="P13" s="166">
        <f t="shared" ref="P13" si="4">P12/M12</f>
        <v>-4.5964205558771693E-3</v>
      </c>
      <c r="Q13" s="166">
        <f>Q12/K12</f>
        <v>4.7349534714339276E-3</v>
      </c>
      <c r="R13" s="167">
        <f>R12/B12</f>
        <v>5.8468603117740776E-2</v>
      </c>
      <c r="S13" s="167">
        <f>S12/C12</f>
        <v>6.1165733059798451E-2</v>
      </c>
      <c r="T13" s="167">
        <f>T12/D12</f>
        <v>5.1580333584877874E-2</v>
      </c>
      <c r="U13" s="167">
        <f>U12/E12</f>
        <v>5.1580333584877874E-2</v>
      </c>
      <c r="V13" s="167">
        <f>V12/F12</f>
        <v>5.7138576701686677E-2</v>
      </c>
      <c r="W13" s="166">
        <f>V13-T13</f>
        <v>5.5582431168088031E-3</v>
      </c>
      <c r="X13" s="166">
        <f>V13-U13</f>
        <v>5.5582431168088031E-3</v>
      </c>
      <c r="Y13" s="166">
        <f>V13-S13</f>
        <v>-4.0271563581117734E-3</v>
      </c>
      <c r="Z13" s="194">
        <f>Z12/S12</f>
        <v>0.30113513516715462</v>
      </c>
      <c r="AA13" s="194">
        <f>AA12/V12</f>
        <v>0.11829647998215138</v>
      </c>
      <c r="AB13" s="166">
        <f>AA13-Z13</f>
        <v>-0.18283865518500325</v>
      </c>
      <c r="AC13" s="167">
        <f>AC12/C12</f>
        <v>7.9584884352358956E-2</v>
      </c>
      <c r="AD13" s="167">
        <f>AD12/F12</f>
        <v>6.3897869196686385E-2</v>
      </c>
      <c r="AE13" s="166">
        <f>AD13-T13</f>
        <v>1.2317535611808511E-2</v>
      </c>
      <c r="AF13" s="166" t="e">
        <f>AD13-#REF!</f>
        <v>#REF!</v>
      </c>
      <c r="AG13" s="166">
        <f>AD13-S13</f>
        <v>2.7321361368879346E-3</v>
      </c>
      <c r="AH13" s="166">
        <f t="shared" ref="AH13" si="5">AD13-AC13</f>
        <v>-1.5687015155672571E-2</v>
      </c>
    </row>
    <row r="14" spans="1:34" s="12" customFormat="1" ht="20.25" customHeight="1">
      <c r="A14" s="343" t="s">
        <v>10</v>
      </c>
      <c r="B14" s="253">
        <v>35775.606</v>
      </c>
      <c r="C14" s="253">
        <f>B14</f>
        <v>35775.606</v>
      </c>
      <c r="D14" s="253">
        <v>34460.216999999997</v>
      </c>
      <c r="E14" s="253">
        <v>34460.216999999997</v>
      </c>
      <c r="F14" s="253">
        <v>34855.239000000001</v>
      </c>
      <c r="G14" s="161">
        <f>F14-D14</f>
        <v>395.02200000000448</v>
      </c>
      <c r="H14" s="161">
        <f t="shared" ref="H14" si="6">F14-E14</f>
        <v>395.02200000000448</v>
      </c>
      <c r="I14" s="161">
        <f>F14-C14</f>
        <v>-920.36699999999837</v>
      </c>
      <c r="J14" s="253">
        <v>31764.98</v>
      </c>
      <c r="K14" s="253">
        <f>J14</f>
        <v>31764.98</v>
      </c>
      <c r="L14" s="253">
        <v>30527.292000000001</v>
      </c>
      <c r="M14" s="253">
        <v>30527.292000000001</v>
      </c>
      <c r="N14" s="253">
        <v>30893.772000000001</v>
      </c>
      <c r="O14" s="161">
        <f>N14-L14</f>
        <v>366.47999999999956</v>
      </c>
      <c r="P14" s="161">
        <f t="shared" ref="P14" si="7">N14-M14</f>
        <v>366.47999999999956</v>
      </c>
      <c r="Q14" s="161">
        <f>N14-K14</f>
        <v>-871.20799999999872</v>
      </c>
      <c r="R14" s="168">
        <f>B14-J14</f>
        <v>4010.6260000000002</v>
      </c>
      <c r="S14" s="168">
        <f>C14-K14</f>
        <v>4010.6260000000002</v>
      </c>
      <c r="T14" s="168">
        <f>D14-L14</f>
        <v>3932.9249999999956</v>
      </c>
      <c r="U14" s="168">
        <f>E14-M14</f>
        <v>3932.9249999999956</v>
      </c>
      <c r="V14" s="168">
        <f>F14-N14</f>
        <v>3961.4670000000006</v>
      </c>
      <c r="W14" s="161">
        <f>F14*W15</f>
        <v>-16.541636569956697</v>
      </c>
      <c r="X14" s="163">
        <f>F14*X15</f>
        <v>-16.541636569956697</v>
      </c>
      <c r="Y14" s="163">
        <f>F14*Y15</f>
        <v>54.018785995910477</v>
      </c>
      <c r="Z14" s="160">
        <v>80</v>
      </c>
      <c r="AA14" s="160">
        <v>55.134000000000015</v>
      </c>
      <c r="AB14" s="161">
        <f t="shared" ref="AB14" si="8">AA14-Z14</f>
        <v>-24.865999999999985</v>
      </c>
      <c r="AC14" s="168">
        <f>S14+Z14</f>
        <v>4090.6260000000002</v>
      </c>
      <c r="AD14" s="168">
        <f>V14+AA14</f>
        <v>4016.6010000000006</v>
      </c>
      <c r="AE14" s="161">
        <f>AE15*F14</f>
        <v>38.592363430043093</v>
      </c>
      <c r="AF14" s="163" t="e">
        <f>AF15*F14</f>
        <v>#REF!</v>
      </c>
      <c r="AG14" s="163">
        <f>AG15*F14</f>
        <v>109.15278599591026</v>
      </c>
      <c r="AH14" s="163">
        <f>AH15*F14</f>
        <v>31.210874403972614</v>
      </c>
    </row>
    <row r="15" spans="1:34" s="12" customFormat="1" ht="20.25" customHeight="1" thickBot="1">
      <c r="A15" s="346"/>
      <c r="B15" s="164"/>
      <c r="C15" s="164"/>
      <c r="D15" s="164"/>
      <c r="E15" s="254"/>
      <c r="F15" s="164"/>
      <c r="G15" s="166">
        <f>G14/D14</f>
        <v>1.1463131529322769E-2</v>
      </c>
      <c r="H15" s="166">
        <f t="shared" ref="H15" si="9">H14/E14</f>
        <v>1.1463131529322769E-2</v>
      </c>
      <c r="I15" s="166">
        <f>I14/C14</f>
        <v>-2.5726105100777281E-2</v>
      </c>
      <c r="J15" s="164"/>
      <c r="K15" s="164"/>
      <c r="L15" s="164"/>
      <c r="M15" s="254"/>
      <c r="N15" s="164"/>
      <c r="O15" s="166">
        <f>O14/L14</f>
        <v>1.2004995398871263E-2</v>
      </c>
      <c r="P15" s="166">
        <f t="shared" ref="P15" si="10">P14/M14</f>
        <v>1.2004995398871263E-2</v>
      </c>
      <c r="Q15" s="166">
        <f>Q14/K14</f>
        <v>-2.742668183641226E-2</v>
      </c>
      <c r="R15" s="167">
        <f>R14/B14</f>
        <v>0.11210504722128257</v>
      </c>
      <c r="S15" s="167">
        <f>S14/C14</f>
        <v>0.11210504722128257</v>
      </c>
      <c r="T15" s="167">
        <f>T14/D14</f>
        <v>0.11412943220874076</v>
      </c>
      <c r="U15" s="167">
        <f>U14/E14</f>
        <v>0.11412943220874076</v>
      </c>
      <c r="V15" s="167">
        <f>V14/F14</f>
        <v>0.11365485114016864</v>
      </c>
      <c r="W15" s="166">
        <f>V15-T15</f>
        <v>-4.745810685721219E-4</v>
      </c>
      <c r="X15" s="166">
        <f>V15-U15</f>
        <v>-4.745810685721219E-4</v>
      </c>
      <c r="Y15" s="166">
        <f>V15-S15</f>
        <v>1.5498039188860668E-3</v>
      </c>
      <c r="Z15" s="194">
        <f>Z14/S14</f>
        <v>1.9947010765900386E-2</v>
      </c>
      <c r="AA15" s="194">
        <f>AA14/V14</f>
        <v>1.391757144512374E-2</v>
      </c>
      <c r="AB15" s="166">
        <f>AA15-Z15</f>
        <v>-6.0294393207766458E-3</v>
      </c>
      <c r="AC15" s="167">
        <f>AC14/C14</f>
        <v>0.11434120780511726</v>
      </c>
      <c r="AD15" s="167">
        <f>AD14/F14</f>
        <v>0.11523665065099684</v>
      </c>
      <c r="AE15" s="166">
        <f>AD15-T15</f>
        <v>1.1072184422560721E-3</v>
      </c>
      <c r="AF15" s="166" t="e">
        <f>AD15-#REF!</f>
        <v>#REF!</v>
      </c>
      <c r="AG15" s="166">
        <f>AD15-S15</f>
        <v>3.1316034297142609E-3</v>
      </c>
      <c r="AH15" s="166">
        <f t="shared" ref="AH15" si="11">AD15-AC15</f>
        <v>8.9544284587957101E-4</v>
      </c>
    </row>
    <row r="16" spans="1:34" s="12" customFormat="1" ht="20.25" customHeight="1">
      <c r="A16" s="343" t="s">
        <v>12</v>
      </c>
      <c r="B16" s="253">
        <v>934691.75399999996</v>
      </c>
      <c r="C16" s="253">
        <f>B16+B124+C124+D124</f>
        <v>914911.72400000005</v>
      </c>
      <c r="D16" s="253">
        <v>938009.51500000001</v>
      </c>
      <c r="E16" s="253">
        <v>903315.77500000014</v>
      </c>
      <c r="F16" s="253">
        <v>909899.15899999999</v>
      </c>
      <c r="G16" s="161">
        <f>F16-D16</f>
        <v>-28110.356000000029</v>
      </c>
      <c r="H16" s="161">
        <f t="shared" ref="H16" si="12">F16-E16</f>
        <v>6583.3839999998454</v>
      </c>
      <c r="I16" s="161">
        <f>F16-C16</f>
        <v>-5012.5650000000605</v>
      </c>
      <c r="J16" s="253">
        <v>853315.40299999993</v>
      </c>
      <c r="K16" s="253">
        <f>J16+B124+C124-F124</f>
        <v>843719.43799999997</v>
      </c>
      <c r="L16" s="253">
        <v>874342.58100000001</v>
      </c>
      <c r="M16" s="253">
        <v>835012.50900000019</v>
      </c>
      <c r="N16" s="253">
        <v>842481.72899999993</v>
      </c>
      <c r="O16" s="161">
        <f>N16-L16</f>
        <v>-31860.852000000072</v>
      </c>
      <c r="P16" s="161">
        <f t="shared" ref="P16" si="13">N16-M16</f>
        <v>7469.2199999997392</v>
      </c>
      <c r="Q16" s="161">
        <f>N16-K16</f>
        <v>-1237.7090000000317</v>
      </c>
      <c r="R16" s="168">
        <f>B16-J16</f>
        <v>81376.351000000024</v>
      </c>
      <c r="S16" s="168">
        <f>C16-K16</f>
        <v>71192.28600000008</v>
      </c>
      <c r="T16" s="168">
        <f>D16-L16</f>
        <v>63666.934000000008</v>
      </c>
      <c r="U16" s="168">
        <f>E16-M16</f>
        <v>68303.265999999945</v>
      </c>
      <c r="V16" s="168">
        <f>F16-N16</f>
        <v>67417.430000000051</v>
      </c>
      <c r="W16" s="161">
        <f>F16*W17</f>
        <v>5658.4725733171099</v>
      </c>
      <c r="X16" s="163">
        <f>F16*X17</f>
        <v>-1383.6316114317199</v>
      </c>
      <c r="Y16" s="163">
        <f>F16*Y17</f>
        <v>-3384.8118550704935</v>
      </c>
      <c r="Z16" s="160">
        <v>10098.195</v>
      </c>
      <c r="AA16" s="160">
        <v>736.44799999999668</v>
      </c>
      <c r="AB16" s="161">
        <f t="shared" ref="AB16" si="14">AA16-Z16</f>
        <v>-9361.747000000003</v>
      </c>
      <c r="AC16" s="168">
        <f>S16+Z16</f>
        <v>81290.481000000087</v>
      </c>
      <c r="AD16" s="168">
        <f>V16+AA16</f>
        <v>68153.878000000055</v>
      </c>
      <c r="AE16" s="161">
        <f>AE17*F16</f>
        <v>6394.9205733171239</v>
      </c>
      <c r="AF16" s="163" t="e">
        <f>AF17*F16</f>
        <v>#REF!</v>
      </c>
      <c r="AG16" s="163">
        <f>AG17*F16</f>
        <v>-2648.3638550704795</v>
      </c>
      <c r="AH16" s="163">
        <f>AH17*F16</f>
        <v>-12691.23345318485</v>
      </c>
    </row>
    <row r="17" spans="1:34" s="12" customFormat="1" ht="20.25" customHeight="1" thickBot="1">
      <c r="A17" s="344"/>
      <c r="B17" s="164"/>
      <c r="C17" s="164"/>
      <c r="D17" s="164"/>
      <c r="E17" s="165"/>
      <c r="F17" s="164"/>
      <c r="G17" s="166">
        <f>G16/D16</f>
        <v>-2.9968092594455216E-2</v>
      </c>
      <c r="H17" s="166">
        <f t="shared" ref="H17" si="15">H16/E16</f>
        <v>7.2880206260095975E-3</v>
      </c>
      <c r="I17" s="166">
        <f>I16/C16</f>
        <v>-5.478741684591267E-3</v>
      </c>
      <c r="J17" s="164"/>
      <c r="K17" s="164"/>
      <c r="L17" s="164"/>
      <c r="M17" s="165"/>
      <c r="N17" s="164"/>
      <c r="O17" s="166">
        <f>O16/L16</f>
        <v>-3.6439780804865173E-2</v>
      </c>
      <c r="P17" s="166">
        <f t="shared" ref="P17" si="16">P16/M16</f>
        <v>8.9450396485015269E-3</v>
      </c>
      <c r="Q17" s="166">
        <f>Q16/K16</f>
        <v>-1.4669675063241007E-3</v>
      </c>
      <c r="R17" s="167">
        <f>R16/B16</f>
        <v>8.7062232711213189E-2</v>
      </c>
      <c r="S17" s="167">
        <f>S16/C16</f>
        <v>7.7813284202706404E-2</v>
      </c>
      <c r="T17" s="167">
        <f>T16/D16</f>
        <v>6.7874507648251314E-2</v>
      </c>
      <c r="U17" s="167">
        <f>U16/E16</f>
        <v>7.5613941315261474E-2</v>
      </c>
      <c r="V17" s="167">
        <f>V16/F16</f>
        <v>7.4093298508038349E-2</v>
      </c>
      <c r="W17" s="166">
        <f>V17-T17</f>
        <v>6.2187908597870351E-3</v>
      </c>
      <c r="X17" s="166">
        <f>V17-U17</f>
        <v>-1.5206428072231243E-3</v>
      </c>
      <c r="Y17" s="166">
        <f>V17-S17</f>
        <v>-3.7199856946680543E-3</v>
      </c>
      <c r="Z17" s="194">
        <f>Z16/S16</f>
        <v>0.14184394921663265</v>
      </c>
      <c r="AA17" s="194">
        <f>AA16/V16</f>
        <v>1.0923703261901204E-2</v>
      </c>
      <c r="AB17" s="166">
        <f>AA17-Z17</f>
        <v>-0.13092024595473145</v>
      </c>
      <c r="AC17" s="167">
        <f>AC16/C16</f>
        <v>8.8850627735534496E-2</v>
      </c>
      <c r="AD17" s="167">
        <f>AD16/F16</f>
        <v>7.4902671714635646E-2</v>
      </c>
      <c r="AE17" s="166">
        <f>AD17-T17</f>
        <v>7.028164066384332E-3</v>
      </c>
      <c r="AF17" s="166" t="e">
        <f>AD17-#REF!</f>
        <v>#REF!</v>
      </c>
      <c r="AG17" s="166">
        <f>AD17-S17</f>
        <v>-2.9106124880707573E-3</v>
      </c>
      <c r="AH17" s="166">
        <f t="shared" ref="AH17" si="17">AD17-AC17</f>
        <v>-1.394795602089885E-2</v>
      </c>
    </row>
    <row r="18" spans="1:34" s="104" customFormat="1" ht="20.25" customHeight="1">
      <c r="A18" s="343" t="s">
        <v>13</v>
      </c>
      <c r="B18" s="253">
        <v>1193482.307</v>
      </c>
      <c r="C18" s="253">
        <f>B18-E142</f>
        <v>1189023.9080000001</v>
      </c>
      <c r="D18" s="253">
        <v>1193482.307</v>
      </c>
      <c r="E18" s="253">
        <v>1193482.307</v>
      </c>
      <c r="F18" s="253">
        <v>1117359.08</v>
      </c>
      <c r="G18" s="161">
        <f>F18-D18</f>
        <v>-76123.226999999955</v>
      </c>
      <c r="H18" s="161">
        <f t="shared" ref="H18" si="18">F18-E18</f>
        <v>-76123.226999999955</v>
      </c>
      <c r="I18" s="161">
        <f>F18-C18</f>
        <v>-71664.82799999998</v>
      </c>
      <c r="J18" s="253">
        <v>1164081.2620000001</v>
      </c>
      <c r="K18" s="253">
        <f>J18-E142</f>
        <v>1159622.8630000001</v>
      </c>
      <c r="L18" s="253">
        <v>1164086.17</v>
      </c>
      <c r="M18" s="253">
        <v>1164086.17</v>
      </c>
      <c r="N18" s="253">
        <v>1088494.415</v>
      </c>
      <c r="O18" s="161">
        <f>N18-L18</f>
        <v>-75591.754999999888</v>
      </c>
      <c r="P18" s="161">
        <f t="shared" ref="P18" si="19">N18-M18</f>
        <v>-75591.754999999888</v>
      </c>
      <c r="Q18" s="161">
        <f>N18-K18</f>
        <v>-71128.448000000091</v>
      </c>
      <c r="R18" s="168">
        <f>B18-J18</f>
        <v>29401.044999999925</v>
      </c>
      <c r="S18" s="168">
        <f>C18-K18</f>
        <v>29401.044999999925</v>
      </c>
      <c r="T18" s="168">
        <f>D18-L18</f>
        <v>29396.137000000104</v>
      </c>
      <c r="U18" s="168">
        <f>E18-M18</f>
        <v>29396.137000000104</v>
      </c>
      <c r="V18" s="168">
        <f>F18-N18</f>
        <v>28864.665000000037</v>
      </c>
      <c r="W18" s="161">
        <f>F18*W19</f>
        <v>1343.4856735652659</v>
      </c>
      <c r="X18" s="163">
        <f>F18*X19</f>
        <v>1343.4856735652659</v>
      </c>
      <c r="Y18" s="163">
        <f>F18*Y19</f>
        <v>1235.679265393163</v>
      </c>
      <c r="Z18" s="160">
        <v>0</v>
      </c>
      <c r="AA18" s="160">
        <v>0</v>
      </c>
      <c r="AB18" s="161">
        <f t="shared" ref="AB18" si="20">AA18-Z18</f>
        <v>0</v>
      </c>
      <c r="AC18" s="168">
        <f>S18+Z18</f>
        <v>29401.044999999925</v>
      </c>
      <c r="AD18" s="168">
        <f>V18+AA18</f>
        <v>28864.665000000037</v>
      </c>
      <c r="AE18" s="161">
        <f>AE19*F18</f>
        <v>1343.4856735652659</v>
      </c>
      <c r="AF18" s="163" t="e">
        <f>AF19*F18</f>
        <v>#REF!</v>
      </c>
      <c r="AG18" s="163">
        <f>AG19*F18</f>
        <v>1235.679265393163</v>
      </c>
      <c r="AH18" s="163">
        <f>AH19*F18</f>
        <v>1235.679265393163</v>
      </c>
    </row>
    <row r="19" spans="1:34" s="104" customFormat="1" ht="20.25" customHeight="1" thickBot="1">
      <c r="A19" s="344"/>
      <c r="B19" s="164"/>
      <c r="C19" s="164"/>
      <c r="D19" s="164"/>
      <c r="E19" s="170"/>
      <c r="F19" s="164"/>
      <c r="G19" s="166">
        <f>G18/D18</f>
        <v>-6.3782451196404674E-2</v>
      </c>
      <c r="H19" s="166">
        <f t="shared" ref="H19" si="21">H18/E18</f>
        <v>-6.3782451196404674E-2</v>
      </c>
      <c r="I19" s="166">
        <f>I18/C18</f>
        <v>-6.027198235277198E-2</v>
      </c>
      <c r="J19" s="164"/>
      <c r="K19" s="164"/>
      <c r="L19" s="164"/>
      <c r="M19" s="170"/>
      <c r="N19" s="164"/>
      <c r="O19" s="166">
        <f>O18/L18</f>
        <v>-6.4936563072474168E-2</v>
      </c>
      <c r="P19" s="166">
        <f t="shared" ref="P19" si="22">P18/M18</f>
        <v>-6.4936563072474168E-2</v>
      </c>
      <c r="Q19" s="166">
        <f>Q18/K18</f>
        <v>-6.1337569540486095E-2</v>
      </c>
      <c r="R19" s="167">
        <f>R18/B18</f>
        <v>2.4634671856932626E-2</v>
      </c>
      <c r="S19" s="167">
        <f>S18/C18</f>
        <v>2.4727042746729971E-2</v>
      </c>
      <c r="T19" s="167">
        <f>T18/D18</f>
        <v>2.4630559521147642E-2</v>
      </c>
      <c r="U19" s="167">
        <f>U18/E18</f>
        <v>2.4630559521147642E-2</v>
      </c>
      <c r="V19" s="167">
        <f>V18/F18</f>
        <v>2.5832935460639955E-2</v>
      </c>
      <c r="W19" s="166">
        <f>V19-T19</f>
        <v>1.2023759394923124E-3</v>
      </c>
      <c r="X19" s="166">
        <f>V19-U19</f>
        <v>1.2023759394923124E-3</v>
      </c>
      <c r="Y19" s="166">
        <f>V19-S19</f>
        <v>1.1058927139099839E-3</v>
      </c>
      <c r="Z19" s="194">
        <f>Z18/S18</f>
        <v>0</v>
      </c>
      <c r="AA19" s="194">
        <f>AA18/V18</f>
        <v>0</v>
      </c>
      <c r="AB19" s="166">
        <f>AA19-Z19</f>
        <v>0</v>
      </c>
      <c r="AC19" s="167">
        <f>AC18/C18</f>
        <v>2.4727042746729971E-2</v>
      </c>
      <c r="AD19" s="167">
        <f>AD18/F18</f>
        <v>2.5832935460639955E-2</v>
      </c>
      <c r="AE19" s="166">
        <f>AD19-T19</f>
        <v>1.2023759394923124E-3</v>
      </c>
      <c r="AF19" s="166" t="e">
        <f>AD19-#REF!</f>
        <v>#REF!</v>
      </c>
      <c r="AG19" s="166">
        <f>AD19-S19</f>
        <v>1.1058927139099839E-3</v>
      </c>
      <c r="AH19" s="166">
        <f t="shared" ref="AH19" si="23">AD19-AC19</f>
        <v>1.1058927139099839E-3</v>
      </c>
    </row>
    <row r="20" spans="1:34" s="12" customFormat="1" ht="20.25" customHeight="1">
      <c r="A20" s="343" t="s">
        <v>14</v>
      </c>
      <c r="B20" s="253">
        <v>598137.04399999999</v>
      </c>
      <c r="C20" s="253">
        <f>B20</f>
        <v>598137.04399999999</v>
      </c>
      <c r="D20" s="253">
        <v>598137.04399999999</v>
      </c>
      <c r="E20" s="253">
        <v>598137.04399999999</v>
      </c>
      <c r="F20" s="253">
        <v>574227.05299999996</v>
      </c>
      <c r="G20" s="161">
        <f>F20-D20</f>
        <v>-23909.991000000038</v>
      </c>
      <c r="H20" s="161">
        <f t="shared" ref="H20" si="24">F20-E20</f>
        <v>-23909.991000000038</v>
      </c>
      <c r="I20" s="161">
        <f>F20-C20</f>
        <v>-23909.991000000038</v>
      </c>
      <c r="J20" s="253">
        <v>581405.96299999999</v>
      </c>
      <c r="K20" s="253">
        <f>J20-B158</f>
        <v>580875.16500000004</v>
      </c>
      <c r="L20" s="253">
        <v>580875.16500000004</v>
      </c>
      <c r="M20" s="253">
        <v>580875.16500000004</v>
      </c>
      <c r="N20" s="253">
        <v>553620.25100000005</v>
      </c>
      <c r="O20" s="161">
        <f>N20-L20</f>
        <v>-27254.91399999999</v>
      </c>
      <c r="P20" s="161">
        <f t="shared" ref="P20" si="25">N20-M20</f>
        <v>-27254.91399999999</v>
      </c>
      <c r="Q20" s="161">
        <f>N20-K20</f>
        <v>-27254.91399999999</v>
      </c>
      <c r="R20" s="168">
        <f>B20-J20</f>
        <v>16731.081000000006</v>
      </c>
      <c r="S20" s="168">
        <f>C20-K20</f>
        <v>17261.878999999957</v>
      </c>
      <c r="T20" s="168">
        <f>D20-L20</f>
        <v>17261.878999999957</v>
      </c>
      <c r="U20" s="168">
        <f>E20-M20</f>
        <v>17261.878999999957</v>
      </c>
      <c r="V20" s="168">
        <f>F20-N20</f>
        <v>20606.801999999909</v>
      </c>
      <c r="W20" s="161">
        <f>F20*W21</f>
        <v>4034.9511058884887</v>
      </c>
      <c r="X20" s="163">
        <f>F20*X21</f>
        <v>4034.9511058884887</v>
      </c>
      <c r="Y20" s="163">
        <f>F20*Y21</f>
        <v>4034.9511058884887</v>
      </c>
      <c r="Z20" s="160">
        <v>6146.8530000000028</v>
      </c>
      <c r="AA20" s="160">
        <v>0</v>
      </c>
      <c r="AB20" s="161">
        <f t="shared" ref="AB20" si="26">AA20-Z20</f>
        <v>-6146.8530000000028</v>
      </c>
      <c r="AC20" s="168">
        <f>S20+Z20</f>
        <v>23408.73199999996</v>
      </c>
      <c r="AD20" s="168">
        <f>V20+AA20</f>
        <v>20606.801999999909</v>
      </c>
      <c r="AE20" s="161">
        <f>AE21*F20</f>
        <v>4034.9511058884887</v>
      </c>
      <c r="AF20" s="163" t="e">
        <f>AF21*F20</f>
        <v>#REF!</v>
      </c>
      <c r="AG20" s="163">
        <f>AG21*F20</f>
        <v>4034.9511058884887</v>
      </c>
      <c r="AH20" s="163">
        <f>AH21*F20</f>
        <v>-1866.1869674360773</v>
      </c>
    </row>
    <row r="21" spans="1:34" s="12" customFormat="1" ht="20.25" customHeight="1" thickBot="1">
      <c r="A21" s="344"/>
      <c r="B21" s="164"/>
      <c r="C21" s="164"/>
      <c r="D21" s="164"/>
      <c r="E21" s="254"/>
      <c r="F21" s="164"/>
      <c r="G21" s="166">
        <f>G20/D20</f>
        <v>-3.9974101654202239E-2</v>
      </c>
      <c r="H21" s="166">
        <f t="shared" ref="H21" si="27">H20/E20</f>
        <v>-3.9974101654202239E-2</v>
      </c>
      <c r="I21" s="166">
        <f>I20/C20</f>
        <v>-3.9974101654202239E-2</v>
      </c>
      <c r="J21" s="164"/>
      <c r="K21" s="164"/>
      <c r="L21" s="164"/>
      <c r="M21" s="165"/>
      <c r="N21" s="164"/>
      <c r="O21" s="166">
        <f>O20/L20</f>
        <v>-4.6920432551114472E-2</v>
      </c>
      <c r="P21" s="166">
        <f t="shared" ref="P21" si="28">P20/M20</f>
        <v>-4.6920432551114472E-2</v>
      </c>
      <c r="Q21" s="166">
        <f>Q20/K20</f>
        <v>-4.6920432551114472E-2</v>
      </c>
      <c r="R21" s="167">
        <f>R20/B20</f>
        <v>2.7971985965142807E-2</v>
      </c>
      <c r="S21" s="167">
        <f>S20/C20</f>
        <v>2.8859404668472526E-2</v>
      </c>
      <c r="T21" s="167">
        <f>T20/D20</f>
        <v>2.8859404668472526E-2</v>
      </c>
      <c r="U21" s="167">
        <f>U20/E20</f>
        <v>2.8859404668472526E-2</v>
      </c>
      <c r="V21" s="167">
        <f>V20/F20</f>
        <v>3.5886156690705252E-2</v>
      </c>
      <c r="W21" s="166">
        <f>V21-T21</f>
        <v>7.0267520222327268E-3</v>
      </c>
      <c r="X21" s="166">
        <f>V21-U21</f>
        <v>7.0267520222327268E-3</v>
      </c>
      <c r="Y21" s="166">
        <f>V21-S21</f>
        <v>7.0267520222327268E-3</v>
      </c>
      <c r="Z21" s="194">
        <f>Z20/S20</f>
        <v>0.35609408454317276</v>
      </c>
      <c r="AA21" s="194">
        <f>AA20/V20</f>
        <v>0</v>
      </c>
      <c r="AB21" s="166">
        <f>AA21-Z21</f>
        <v>-0.35609408454317276</v>
      </c>
      <c r="AC21" s="167">
        <f>AC20/C20</f>
        <v>3.9136067954353218E-2</v>
      </c>
      <c r="AD21" s="167">
        <f>AD20/F20</f>
        <v>3.5886156690705252E-2</v>
      </c>
      <c r="AE21" s="166">
        <f>AD21-T21</f>
        <v>7.0267520222327268E-3</v>
      </c>
      <c r="AF21" s="166" t="e">
        <f>AD21-#REF!</f>
        <v>#REF!</v>
      </c>
      <c r="AG21" s="166">
        <f>AD21-S21</f>
        <v>7.0267520222327268E-3</v>
      </c>
      <c r="AH21" s="166">
        <f t="shared" ref="AH21" si="29">AD21-AC21</f>
        <v>-3.2499112636479657E-3</v>
      </c>
    </row>
    <row r="22" spans="1:34" s="12" customFormat="1" ht="20.25" customHeight="1">
      <c r="A22" s="343" t="s">
        <v>15</v>
      </c>
      <c r="B22" s="253">
        <v>178105.21899999998</v>
      </c>
      <c r="C22" s="253">
        <f>B22</f>
        <v>178105.21899999998</v>
      </c>
      <c r="D22" s="253">
        <v>181755.06426314267</v>
      </c>
      <c r="E22" s="253">
        <v>181355.06426314267</v>
      </c>
      <c r="F22" s="253">
        <v>183828.52500000002</v>
      </c>
      <c r="G22" s="161">
        <f>F22-D22</f>
        <v>2073.4607368573488</v>
      </c>
      <c r="H22" s="161">
        <f t="shared" ref="H22" si="30">F22-E22</f>
        <v>2473.4607368573488</v>
      </c>
      <c r="I22" s="161">
        <f>F22-C22</f>
        <v>5723.3060000000405</v>
      </c>
      <c r="J22" s="253">
        <v>172314.72099999999</v>
      </c>
      <c r="K22" s="253">
        <f>J22-B174</f>
        <v>171493.96604</v>
      </c>
      <c r="L22" s="253">
        <v>175964.56650342606</v>
      </c>
      <c r="M22" s="253">
        <v>175564.56650342606</v>
      </c>
      <c r="N22" s="253">
        <v>176862.68</v>
      </c>
      <c r="O22" s="161">
        <f>N22-L22</f>
        <v>898.11349657393293</v>
      </c>
      <c r="P22" s="161">
        <f t="shared" ref="P22" si="31">N22-M22</f>
        <v>1298.1134965739329</v>
      </c>
      <c r="Q22" s="161">
        <f>N22-K22</f>
        <v>5368.7139599999937</v>
      </c>
      <c r="R22" s="168">
        <f>B22-J22</f>
        <v>5790.4979999999923</v>
      </c>
      <c r="S22" s="168">
        <f>C22-K22</f>
        <v>6611.2529599999834</v>
      </c>
      <c r="T22" s="168">
        <f>D22-L22</f>
        <v>5790.4977597166144</v>
      </c>
      <c r="U22" s="168">
        <f>E22-M22</f>
        <v>5790.4977597166144</v>
      </c>
      <c r="V22" s="168">
        <f>F22-N22</f>
        <v>6965.8450000000303</v>
      </c>
      <c r="W22" s="161">
        <f>F22*W23</f>
        <v>1109.289274854458</v>
      </c>
      <c r="X22" s="163">
        <f>F22*X23</f>
        <v>1096.3719499395102</v>
      </c>
      <c r="Y22" s="163">
        <f>F22*Y23</f>
        <v>142.14333161331584</v>
      </c>
      <c r="Z22" s="160">
        <v>0</v>
      </c>
      <c r="AA22" s="160">
        <v>0</v>
      </c>
      <c r="AB22" s="161">
        <f t="shared" ref="AB22" si="32">AA22-Z22</f>
        <v>0</v>
      </c>
      <c r="AC22" s="168">
        <f>S22+Z22</f>
        <v>6611.2529599999834</v>
      </c>
      <c r="AD22" s="168">
        <f>V22+AA22</f>
        <v>6965.8450000000303</v>
      </c>
      <c r="AE22" s="161">
        <f>AE23*F22</f>
        <v>1109.289274854458</v>
      </c>
      <c r="AF22" s="163" t="e">
        <f>AF23*F22</f>
        <v>#REF!</v>
      </c>
      <c r="AG22" s="163">
        <f>AG23*F22</f>
        <v>142.14333161331584</v>
      </c>
      <c r="AH22" s="163">
        <f>AH23*F22</f>
        <v>142.14333161331584</v>
      </c>
    </row>
    <row r="23" spans="1:34" s="12" customFormat="1" ht="20.25" customHeight="1" thickBot="1">
      <c r="A23" s="344"/>
      <c r="B23" s="164"/>
      <c r="C23" s="164"/>
      <c r="D23" s="164"/>
      <c r="E23" s="165"/>
      <c r="F23" s="164"/>
      <c r="G23" s="166">
        <f>G22/D22</f>
        <v>1.1407994298609576E-2</v>
      </c>
      <c r="H23" s="166">
        <f t="shared" ref="H23" si="33">H22/E22</f>
        <v>1.3638774008915491E-2</v>
      </c>
      <c r="I23" s="166">
        <f>I22/C22</f>
        <v>3.2134409267367069E-2</v>
      </c>
      <c r="J23" s="164"/>
      <c r="K23" s="164"/>
      <c r="L23" s="164"/>
      <c r="M23" s="165"/>
      <c r="N23" s="164"/>
      <c r="O23" s="166">
        <f>O22/L22</f>
        <v>5.1039451545288606E-3</v>
      </c>
      <c r="P23" s="166">
        <f t="shared" ref="P23" si="34">P22/M22</f>
        <v>7.3939378681438022E-3</v>
      </c>
      <c r="Q23" s="166">
        <f>Q22/K22</f>
        <v>3.1305556014418437E-2</v>
      </c>
      <c r="R23" s="167">
        <f>R22/B22</f>
        <v>3.2511669408182772E-2</v>
      </c>
      <c r="S23" s="167">
        <f>S22/C22</f>
        <v>3.7119928304852112E-2</v>
      </c>
      <c r="T23" s="167">
        <f>T22/D22</f>
        <v>3.1858797350115126E-2</v>
      </c>
      <c r="U23" s="167">
        <f>U22/E22</f>
        <v>3.192906568804009E-2</v>
      </c>
      <c r="V23" s="167">
        <f>V22/F22</f>
        <v>3.7893167015293355E-2</v>
      </c>
      <c r="W23" s="166">
        <f>V23-T23</f>
        <v>6.0343696651782297E-3</v>
      </c>
      <c r="X23" s="166">
        <f>V23-U23</f>
        <v>5.9641013272532656E-3</v>
      </c>
      <c r="Y23" s="166">
        <f>V23-S23</f>
        <v>7.7323871044124304E-4</v>
      </c>
      <c r="Z23" s="194">
        <f>Z22/S22</f>
        <v>0</v>
      </c>
      <c r="AA23" s="194">
        <f>AA22/V22</f>
        <v>0</v>
      </c>
      <c r="AB23" s="166">
        <f>AA23-Z23</f>
        <v>0</v>
      </c>
      <c r="AC23" s="167">
        <f>AC22/C22</f>
        <v>3.7119928304852112E-2</v>
      </c>
      <c r="AD23" s="167">
        <f>AD22/F22</f>
        <v>3.7893167015293355E-2</v>
      </c>
      <c r="AE23" s="166">
        <f>AD23-T23</f>
        <v>6.0343696651782297E-3</v>
      </c>
      <c r="AF23" s="166" t="e">
        <f>AD23-#REF!</f>
        <v>#REF!</v>
      </c>
      <c r="AG23" s="166">
        <f>AD23-S23</f>
        <v>7.7323871044124304E-4</v>
      </c>
      <c r="AH23" s="166">
        <f t="shared" ref="AH23" si="35">AD23-AC23</f>
        <v>7.7323871044124304E-4</v>
      </c>
    </row>
    <row r="24" spans="1:34" s="104" customFormat="1" ht="20.25" customHeight="1">
      <c r="A24" s="343" t="s">
        <v>16</v>
      </c>
      <c r="B24" s="253">
        <v>437127.37083999999</v>
      </c>
      <c r="C24" s="253">
        <f>B24</f>
        <v>437127.37083999999</v>
      </c>
      <c r="D24" s="253">
        <v>436826.24699999986</v>
      </c>
      <c r="E24" s="253">
        <v>436826.24699999986</v>
      </c>
      <c r="F24" s="253">
        <v>444627.92099999997</v>
      </c>
      <c r="G24" s="161">
        <f>F24-D24</f>
        <v>7801.6740000001155</v>
      </c>
      <c r="H24" s="161">
        <f t="shared" ref="H24" si="36">F24-E24</f>
        <v>7801.6740000001155</v>
      </c>
      <c r="I24" s="161">
        <f>F24-C24</f>
        <v>7500.5501599999843</v>
      </c>
      <c r="J24" s="253">
        <v>415299.77494839998</v>
      </c>
      <c r="K24" s="253">
        <f>J24</f>
        <v>415299.77494839998</v>
      </c>
      <c r="L24" s="253">
        <v>414837.45</v>
      </c>
      <c r="M24" s="253">
        <v>414837.45</v>
      </c>
      <c r="N24" s="253">
        <v>424412.23</v>
      </c>
      <c r="O24" s="161">
        <f>N24-L24</f>
        <v>9574.7799999999697</v>
      </c>
      <c r="P24" s="161">
        <f t="shared" ref="P24" si="37">N24-M24</f>
        <v>9574.7799999999697</v>
      </c>
      <c r="Q24" s="161">
        <f>N24-K24</f>
        <v>9112.4550516000018</v>
      </c>
      <c r="R24" s="168">
        <f>B24-J24</f>
        <v>21827.595891600009</v>
      </c>
      <c r="S24" s="168">
        <f>C24-K24</f>
        <v>21827.595891600009</v>
      </c>
      <c r="T24" s="168">
        <f>D24-L24</f>
        <v>21988.796999999846</v>
      </c>
      <c r="U24" s="168">
        <f>E24-M24</f>
        <v>21988.796999999846</v>
      </c>
      <c r="V24" s="168">
        <f>F24-N24</f>
        <v>20215.690999999992</v>
      </c>
      <c r="W24" s="161">
        <f>F24*W25</f>
        <v>-2165.8237614080385</v>
      </c>
      <c r="X24" s="163">
        <f>F24*X25</f>
        <v>-2165.8237614080385</v>
      </c>
      <c r="Y24" s="163">
        <f>F24*Y25</f>
        <v>-1986.4386974848926</v>
      </c>
      <c r="Z24" s="160">
        <v>13618.081999999999</v>
      </c>
      <c r="AA24" s="160">
        <v>5429.5440000000017</v>
      </c>
      <c r="AB24" s="161">
        <f t="shared" ref="AB24" si="38">AA24-Z24</f>
        <v>-8188.5379999999968</v>
      </c>
      <c r="AC24" s="168">
        <f>S24+Z24</f>
        <v>35445.677891600004</v>
      </c>
      <c r="AD24" s="168">
        <f>V24+AA24</f>
        <v>25645.234999999993</v>
      </c>
      <c r="AE24" s="161">
        <f>AE25*F24</f>
        <v>3263.7202385919618</v>
      </c>
      <c r="AF24" s="163" t="e">
        <f>AF25*F24</f>
        <v>#REF!</v>
      </c>
      <c r="AG24" s="163">
        <f>AG25*F24</f>
        <v>3443.1053025151077</v>
      </c>
      <c r="AH24" s="163">
        <f>AH25*F24</f>
        <v>-10408.64567805618</v>
      </c>
    </row>
    <row r="25" spans="1:34" s="104" customFormat="1" ht="20.25" customHeight="1" thickBot="1">
      <c r="A25" s="344"/>
      <c r="B25" s="164"/>
      <c r="C25" s="164"/>
      <c r="D25" s="169"/>
      <c r="E25" s="170"/>
      <c r="F25" s="169"/>
      <c r="G25" s="166">
        <f>G24/D24</f>
        <v>1.7859902085966273E-2</v>
      </c>
      <c r="H25" s="166">
        <f t="shared" ref="H25" si="39">H24/E24</f>
        <v>1.7859902085966273E-2</v>
      </c>
      <c r="I25" s="166">
        <f>I24/C24</f>
        <v>1.715872914932472E-2</v>
      </c>
      <c r="J25" s="164"/>
      <c r="K25" s="164"/>
      <c r="L25" s="169"/>
      <c r="M25" s="170"/>
      <c r="N25" s="169"/>
      <c r="O25" s="166">
        <f>O24/L24</f>
        <v>2.3080799479410476E-2</v>
      </c>
      <c r="P25" s="166">
        <f t="shared" ref="P25" si="40">P24/M24</f>
        <v>2.3080799479410476E-2</v>
      </c>
      <c r="Q25" s="166">
        <f>Q24/K24</f>
        <v>2.1941873319657357E-2</v>
      </c>
      <c r="R25" s="167">
        <f>R24/B24</f>
        <v>4.9934177879676807E-2</v>
      </c>
      <c r="S25" s="167">
        <f>S24/C24</f>
        <v>4.9934177879676807E-2</v>
      </c>
      <c r="T25" s="167">
        <f>T24/D24</f>
        <v>5.0337627720432862E-2</v>
      </c>
      <c r="U25" s="167">
        <f>U24/E24</f>
        <v>5.0337627720432862E-2</v>
      </c>
      <c r="V25" s="167">
        <f>V24/F24</f>
        <v>4.5466535152658562E-2</v>
      </c>
      <c r="W25" s="166">
        <f>V25-T25</f>
        <v>-4.8710925677743003E-3</v>
      </c>
      <c r="X25" s="166">
        <f>V25-U25</f>
        <v>-4.8710925677743003E-3</v>
      </c>
      <c r="Y25" s="166">
        <f>V25-S25</f>
        <v>-4.4676427270182451E-3</v>
      </c>
      <c r="Z25" s="194">
        <f>Z24/S24</f>
        <v>0.62389289538023252</v>
      </c>
      <c r="AA25" s="194">
        <f>AA24/V24</f>
        <v>0.26858067824641779</v>
      </c>
      <c r="AB25" s="166">
        <f>AA25-Z25</f>
        <v>-0.35531221713381472</v>
      </c>
      <c r="AC25" s="167">
        <f>AC24/C24</f>
        <v>8.1087756695459923E-2</v>
      </c>
      <c r="AD25" s="167">
        <f>AD24/F24</f>
        <v>5.7677968001474192E-2</v>
      </c>
      <c r="AE25" s="166">
        <f>AD25-T25</f>
        <v>7.3403402810413299E-3</v>
      </c>
      <c r="AF25" s="166" t="e">
        <f>AD25-#REF!</f>
        <v>#REF!</v>
      </c>
      <c r="AG25" s="166">
        <f>AD25-S25</f>
        <v>7.7437901217973851E-3</v>
      </c>
      <c r="AH25" s="166">
        <f t="shared" ref="AH25" si="41">AD25-AC25</f>
        <v>-2.3409788693985731E-2</v>
      </c>
    </row>
    <row r="26" spans="1:34" s="12" customFormat="1" ht="20.25" customHeight="1">
      <c r="A26" s="349" t="s">
        <v>119</v>
      </c>
      <c r="B26" s="253">
        <v>40327.188999999998</v>
      </c>
      <c r="C26" s="253">
        <f>B26</f>
        <v>40327.188999999998</v>
      </c>
      <c r="D26" s="253">
        <v>40327.188999999998</v>
      </c>
      <c r="E26" s="253">
        <v>40327.188999999998</v>
      </c>
      <c r="F26" s="301">
        <v>42499.535000000003</v>
      </c>
      <c r="G26" s="161">
        <f>F26-D26</f>
        <v>2172.346000000005</v>
      </c>
      <c r="H26" s="161">
        <f t="shared" ref="H26" si="42">F26-E26</f>
        <v>2172.346000000005</v>
      </c>
      <c r="I26" s="161">
        <f>F26-C26</f>
        <v>2172.346000000005</v>
      </c>
      <c r="J26" s="253">
        <v>35175.271000000001</v>
      </c>
      <c r="K26" s="253">
        <f>J26</f>
        <v>35175.271000000001</v>
      </c>
      <c r="L26" s="253">
        <v>36310.189869499394</v>
      </c>
      <c r="M26" s="253">
        <v>36310.189869499394</v>
      </c>
      <c r="N26" s="301">
        <v>26818.637999999999</v>
      </c>
      <c r="O26" s="161">
        <f>N26-L26</f>
        <v>-9491.5518694993953</v>
      </c>
      <c r="P26" s="161">
        <f t="shared" ref="P26" si="43">N26-M26</f>
        <v>-9491.5518694993953</v>
      </c>
      <c r="Q26" s="161">
        <f>N26-K26</f>
        <v>-8356.6330000000016</v>
      </c>
      <c r="R26" s="168">
        <f>B26-J26</f>
        <v>5151.9179999999978</v>
      </c>
      <c r="S26" s="168">
        <f>C26-K26</f>
        <v>5151.9179999999978</v>
      </c>
      <c r="T26" s="168">
        <f>D26-L26</f>
        <v>4016.9991305006042</v>
      </c>
      <c r="U26" s="168">
        <f>E26-M26</f>
        <v>4016.9991305006042</v>
      </c>
      <c r="V26" s="168">
        <f>F26-N26</f>
        <v>15680.897000000004</v>
      </c>
      <c r="W26" s="161">
        <f>F26*W27</f>
        <v>11447.51006242595</v>
      </c>
      <c r="X26" s="163">
        <f>F26*X27</f>
        <v>11447.51006242595</v>
      </c>
      <c r="Y26" s="163">
        <f>F26*Y27</f>
        <v>10251.455355601483</v>
      </c>
      <c r="Z26" s="160">
        <v>4082.335</v>
      </c>
      <c r="AA26" s="160">
        <v>919.62200000000121</v>
      </c>
      <c r="AB26" s="161">
        <f t="shared" ref="AB26" si="44">AA26-Z26</f>
        <v>-3162.7129999999988</v>
      </c>
      <c r="AC26" s="168">
        <f>S26+Z26</f>
        <v>9234.252999999997</v>
      </c>
      <c r="AD26" s="168">
        <f>V26+AA26</f>
        <v>16600.519000000008</v>
      </c>
      <c r="AE26" s="161">
        <f>AE27*F26</f>
        <v>12367.132062425955</v>
      </c>
      <c r="AF26" s="163" t="e">
        <f>AF27*F26</f>
        <v>#REF!</v>
      </c>
      <c r="AG26" s="163">
        <f>AG27*F26</f>
        <v>11171.077355601488</v>
      </c>
      <c r="AH26" s="163">
        <f>AH27*F26</f>
        <v>6868.8350343173288</v>
      </c>
    </row>
    <row r="27" spans="1:34" s="12" customFormat="1" ht="20.25" customHeight="1" thickBot="1">
      <c r="A27" s="350"/>
      <c r="B27" s="164"/>
      <c r="C27" s="164"/>
      <c r="D27" s="169"/>
      <c r="E27" s="171"/>
      <c r="F27" s="169"/>
      <c r="G27" s="166">
        <f>G26/D26</f>
        <v>5.3868024374324849E-2</v>
      </c>
      <c r="H27" s="166">
        <f t="shared" ref="H27" si="45">H26/E26</f>
        <v>5.3868024374324849E-2</v>
      </c>
      <c r="I27" s="166">
        <f>I26/C26</f>
        <v>5.3868024374324849E-2</v>
      </c>
      <c r="J27" s="164"/>
      <c r="K27" s="164"/>
      <c r="L27" s="169"/>
      <c r="M27" s="171"/>
      <c r="N27" s="169"/>
      <c r="O27" s="166">
        <f>O26/L26</f>
        <v>-0.26140187929648673</v>
      </c>
      <c r="P27" s="166">
        <f t="shared" ref="P27" si="46">P26/M26</f>
        <v>-0.26140187929648673</v>
      </c>
      <c r="Q27" s="166">
        <f>Q26/K26</f>
        <v>-0.237571247141209</v>
      </c>
      <c r="R27" s="167">
        <f>R26/B26</f>
        <v>0.12775296587123883</v>
      </c>
      <c r="S27" s="167">
        <f>S26/C26</f>
        <v>0.12775296587123883</v>
      </c>
      <c r="T27" s="167">
        <f>T26/D26</f>
        <v>9.961019426622085E-2</v>
      </c>
      <c r="U27" s="167">
        <f>U26/E26</f>
        <v>9.961019426622085E-2</v>
      </c>
      <c r="V27" s="167">
        <f>V26/F26</f>
        <v>0.36896631927855217</v>
      </c>
      <c r="W27" s="166">
        <f>V27-T27</f>
        <v>0.2693561250123313</v>
      </c>
      <c r="X27" s="166">
        <f>V27-U27</f>
        <v>0.2693561250123313</v>
      </c>
      <c r="Y27" s="166">
        <f>V27-S27</f>
        <v>0.24121335340731334</v>
      </c>
      <c r="Z27" s="194">
        <f>Z26/S26</f>
        <v>0.79239129970624567</v>
      </c>
      <c r="AA27" s="194">
        <f>AA26/V26</f>
        <v>5.8646007304301591E-2</v>
      </c>
      <c r="AB27" s="166">
        <f>AA27-Z27</f>
        <v>-0.73374529240194408</v>
      </c>
      <c r="AC27" s="167">
        <f>AC26/C26</f>
        <v>0.2289833045392774</v>
      </c>
      <c r="AD27" s="167">
        <f>AD26/F26</f>
        <v>0.39060472073400349</v>
      </c>
      <c r="AE27" s="166">
        <f>AD27-T27</f>
        <v>0.29099452646778262</v>
      </c>
      <c r="AF27" s="166" t="e">
        <f>AD27-#REF!</f>
        <v>#REF!</v>
      </c>
      <c r="AG27" s="166">
        <f>AD27-S27</f>
        <v>0.26285175486276469</v>
      </c>
      <c r="AH27" s="166">
        <f t="shared" ref="AH27" si="47">AD27-AC27</f>
        <v>0.16162141619472609</v>
      </c>
    </row>
    <row r="28" spans="1:34" s="12" customFormat="1" ht="20.25" customHeight="1">
      <c r="A28" s="341" t="s">
        <v>236</v>
      </c>
      <c r="B28" s="322">
        <f t="shared" ref="B28:F28" si="48">B10+B12+B14+B16+B18+B20+B22+B24</f>
        <v>4207432.5698400009</v>
      </c>
      <c r="C28" s="322">
        <f t="shared" si="48"/>
        <v>4183445.2138399999</v>
      </c>
      <c r="D28" s="322">
        <f t="shared" si="48"/>
        <v>4214259.8245411394</v>
      </c>
      <c r="E28" s="322">
        <f t="shared" si="48"/>
        <v>4177689.9232631424</v>
      </c>
      <c r="F28" s="322">
        <f t="shared" si="48"/>
        <v>4080364.3569999998</v>
      </c>
      <c r="G28" s="173">
        <f>F28-D28</f>
        <v>-133895.46754113957</v>
      </c>
      <c r="H28" s="173">
        <f t="shared" ref="H28" si="49">F28-E28</f>
        <v>-97325.566263142508</v>
      </c>
      <c r="I28" s="173">
        <f>F28-C28</f>
        <v>-103080.85684000002</v>
      </c>
      <c r="J28" s="324">
        <f t="shared" ref="J28:N28" si="50">J10+J12+J14+J16+J18+J20+J22+J24</f>
        <v>4002015.9899483998</v>
      </c>
      <c r="K28" s="324">
        <f t="shared" si="50"/>
        <v>3986027.6199883996</v>
      </c>
      <c r="L28" s="324">
        <f t="shared" si="50"/>
        <v>4028410.4884286826</v>
      </c>
      <c r="M28" s="324">
        <f t="shared" si="50"/>
        <v>3987306.5815232452</v>
      </c>
      <c r="N28" s="324">
        <f t="shared" si="50"/>
        <v>3888387.1410000003</v>
      </c>
      <c r="O28" s="173">
        <f>N28-L28</f>
        <v>-140023.34742868226</v>
      </c>
      <c r="P28" s="173">
        <f t="shared" ref="P28" si="51">N28-M28</f>
        <v>-98919.440523244906</v>
      </c>
      <c r="Q28" s="173">
        <f>N28-K28</f>
        <v>-97640.478988399263</v>
      </c>
      <c r="R28" s="174">
        <f t="shared" ref="R28:V28" si="52">R10+R12+R14+R16+R18+R20+R22+R24</f>
        <v>205416.57989159998</v>
      </c>
      <c r="S28" s="175">
        <f>S10+S12+S14+S16+S18+S20+S22+S24</f>
        <v>197417.59385159999</v>
      </c>
      <c r="T28" s="175">
        <f t="shared" si="52"/>
        <v>185849.33611245771</v>
      </c>
      <c r="U28" s="175">
        <f t="shared" si="52"/>
        <v>190383.34173989718</v>
      </c>
      <c r="V28" s="176">
        <f t="shared" si="52"/>
        <v>191977.21600000001</v>
      </c>
      <c r="W28" s="172">
        <f>F28*W29</f>
        <v>12032.685188363388</v>
      </c>
      <c r="X28" s="172">
        <f>F28*X29</f>
        <v>6029.1403718184629</v>
      </c>
      <c r="Y28" s="172">
        <f>F28*Y29</f>
        <v>-575.97215502465235</v>
      </c>
      <c r="Z28" s="172">
        <f t="shared" ref="Z28" si="53">Z10+Z12+Z14+Z16+Z18+Z20+Z22+Z24</f>
        <v>35677.362000000008</v>
      </c>
      <c r="AA28" s="172">
        <f>AA10+AA12+AA14+AA16+AA18+AA20+AA22+AA24</f>
        <v>8421.4199999999983</v>
      </c>
      <c r="AB28" s="172">
        <f t="shared" ref="AB28" si="54">AA28-Z28</f>
        <v>-27255.94200000001</v>
      </c>
      <c r="AC28" s="175">
        <f>AC10+AC12+AC14+AC16+AC18+AC20+AC22+AC24</f>
        <v>233094.95585160001</v>
      </c>
      <c r="AD28" s="175">
        <f>AD10+AD12+AD14+AD16+AD18+AD20+AD22+AD24</f>
        <v>200398.636</v>
      </c>
      <c r="AE28" s="172">
        <f>AE29*F28</f>
        <v>20454.105188363392</v>
      </c>
      <c r="AF28" s="172" t="e">
        <f>AF29*F28</f>
        <v>#REF!</v>
      </c>
      <c r="AG28" s="172">
        <f>AG29*F28</f>
        <v>7845.4478449753497</v>
      </c>
      <c r="AH28" s="172">
        <f>AH29*F28</f>
        <v>-26952.817416149246</v>
      </c>
    </row>
    <row r="29" spans="1:34" s="12" customFormat="1" ht="20.25" customHeight="1" thickBot="1">
      <c r="A29" s="342"/>
      <c r="B29" s="323"/>
      <c r="C29" s="323"/>
      <c r="D29" s="323"/>
      <c r="E29" s="323"/>
      <c r="F29" s="323"/>
      <c r="G29" s="178">
        <f>G28/D28</f>
        <v>-3.1772001043081984E-2</v>
      </c>
      <c r="H29" s="178">
        <f t="shared" ref="H29" si="55">H28/E28</f>
        <v>-2.3296503103591448E-2</v>
      </c>
      <c r="I29" s="178">
        <f>I28/C28</f>
        <v>-2.4640183286966419E-2</v>
      </c>
      <c r="J29" s="325"/>
      <c r="K29" s="325"/>
      <c r="L29" s="325"/>
      <c r="M29" s="325"/>
      <c r="N29" s="325"/>
      <c r="O29" s="178">
        <f>O28/L28</f>
        <v>-3.4758957119908507E-2</v>
      </c>
      <c r="P29" s="178">
        <f t="shared" ref="P29" si="56">P28/M28</f>
        <v>-2.4808586573610136E-2</v>
      </c>
      <c r="Q29" s="178">
        <f>Q28/K28</f>
        <v>-2.4495685503725492E-2</v>
      </c>
      <c r="R29" s="179">
        <f>R28/B28</f>
        <v>4.8822310632874032E-2</v>
      </c>
      <c r="S29" s="180">
        <f>S28/C28</f>
        <v>4.7190194626784567E-2</v>
      </c>
      <c r="T29" s="180">
        <f>T28/D28</f>
        <v>4.4100113388878086E-2</v>
      </c>
      <c r="U29" s="180">
        <f>U28/E28</f>
        <v>4.5571439057686472E-2</v>
      </c>
      <c r="V29" s="181">
        <f>V28/F28</f>
        <v>4.7049037586718634E-2</v>
      </c>
      <c r="W29" s="177">
        <f>V29-T29</f>
        <v>2.9489241978405481E-3</v>
      </c>
      <c r="X29" s="177">
        <f>V29-U29</f>
        <v>1.4775985290321619E-3</v>
      </c>
      <c r="Y29" s="177">
        <f>V29-S29</f>
        <v>-1.411570400659326E-4</v>
      </c>
      <c r="Z29" s="177">
        <f>Z28/S28</f>
        <v>0.1807202757562677</v>
      </c>
      <c r="AA29" s="177">
        <f>AA28/V28</f>
        <v>4.3866768023138734E-2</v>
      </c>
      <c r="AB29" s="177">
        <f>AA29-Z29</f>
        <v>-0.13685350773312896</v>
      </c>
      <c r="AC29" s="180">
        <f>AC28/C28</f>
        <v>5.5718419612729025E-2</v>
      </c>
      <c r="AD29" s="180">
        <f>AD28/F28</f>
        <v>4.9112926804247156E-2</v>
      </c>
      <c r="AE29" s="177">
        <f>AD29-T29</f>
        <v>5.0128134153690704E-3</v>
      </c>
      <c r="AF29" s="177" t="e">
        <f>AD29-#REF!</f>
        <v>#REF!</v>
      </c>
      <c r="AG29" s="177">
        <f>AD29-S29</f>
        <v>1.9227321774625897E-3</v>
      </c>
      <c r="AH29" s="177">
        <f t="shared" ref="AH29" si="57">AD29-AC29</f>
        <v>-6.6054928084818693E-3</v>
      </c>
    </row>
    <row r="30" spans="1:34" s="12" customFormat="1" ht="20.25" customHeight="1">
      <c r="A30" s="347" t="s">
        <v>237</v>
      </c>
      <c r="B30" s="318">
        <f t="shared" ref="B30:F30" si="58">B12+B14+B16+B18+B20+B24+B26+B10+B22</f>
        <v>4247759.7588399993</v>
      </c>
      <c r="C30" s="318">
        <f t="shared" si="58"/>
        <v>4223772.4028399996</v>
      </c>
      <c r="D30" s="318">
        <f t="shared" si="58"/>
        <v>4254587.0135411397</v>
      </c>
      <c r="E30" s="318">
        <f t="shared" si="58"/>
        <v>4218017.1122631421</v>
      </c>
      <c r="F30" s="318">
        <f t="shared" si="58"/>
        <v>4122863.892</v>
      </c>
      <c r="G30" s="182">
        <f>F30-D30</f>
        <v>-131723.12154113967</v>
      </c>
      <c r="H30" s="182">
        <f t="shared" ref="H30" si="59">F30-E30</f>
        <v>-95153.220263142139</v>
      </c>
      <c r="I30" s="182">
        <f>F30-C30</f>
        <v>-100908.51083999965</v>
      </c>
      <c r="J30" s="318">
        <f t="shared" ref="J30:N30" si="60">J12+J14+J16+J18+J20+J24+J26+J10+J22</f>
        <v>4037191.2609484</v>
      </c>
      <c r="K30" s="318">
        <f t="shared" si="60"/>
        <v>4021202.8909883997</v>
      </c>
      <c r="L30" s="318">
        <f t="shared" si="60"/>
        <v>4064720.6782981819</v>
      </c>
      <c r="M30" s="318">
        <f t="shared" si="60"/>
        <v>4023616.771392745</v>
      </c>
      <c r="N30" s="318">
        <f t="shared" si="60"/>
        <v>3915205.7790000001</v>
      </c>
      <c r="O30" s="182">
        <f>N30-L30</f>
        <v>-149514.89929818176</v>
      </c>
      <c r="P30" s="182">
        <f t="shared" ref="P30" si="61">N30-M30</f>
        <v>-108410.99239274487</v>
      </c>
      <c r="Q30" s="182">
        <f>N30-K30</f>
        <v>-105997.11198839964</v>
      </c>
      <c r="R30" s="183">
        <f t="shared" ref="R30:V30" si="62">R12+R14+R16+R18+R20+R24+R26+R10+R22</f>
        <v>210568.49789159998</v>
      </c>
      <c r="S30" s="184">
        <f t="shared" si="62"/>
        <v>202569.51185159999</v>
      </c>
      <c r="T30" s="184">
        <f t="shared" si="62"/>
        <v>189866.3352429583</v>
      </c>
      <c r="U30" s="184">
        <f t="shared" si="62"/>
        <v>194400.34087039778</v>
      </c>
      <c r="V30" s="185">
        <f t="shared" si="62"/>
        <v>207658.11300000001</v>
      </c>
      <c r="W30" s="182">
        <f>F30*W31</f>
        <v>23670.088924301883</v>
      </c>
      <c r="X30" s="182">
        <f>F30*X31</f>
        <v>17643.202051233366</v>
      </c>
      <c r="Y30" s="182">
        <f>F30*Y31</f>
        <v>9928.110911943706</v>
      </c>
      <c r="Z30" s="182">
        <f>Z28+Z26</f>
        <v>39759.697000000007</v>
      </c>
      <c r="AA30" s="182">
        <f>AA28+AA26</f>
        <v>9341.0419999999995</v>
      </c>
      <c r="AB30" s="182">
        <f t="shared" ref="AB30" si="63">AA30-Z30</f>
        <v>-30418.655000000006</v>
      </c>
      <c r="AC30" s="184">
        <f>AC12+AC14+AC16+AC18+AC20+AC24+AC26+AC10+AC22</f>
        <v>242329.20885160001</v>
      </c>
      <c r="AD30" s="184">
        <f>AD12+AD14+AD16+AD18+AD20+AD24+AD26+AD10+AD22</f>
        <v>216999.15500000003</v>
      </c>
      <c r="AE30" s="182">
        <f>AE31*F30</f>
        <v>33011.130924301906</v>
      </c>
      <c r="AF30" s="182" t="e">
        <f>AF31*F30</f>
        <v>#REF!</v>
      </c>
      <c r="AG30" s="182">
        <f>AG31*F30</f>
        <v>19269.152911943729</v>
      </c>
      <c r="AH30" s="182">
        <f>AH31*F30</f>
        <v>-19540.660563787304</v>
      </c>
    </row>
    <row r="31" spans="1:34" s="12" customFormat="1" ht="20.25" customHeight="1" thickBot="1">
      <c r="A31" s="348"/>
      <c r="B31" s="319"/>
      <c r="C31" s="319"/>
      <c r="D31" s="319"/>
      <c r="E31" s="319"/>
      <c r="F31" s="319"/>
      <c r="G31" s="186">
        <f>G30/D30</f>
        <v>-3.096026033123837E-2</v>
      </c>
      <c r="H31" s="186">
        <f t="shared" ref="H31" si="64">H30/E30</f>
        <v>-2.2558756337545643E-2</v>
      </c>
      <c r="I31" s="186">
        <f>I30/C30</f>
        <v>-2.3890612754643294E-2</v>
      </c>
      <c r="J31" s="319"/>
      <c r="K31" s="319"/>
      <c r="L31" s="319"/>
      <c r="M31" s="319"/>
      <c r="N31" s="319"/>
      <c r="O31" s="186">
        <f>O30/L30</f>
        <v>-3.678356057685634E-2</v>
      </c>
      <c r="P31" s="186">
        <f t="shared" ref="P31" si="65">P30/M30</f>
        <v>-2.6943667489292032E-2</v>
      </c>
      <c r="Q31" s="186">
        <f>Q30/K30</f>
        <v>-2.635955331324898E-2</v>
      </c>
      <c r="R31" s="187">
        <f>R30/B30</f>
        <v>4.9571658908766331E-2</v>
      </c>
      <c r="S31" s="188">
        <f>S30/C30</f>
        <v>4.7959381456111456E-2</v>
      </c>
      <c r="T31" s="188">
        <f>T30/D30</f>
        <v>4.4626266812423342E-2</v>
      </c>
      <c r="U31" s="188">
        <f>U30/E30</f>
        <v>4.608808729229974E-2</v>
      </c>
      <c r="V31" s="189">
        <f>V30/F30</f>
        <v>5.0367443223856979E-2</v>
      </c>
      <c r="W31" s="186">
        <f>V31-T31</f>
        <v>5.7411764114336378E-3</v>
      </c>
      <c r="X31" s="186">
        <f>V31-U31</f>
        <v>4.2793559315572396E-3</v>
      </c>
      <c r="Y31" s="186">
        <f>V31-S31</f>
        <v>2.4080617677455229E-3</v>
      </c>
      <c r="Z31" s="186">
        <f>Z30/S30</f>
        <v>0.196276807089941</v>
      </c>
      <c r="AA31" s="186">
        <f>AA30/V30</f>
        <v>4.4982793424497694E-2</v>
      </c>
      <c r="AB31" s="186">
        <f>AA31-Z31</f>
        <v>-0.15129401366544332</v>
      </c>
      <c r="AC31" s="188">
        <f>AC30/C30</f>
        <v>5.7372695718325532E-2</v>
      </c>
      <c r="AD31" s="188">
        <f>AD30/F30</f>
        <v>5.263311151771586E-2</v>
      </c>
      <c r="AE31" s="186">
        <f>AD31-T31</f>
        <v>8.0068447052925179E-3</v>
      </c>
      <c r="AF31" s="186" t="e">
        <f>AD31-#REF!</f>
        <v>#REF!</v>
      </c>
      <c r="AG31" s="186">
        <f>AD31-S31</f>
        <v>4.6737300616044031E-3</v>
      </c>
      <c r="AH31" s="186">
        <f t="shared" ref="AH31" si="66">AD31-AC31</f>
        <v>-4.7395842006096728E-3</v>
      </c>
    </row>
    <row r="32" spans="1:34" s="99" customFormat="1" ht="18">
      <c r="A32" s="105"/>
      <c r="B32" s="105"/>
      <c r="C32" s="105"/>
      <c r="D32" s="105"/>
      <c r="E32" s="105"/>
      <c r="F32" s="105"/>
      <c r="G32" s="105"/>
      <c r="H32" s="105"/>
      <c r="I32" s="105"/>
      <c r="J32" s="105"/>
      <c r="K32" s="105"/>
      <c r="L32" s="105"/>
      <c r="M32" s="105"/>
      <c r="N32" s="105"/>
      <c r="O32" s="105"/>
      <c r="P32" s="105"/>
      <c r="Q32" s="105"/>
      <c r="R32" s="105"/>
      <c r="S32" s="105"/>
      <c r="T32" s="105"/>
      <c r="U32" s="105"/>
      <c r="V32" s="105"/>
      <c r="W32" s="105"/>
      <c r="X32" s="105"/>
      <c r="Y32" s="105"/>
      <c r="AB32" s="140"/>
    </row>
    <row r="33" spans="1:34" s="99" customFormat="1" ht="18">
      <c r="A33" s="338" t="s">
        <v>240</v>
      </c>
      <c r="B33" s="338"/>
      <c r="C33" s="338"/>
      <c r="D33" s="338"/>
      <c r="E33" s="338"/>
      <c r="F33" s="338"/>
      <c r="G33" s="338"/>
      <c r="H33" s="338"/>
      <c r="I33" s="338"/>
      <c r="J33" s="338"/>
      <c r="K33" s="338"/>
      <c r="L33" s="338"/>
      <c r="M33" s="338"/>
      <c r="N33" s="338"/>
      <c r="O33" s="338"/>
      <c r="P33" s="338"/>
      <c r="Q33" s="338"/>
      <c r="R33" s="338"/>
      <c r="S33" s="338"/>
      <c r="T33" s="338"/>
      <c r="U33" s="338"/>
      <c r="V33" s="338"/>
      <c r="W33" s="338"/>
      <c r="X33" s="338"/>
      <c r="Y33" s="338"/>
      <c r="AB33" s="140"/>
    </row>
    <row r="34" spans="1:34" s="99" customFormat="1" ht="18.75" thickBot="1">
      <c r="A34" s="8"/>
      <c r="B34" s="8"/>
      <c r="C34" s="8"/>
      <c r="D34" s="8"/>
      <c r="E34" s="8"/>
      <c r="F34" s="8"/>
      <c r="G34" s="8"/>
      <c r="H34" s="8"/>
      <c r="I34" s="8"/>
      <c r="J34" s="8"/>
      <c r="K34" s="8"/>
      <c r="L34" s="8"/>
      <c r="M34" s="8"/>
      <c r="N34" s="8"/>
      <c r="O34" s="8"/>
      <c r="P34" s="8"/>
      <c r="Q34" s="8"/>
      <c r="R34" s="8"/>
      <c r="S34" s="8"/>
      <c r="T34" s="8"/>
      <c r="U34" s="8"/>
      <c r="V34" s="8"/>
      <c r="W34" s="8"/>
      <c r="X34" s="8"/>
      <c r="Y34" s="8"/>
      <c r="AB34" s="140"/>
    </row>
    <row r="35" spans="1:34" s="3" customFormat="1" ht="21" thickBot="1">
      <c r="A35" s="339" t="s">
        <v>0</v>
      </c>
      <c r="B35" s="326" t="s">
        <v>1</v>
      </c>
      <c r="C35" s="327"/>
      <c r="D35" s="327"/>
      <c r="E35" s="327"/>
      <c r="F35" s="327"/>
      <c r="G35" s="327"/>
      <c r="H35" s="327"/>
      <c r="I35" s="327"/>
      <c r="J35" s="326" t="s">
        <v>2</v>
      </c>
      <c r="K35" s="327"/>
      <c r="L35" s="327"/>
      <c r="M35" s="327"/>
      <c r="N35" s="327"/>
      <c r="O35" s="327"/>
      <c r="P35" s="327"/>
      <c r="Q35" s="327"/>
      <c r="R35" s="326" t="s">
        <v>3</v>
      </c>
      <c r="S35" s="327"/>
      <c r="T35" s="327"/>
      <c r="U35" s="327"/>
      <c r="V35" s="327"/>
      <c r="W35" s="327"/>
      <c r="X35" s="327"/>
      <c r="Y35" s="328"/>
      <c r="Z35" s="316" t="s">
        <v>231</v>
      </c>
      <c r="AA35" s="316"/>
      <c r="AB35" s="316"/>
      <c r="AC35" s="332" t="s">
        <v>3</v>
      </c>
      <c r="AD35" s="333"/>
      <c r="AE35" s="333"/>
      <c r="AF35" s="333"/>
      <c r="AG35" s="333"/>
      <c r="AH35" s="334"/>
    </row>
    <row r="36" spans="1:34" s="130" customFormat="1" ht="18.75" thickBot="1">
      <c r="A36" s="340"/>
      <c r="B36" s="316" t="s">
        <v>126</v>
      </c>
      <c r="C36" s="316" t="s">
        <v>179</v>
      </c>
      <c r="D36" s="316" t="s">
        <v>112</v>
      </c>
      <c r="E36" s="316" t="s">
        <v>124</v>
      </c>
      <c r="F36" s="316" t="s">
        <v>173</v>
      </c>
      <c r="G36" s="329" t="s">
        <v>4</v>
      </c>
      <c r="H36" s="330"/>
      <c r="I36" s="330"/>
      <c r="J36" s="316" t="s">
        <v>126</v>
      </c>
      <c r="K36" s="316" t="s">
        <v>179</v>
      </c>
      <c r="L36" s="316" t="s">
        <v>112</v>
      </c>
      <c r="M36" s="316" t="s">
        <v>124</v>
      </c>
      <c r="N36" s="316" t="s">
        <v>173</v>
      </c>
      <c r="O36" s="329" t="s">
        <v>4</v>
      </c>
      <c r="P36" s="330"/>
      <c r="Q36" s="330"/>
      <c r="R36" s="316" t="s">
        <v>126</v>
      </c>
      <c r="S36" s="316" t="s">
        <v>179</v>
      </c>
      <c r="T36" s="316" t="s">
        <v>112</v>
      </c>
      <c r="U36" s="316" t="s">
        <v>124</v>
      </c>
      <c r="V36" s="316" t="s">
        <v>173</v>
      </c>
      <c r="W36" s="329" t="s">
        <v>4</v>
      </c>
      <c r="X36" s="330"/>
      <c r="Y36" s="331"/>
      <c r="Z36" s="317"/>
      <c r="AA36" s="317"/>
      <c r="AB36" s="317"/>
      <c r="AC36" s="316" t="s">
        <v>133</v>
      </c>
      <c r="AD36" s="316" t="s">
        <v>174</v>
      </c>
      <c r="AE36" s="329" t="s">
        <v>5</v>
      </c>
      <c r="AF36" s="330"/>
      <c r="AG36" s="330"/>
      <c r="AH36" s="331"/>
    </row>
    <row r="37" spans="1:34" s="130" customFormat="1" ht="72.75" thickBot="1">
      <c r="A37" s="340"/>
      <c r="B37" s="317" t="s">
        <v>6</v>
      </c>
      <c r="C37" s="317" t="s">
        <v>6</v>
      </c>
      <c r="D37" s="317" t="s">
        <v>6</v>
      </c>
      <c r="E37" s="321" t="s">
        <v>6</v>
      </c>
      <c r="F37" s="317" t="s">
        <v>6</v>
      </c>
      <c r="G37" s="256" t="s">
        <v>226</v>
      </c>
      <c r="H37" s="256" t="s">
        <v>227</v>
      </c>
      <c r="I37" s="256" t="s">
        <v>203</v>
      </c>
      <c r="J37" s="317" t="s">
        <v>6</v>
      </c>
      <c r="K37" s="317" t="s">
        <v>6</v>
      </c>
      <c r="L37" s="317" t="s">
        <v>6</v>
      </c>
      <c r="M37" s="317" t="s">
        <v>6</v>
      </c>
      <c r="N37" s="317" t="s">
        <v>6</v>
      </c>
      <c r="O37" s="256" t="s">
        <v>226</v>
      </c>
      <c r="P37" s="256" t="s">
        <v>227</v>
      </c>
      <c r="Q37" s="256" t="s">
        <v>203</v>
      </c>
      <c r="R37" s="317" t="s">
        <v>6</v>
      </c>
      <c r="S37" s="317" t="s">
        <v>6</v>
      </c>
      <c r="T37" s="317" t="s">
        <v>6</v>
      </c>
      <c r="U37" s="317" t="s">
        <v>6</v>
      </c>
      <c r="V37" s="317" t="s">
        <v>6</v>
      </c>
      <c r="W37" s="256" t="s">
        <v>226</v>
      </c>
      <c r="X37" s="256" t="s">
        <v>227</v>
      </c>
      <c r="Y37" s="256" t="s">
        <v>203</v>
      </c>
      <c r="Z37" s="321"/>
      <c r="AA37" s="321"/>
      <c r="AB37" s="321"/>
      <c r="AC37" s="317" t="s">
        <v>6</v>
      </c>
      <c r="AD37" s="317" t="s">
        <v>6</v>
      </c>
      <c r="AE37" s="256" t="s">
        <v>176</v>
      </c>
      <c r="AF37" s="256" t="s">
        <v>228</v>
      </c>
      <c r="AG37" s="256" t="s">
        <v>181</v>
      </c>
      <c r="AH37" s="256" t="s">
        <v>182</v>
      </c>
    </row>
    <row r="38" spans="1:34" s="130" customFormat="1" ht="18.75" thickBot="1">
      <c r="A38" s="340"/>
      <c r="B38" s="211" t="s">
        <v>6</v>
      </c>
      <c r="C38" s="211" t="s">
        <v>6</v>
      </c>
      <c r="D38" s="210" t="s">
        <v>6</v>
      </c>
      <c r="E38" s="211" t="s">
        <v>6</v>
      </c>
      <c r="F38" s="210" t="s">
        <v>6</v>
      </c>
      <c r="G38" s="210" t="s">
        <v>7</v>
      </c>
      <c r="H38" s="210" t="s">
        <v>7</v>
      </c>
      <c r="I38" s="210" t="s">
        <v>7</v>
      </c>
      <c r="J38" s="211" t="s">
        <v>6</v>
      </c>
      <c r="K38" s="211" t="s">
        <v>6</v>
      </c>
      <c r="L38" s="210" t="s">
        <v>6</v>
      </c>
      <c r="M38" s="211" t="s">
        <v>6</v>
      </c>
      <c r="N38" s="210" t="s">
        <v>6</v>
      </c>
      <c r="O38" s="210" t="s">
        <v>7</v>
      </c>
      <c r="P38" s="210" t="s">
        <v>7</v>
      </c>
      <c r="Q38" s="210" t="s">
        <v>7</v>
      </c>
      <c r="R38" s="211" t="s">
        <v>7</v>
      </c>
      <c r="S38" s="211" t="s">
        <v>7</v>
      </c>
      <c r="T38" s="211" t="s">
        <v>7</v>
      </c>
      <c r="U38" s="211" t="s">
        <v>7</v>
      </c>
      <c r="V38" s="211" t="s">
        <v>7</v>
      </c>
      <c r="W38" s="210" t="s">
        <v>7</v>
      </c>
      <c r="X38" s="210" t="s">
        <v>7</v>
      </c>
      <c r="Y38" s="210" t="s">
        <v>7</v>
      </c>
      <c r="Z38" s="255" t="s">
        <v>7</v>
      </c>
      <c r="AA38" s="255"/>
      <c r="AB38" s="255"/>
      <c r="AC38" s="209" t="s">
        <v>7</v>
      </c>
      <c r="AD38" s="209" t="s">
        <v>7</v>
      </c>
      <c r="AE38" s="210" t="s">
        <v>7</v>
      </c>
      <c r="AF38" s="210" t="s">
        <v>7</v>
      </c>
      <c r="AG38" s="210" t="s">
        <v>7</v>
      </c>
      <c r="AH38" s="210" t="s">
        <v>7</v>
      </c>
    </row>
    <row r="39" spans="1:34" s="130" customFormat="1" ht="18.75" thickBot="1">
      <c r="A39" s="206">
        <v>1</v>
      </c>
      <c r="B39" s="207">
        <v>2</v>
      </c>
      <c r="C39" s="207">
        <v>3</v>
      </c>
      <c r="D39" s="208">
        <v>4</v>
      </c>
      <c r="E39" s="207">
        <v>6</v>
      </c>
      <c r="F39" s="207">
        <v>7</v>
      </c>
      <c r="G39" s="208">
        <v>8</v>
      </c>
      <c r="H39" s="207">
        <v>10</v>
      </c>
      <c r="I39" s="207">
        <v>11</v>
      </c>
      <c r="J39" s="208">
        <v>12</v>
      </c>
      <c r="K39" s="206">
        <v>13</v>
      </c>
      <c r="L39" s="207">
        <v>14</v>
      </c>
      <c r="M39" s="208">
        <v>16</v>
      </c>
      <c r="N39" s="206">
        <v>17</v>
      </c>
      <c r="O39" s="207">
        <v>18</v>
      </c>
      <c r="P39" s="208">
        <v>20</v>
      </c>
      <c r="Q39" s="206">
        <v>21</v>
      </c>
      <c r="R39" s="207">
        <v>22</v>
      </c>
      <c r="S39" s="207">
        <v>23</v>
      </c>
      <c r="T39" s="208">
        <v>24</v>
      </c>
      <c r="U39" s="207">
        <v>26</v>
      </c>
      <c r="V39" s="207">
        <v>27</v>
      </c>
      <c r="W39" s="208">
        <v>28</v>
      </c>
      <c r="X39" s="207">
        <v>30</v>
      </c>
      <c r="Y39" s="207">
        <v>31</v>
      </c>
      <c r="Z39" s="202">
        <v>32</v>
      </c>
      <c r="AA39" s="204"/>
      <c r="AB39" s="204"/>
      <c r="AC39" s="206">
        <v>35</v>
      </c>
      <c r="AD39" s="207">
        <v>35</v>
      </c>
      <c r="AE39" s="208">
        <v>36</v>
      </c>
      <c r="AF39" s="206">
        <v>37</v>
      </c>
      <c r="AG39" s="207">
        <v>38</v>
      </c>
      <c r="AH39" s="207">
        <v>39</v>
      </c>
    </row>
    <row r="40" spans="1:34" s="12" customFormat="1" ht="18">
      <c r="A40" s="345" t="s">
        <v>9</v>
      </c>
      <c r="B40" s="205">
        <f>апрель!B10+'май '!B10+'июнь '!B10</f>
        <v>1721115.2040000001</v>
      </c>
      <c r="C40" s="205">
        <f>апрель!C10+'май '!C10+'июнь '!C10</f>
        <v>1721115.2040000001</v>
      </c>
      <c r="D40" s="205">
        <f>апрель!D10+'май '!D10+'июнь '!D10</f>
        <v>1725938.307763878</v>
      </c>
      <c r="E40" s="205">
        <f>апрель!E10+'май '!E10+'июнь '!E10</f>
        <v>1721115.2040000001</v>
      </c>
      <c r="F40" s="205">
        <f>апрель!F10+'май '!F10+'июнь '!F10</f>
        <v>1591493.0320000001</v>
      </c>
      <c r="G40" s="163">
        <f>F40-D40</f>
        <v>-134445.2757638779</v>
      </c>
      <c r="H40" s="163">
        <f>F40-E40</f>
        <v>-129622.17200000002</v>
      </c>
      <c r="I40" s="163">
        <f>F40-C40</f>
        <v>-129622.17200000002</v>
      </c>
      <c r="J40" s="205">
        <f>апрель!J10+'май '!J10+'июнь '!J10</f>
        <v>1625417.6610000001</v>
      </c>
      <c r="K40" s="205">
        <f>апрель!K10+'май '!K10+'июнь '!K10</f>
        <v>1625417.6610000001</v>
      </c>
      <c r="L40" s="205">
        <f>апрель!L10+'май '!L10+'июнь '!L10</f>
        <v>1629499.8860208285</v>
      </c>
      <c r="M40" s="205">
        <f>апрель!M10+'май '!M10+'июнь '!M10</f>
        <v>1624927.6543697</v>
      </c>
      <c r="N40" s="205">
        <f>апрель!N10+'май '!N10+'июнь '!N10</f>
        <v>1506560.9029999999</v>
      </c>
      <c r="O40" s="163">
        <f>N40-L40</f>
        <v>-122938.98302082857</v>
      </c>
      <c r="P40" s="163">
        <f>N40-M40</f>
        <v>-118366.75136970007</v>
      </c>
      <c r="Q40" s="163">
        <f>N40-K40</f>
        <v>-118856.75800000015</v>
      </c>
      <c r="R40" s="162">
        <f>B40-J40</f>
        <v>95697.543000000063</v>
      </c>
      <c r="S40" s="162">
        <f>C40-K40</f>
        <v>95697.543000000063</v>
      </c>
      <c r="T40" s="162">
        <f>D40-L40</f>
        <v>96438.421743049519</v>
      </c>
      <c r="U40" s="162">
        <f>E40-M40</f>
        <v>96187.549630300142</v>
      </c>
      <c r="V40" s="162">
        <f>F40-N40</f>
        <v>84932.12900000019</v>
      </c>
      <c r="W40" s="163">
        <f>F40*W41</f>
        <v>-3994.0368604646455</v>
      </c>
      <c r="X40" s="163">
        <f>F40*X41</f>
        <v>-4011.2576170044676</v>
      </c>
      <c r="Y40" s="163">
        <f>F40*Y41</f>
        <v>-3558.154805557594</v>
      </c>
      <c r="Z40" s="160"/>
      <c r="AA40" s="160"/>
      <c r="AB40" s="160"/>
      <c r="AC40" s="162">
        <f>S40+Z40</f>
        <v>95697.543000000063</v>
      </c>
      <c r="AD40" s="162">
        <f>V40+AA40</f>
        <v>84932.12900000019</v>
      </c>
      <c r="AE40" s="163">
        <f>AE41*F40</f>
        <v>-3994.0368604646455</v>
      </c>
      <c r="AF40" s="163" t="e">
        <f>AF41*F40</f>
        <v>#REF!</v>
      </c>
      <c r="AG40" s="163">
        <f>AG41*F40</f>
        <v>-3558.154805557594</v>
      </c>
      <c r="AH40" s="163">
        <f>AH41*F40</f>
        <v>-3558.154805557594</v>
      </c>
    </row>
    <row r="41" spans="1:34" s="12" customFormat="1" ht="18.75" thickBot="1">
      <c r="A41" s="344"/>
      <c r="B41" s="164"/>
      <c r="C41" s="164"/>
      <c r="D41" s="164"/>
      <c r="E41" s="165"/>
      <c r="F41" s="164"/>
      <c r="G41" s="166">
        <f>G40/D40</f>
        <v>-7.7896918539379842E-2</v>
      </c>
      <c r="H41" s="166">
        <f>H40/E40</f>
        <v>-7.5312896951202579E-2</v>
      </c>
      <c r="I41" s="166">
        <f>I40/C40</f>
        <v>-7.5312896951202579E-2</v>
      </c>
      <c r="J41" s="164"/>
      <c r="K41" s="164"/>
      <c r="L41" s="164"/>
      <c r="M41" s="254"/>
      <c r="N41" s="164"/>
      <c r="O41" s="166">
        <f>O40/L40</f>
        <v>-7.5445837140277736E-2</v>
      </c>
      <c r="P41" s="166">
        <f>P40/M40</f>
        <v>-7.284432082338696E-2</v>
      </c>
      <c r="Q41" s="166">
        <f>Q40/K40</f>
        <v>-7.3123825864471234E-2</v>
      </c>
      <c r="R41" s="167">
        <f>R40/B40</f>
        <v>5.5602055444976511E-2</v>
      </c>
      <c r="S41" s="167">
        <f>S40/C40</f>
        <v>5.5602055444976511E-2</v>
      </c>
      <c r="T41" s="167">
        <f>T40/D40</f>
        <v>5.5875937922714593E-2</v>
      </c>
      <c r="U41" s="167">
        <f>U40/E40</f>
        <v>5.5886758426602179E-2</v>
      </c>
      <c r="V41" s="167">
        <f>V40/F40</f>
        <v>5.3366321618931338E-2</v>
      </c>
      <c r="W41" s="166">
        <f>V41-T41</f>
        <v>-2.5096163037832547E-3</v>
      </c>
      <c r="X41" s="166">
        <f>V41-U41</f>
        <v>-2.5204368076708408E-3</v>
      </c>
      <c r="Y41" s="166">
        <f>V41-S41</f>
        <v>-2.2357338260451734E-3</v>
      </c>
      <c r="Z41" s="194"/>
      <c r="AA41" s="194"/>
      <c r="AB41" s="194"/>
      <c r="AC41" s="167">
        <f>AC40/C40</f>
        <v>5.5602055444976511E-2</v>
      </c>
      <c r="AD41" s="167">
        <f>AD40/F40</f>
        <v>5.3366321618931338E-2</v>
      </c>
      <c r="AE41" s="166">
        <f>AD41-T41</f>
        <v>-2.5096163037832547E-3</v>
      </c>
      <c r="AF41" s="166" t="e">
        <f>AD41-#REF!</f>
        <v>#REF!</v>
      </c>
      <c r="AG41" s="166">
        <f>AD41-S41</f>
        <v>-2.2357338260451734E-3</v>
      </c>
      <c r="AH41" s="166">
        <f>AD41-AC41</f>
        <v>-2.2357338260451734E-3</v>
      </c>
    </row>
    <row r="42" spans="1:34" s="12" customFormat="1" ht="18">
      <c r="A42" s="343" t="s">
        <v>11</v>
      </c>
      <c r="B42" s="253">
        <f>апрель!B12+'май '!B12+'июнь '!B12</f>
        <v>1013099.4779999999</v>
      </c>
      <c r="C42" s="253">
        <f>апрель!C12+'май '!C12+'июнь '!C12</f>
        <v>1014099.669</v>
      </c>
      <c r="D42" s="253">
        <f>апрель!D12+'май '!D12+'июнь '!D12</f>
        <v>1013099.4779999999</v>
      </c>
      <c r="E42" s="253">
        <f>апрель!E12+'май '!E12+'июнь '!E12</f>
        <v>1013099.4779999999</v>
      </c>
      <c r="F42" s="253">
        <f>апрель!F12+'май '!F12+'июнь '!F12</f>
        <v>985805.07900000014</v>
      </c>
      <c r="G42" s="161">
        <f>F42-D42</f>
        <v>-27294.398999999743</v>
      </c>
      <c r="H42" s="161">
        <f t="shared" ref="H42" si="67">F42-E42</f>
        <v>-27294.398999999743</v>
      </c>
      <c r="I42" s="161">
        <f>F42-C42</f>
        <v>-28294.589999999851</v>
      </c>
      <c r="J42" s="253">
        <f>апрель!J12+'май '!J12+'июнь '!J12</f>
        <v>928346.36400000006</v>
      </c>
      <c r="K42" s="253">
        <f>апрель!K12+'май '!K12+'июнь '!K12</f>
        <v>925477.15099999984</v>
      </c>
      <c r="L42" s="253">
        <f>апрель!L12+'май '!L12+'июнь '!L12</f>
        <v>931700.94052238017</v>
      </c>
      <c r="M42" s="253">
        <f>апрель!M12+'май '!M12+'июнь '!M12</f>
        <v>931700.94052238017</v>
      </c>
      <c r="N42" s="253">
        <f>апрель!N12+'май '!N12+'июнь '!N12</f>
        <v>908415.84525000001</v>
      </c>
      <c r="O42" s="161">
        <f>N42-L42</f>
        <v>-23285.09527238016</v>
      </c>
      <c r="P42" s="161">
        <f t="shared" ref="P42" si="68">N42-M42</f>
        <v>-23285.09527238016</v>
      </c>
      <c r="Q42" s="161">
        <f>N42-K42</f>
        <v>-17061.305749999825</v>
      </c>
      <c r="R42" s="168">
        <f>B42-J42</f>
        <v>84753.113999999827</v>
      </c>
      <c r="S42" s="168">
        <f>C42-K42</f>
        <v>88622.518000000156</v>
      </c>
      <c r="T42" s="168">
        <f>D42-L42</f>
        <v>81398.537477619713</v>
      </c>
      <c r="U42" s="168">
        <f>E42-M42</f>
        <v>81398.537477619713</v>
      </c>
      <c r="V42" s="168">
        <f>F42-N42</f>
        <v>77389.23375000013</v>
      </c>
      <c r="W42" s="161">
        <f>F42*W43</f>
        <v>-1816.3066842131648</v>
      </c>
      <c r="X42" s="163">
        <f>F42*X43</f>
        <v>-1816.3066842131648</v>
      </c>
      <c r="Y42" s="163">
        <f>F42*Y43</f>
        <v>-8760.610322347251</v>
      </c>
      <c r="Z42" s="160"/>
      <c r="AA42" s="160"/>
      <c r="AB42" s="160"/>
      <c r="AC42" s="168">
        <f>S42+Z42</f>
        <v>88622.518000000156</v>
      </c>
      <c r="AD42" s="168">
        <f>V42+AA42</f>
        <v>77389.23375000013</v>
      </c>
      <c r="AE42" s="161">
        <f>AE43*F42</f>
        <v>-1816.3066842131648</v>
      </c>
      <c r="AF42" s="163" t="e">
        <f>AF43*F42</f>
        <v>#REF!</v>
      </c>
      <c r="AG42" s="163">
        <f>AG43*F42</f>
        <v>-8760.610322347251</v>
      </c>
      <c r="AH42" s="163">
        <f>AH43*F42</f>
        <v>-8760.610322347251</v>
      </c>
    </row>
    <row r="43" spans="1:34" s="12" customFormat="1" ht="18.75" thickBot="1">
      <c r="A43" s="346"/>
      <c r="B43" s="164"/>
      <c r="C43" s="164"/>
      <c r="D43" s="169"/>
      <c r="E43" s="165"/>
      <c r="F43" s="169"/>
      <c r="G43" s="166">
        <f>G42/D42</f>
        <v>-2.6941479679648741E-2</v>
      </c>
      <c r="H43" s="166">
        <f t="shared" ref="H43" si="69">H42/E42</f>
        <v>-2.6941479679648741E-2</v>
      </c>
      <c r="I43" s="166">
        <f>I42/C42</f>
        <v>-2.7901192422142337E-2</v>
      </c>
      <c r="J43" s="164"/>
      <c r="K43" s="164"/>
      <c r="L43" s="169"/>
      <c r="M43" s="254"/>
      <c r="N43" s="169"/>
      <c r="O43" s="166">
        <f>O42/L42</f>
        <v>-2.4992027226381053E-2</v>
      </c>
      <c r="P43" s="166">
        <f t="shared" ref="P43" si="70">P42/M42</f>
        <v>-2.4992027226381053E-2</v>
      </c>
      <c r="Q43" s="166">
        <f>Q42/K42</f>
        <v>-1.84351452994433E-2</v>
      </c>
      <c r="R43" s="167">
        <f>R42/B42</f>
        <v>8.3657247723900055E-2</v>
      </c>
      <c r="S43" s="167">
        <f>S42/C42</f>
        <v>8.7390343088653705E-2</v>
      </c>
      <c r="T43" s="167">
        <f>T42/D42</f>
        <v>8.0346046212867284E-2</v>
      </c>
      <c r="U43" s="167">
        <f>U42/E42</f>
        <v>8.0346046212867284E-2</v>
      </c>
      <c r="V43" s="167">
        <f>V42/F42</f>
        <v>7.8503585950788268E-2</v>
      </c>
      <c r="W43" s="166">
        <f>V43-T43</f>
        <v>-1.8424602620790154E-3</v>
      </c>
      <c r="X43" s="166">
        <f>V43-U43</f>
        <v>-1.8424602620790154E-3</v>
      </c>
      <c r="Y43" s="166">
        <f>V43-S43</f>
        <v>-8.8867571378654364E-3</v>
      </c>
      <c r="Z43" s="194"/>
      <c r="AA43" s="194"/>
      <c r="AB43" s="194"/>
      <c r="AC43" s="167">
        <f>AC42/C42</f>
        <v>8.7390343088653705E-2</v>
      </c>
      <c r="AD43" s="167">
        <f>AD42/F42</f>
        <v>7.8503585950788268E-2</v>
      </c>
      <c r="AE43" s="166">
        <f>AD43-T43</f>
        <v>-1.8424602620790154E-3</v>
      </c>
      <c r="AF43" s="166" t="e">
        <f>AD43-#REF!</f>
        <v>#REF!</v>
      </c>
      <c r="AG43" s="166">
        <f>AD43-S43</f>
        <v>-8.8867571378654364E-3</v>
      </c>
      <c r="AH43" s="166">
        <f t="shared" ref="AH43" si="71">AD43-AC43</f>
        <v>-8.8867571378654364E-3</v>
      </c>
    </row>
    <row r="44" spans="1:34" s="12" customFormat="1" ht="18">
      <c r="A44" s="343" t="s">
        <v>10</v>
      </c>
      <c r="B44" s="253">
        <f>апрель!B14+'май '!B14+'июнь '!B14</f>
        <v>118796.349</v>
      </c>
      <c r="C44" s="253">
        <f>апрель!C14+'май '!C14+'июнь '!C14</f>
        <v>118796.349</v>
      </c>
      <c r="D44" s="253">
        <f>апрель!D14+'май '!D14+'июнь '!D14</f>
        <v>114349.46900000001</v>
      </c>
      <c r="E44" s="253">
        <f>апрель!E14+'май '!E14+'июнь '!E14</f>
        <v>114349.46900000001</v>
      </c>
      <c r="F44" s="253">
        <f>апрель!F14+'май '!F14+'июнь '!F14</f>
        <v>109277.12</v>
      </c>
      <c r="G44" s="161">
        <f>F44-D44</f>
        <v>-5072.3490000000165</v>
      </c>
      <c r="H44" s="161">
        <f t="shared" ref="H44" si="72">F44-E44</f>
        <v>-5072.3490000000165</v>
      </c>
      <c r="I44" s="161">
        <f>F44-C44</f>
        <v>-9519.2290000000066</v>
      </c>
      <c r="J44" s="253">
        <f>апрель!J14+'май '!J14+'июнь '!J14</f>
        <v>103831.5986</v>
      </c>
      <c r="K44" s="253">
        <f>апрель!K14+'май '!K14+'июнь '!K14</f>
        <v>103831.5986</v>
      </c>
      <c r="L44" s="253">
        <f>апрель!L14+'май '!L14+'июнь '!L14</f>
        <v>99994.588999999993</v>
      </c>
      <c r="M44" s="253">
        <f>апрель!M14+'май '!M14+'июнь '!M14</f>
        <v>99994.588999999993</v>
      </c>
      <c r="N44" s="253">
        <f>апрель!N14+'май '!N14+'июнь '!N14</f>
        <v>96381.854000000007</v>
      </c>
      <c r="O44" s="161">
        <f>N44-L44</f>
        <v>-3612.734999999986</v>
      </c>
      <c r="P44" s="161">
        <f t="shared" ref="P44" si="73">N44-M44</f>
        <v>-3612.734999999986</v>
      </c>
      <c r="Q44" s="161">
        <f>N44-K44</f>
        <v>-7449.7445999999909</v>
      </c>
      <c r="R44" s="168">
        <f>B44-J44</f>
        <v>14964.750400000004</v>
      </c>
      <c r="S44" s="168">
        <f>C44-K44</f>
        <v>14964.750400000004</v>
      </c>
      <c r="T44" s="168">
        <f>D44-L44</f>
        <v>14354.880000000019</v>
      </c>
      <c r="U44" s="168">
        <f>E44-M44</f>
        <v>14354.880000000019</v>
      </c>
      <c r="V44" s="168">
        <f>F44-N44</f>
        <v>12895.265999999989</v>
      </c>
      <c r="W44" s="161">
        <f>F44*W45</f>
        <v>-822.85580733085237</v>
      </c>
      <c r="X44" s="163">
        <f>F44*X45</f>
        <v>-822.85580733085237</v>
      </c>
      <c r="Y44" s="163">
        <f>F44*Y45</f>
        <v>-870.34918090804115</v>
      </c>
      <c r="Z44" s="160"/>
      <c r="AA44" s="160"/>
      <c r="AB44" s="160"/>
      <c r="AC44" s="168">
        <f>S44+Z44</f>
        <v>14964.750400000004</v>
      </c>
      <c r="AD44" s="168">
        <f>V44+AA44</f>
        <v>12895.265999999989</v>
      </c>
      <c r="AE44" s="161">
        <f>AE45*F44</f>
        <v>-822.85580733085237</v>
      </c>
      <c r="AF44" s="163" t="e">
        <f>AF45*F44</f>
        <v>#REF!</v>
      </c>
      <c r="AG44" s="163">
        <f>AG45*F44</f>
        <v>-870.34918090804115</v>
      </c>
      <c r="AH44" s="163">
        <f>AH45*F44</f>
        <v>-870.34918090804115</v>
      </c>
    </row>
    <row r="45" spans="1:34" s="12" customFormat="1" ht="18.75" thickBot="1">
      <c r="A45" s="346"/>
      <c r="B45" s="164"/>
      <c r="C45" s="164"/>
      <c r="D45" s="164"/>
      <c r="E45" s="254"/>
      <c r="F45" s="164"/>
      <c r="G45" s="166">
        <f>G44/D44</f>
        <v>-4.4358308301370566E-2</v>
      </c>
      <c r="H45" s="166">
        <f t="shared" ref="H45" si="74">H44/E44</f>
        <v>-4.4358308301370566E-2</v>
      </c>
      <c r="I45" s="166">
        <f>I44/C44</f>
        <v>-8.0130652836814087E-2</v>
      </c>
      <c r="J45" s="164"/>
      <c r="K45" s="164"/>
      <c r="L45" s="164"/>
      <c r="M45" s="254"/>
      <c r="N45" s="164"/>
      <c r="O45" s="166">
        <f>O44/L44</f>
        <v>-3.6129304956691068E-2</v>
      </c>
      <c r="P45" s="166">
        <f t="shared" ref="P45" si="75">P44/M44</f>
        <v>-3.6129304956691068E-2</v>
      </c>
      <c r="Q45" s="166">
        <f>Q44/K44</f>
        <v>-7.1748337697268114E-2</v>
      </c>
      <c r="R45" s="167">
        <f>R44/B44</f>
        <v>0.12596978380202581</v>
      </c>
      <c r="S45" s="167">
        <f>S44/C44</f>
        <v>0.12596978380202581</v>
      </c>
      <c r="T45" s="167">
        <f>T44/D44</f>
        <v>0.12553516973480672</v>
      </c>
      <c r="U45" s="167">
        <f>U44/E44</f>
        <v>0.12553516973480672</v>
      </c>
      <c r="V45" s="167">
        <f>V44/F44</f>
        <v>0.11800517802811777</v>
      </c>
      <c r="W45" s="166">
        <f>V45-T45</f>
        <v>-7.5299917066889432E-3</v>
      </c>
      <c r="X45" s="166">
        <f>V45-U45</f>
        <v>-7.5299917066889432E-3</v>
      </c>
      <c r="Y45" s="166">
        <f>V45-S45</f>
        <v>-7.9646057739080345E-3</v>
      </c>
      <c r="Z45" s="194"/>
      <c r="AA45" s="194"/>
      <c r="AB45" s="194"/>
      <c r="AC45" s="167">
        <f>AC44/C44</f>
        <v>0.12596978380202581</v>
      </c>
      <c r="AD45" s="167">
        <f>AD44/F44</f>
        <v>0.11800517802811777</v>
      </c>
      <c r="AE45" s="166">
        <f>AD45-T45</f>
        <v>-7.5299917066889432E-3</v>
      </c>
      <c r="AF45" s="166" t="e">
        <f>AD45-#REF!</f>
        <v>#REF!</v>
      </c>
      <c r="AG45" s="166">
        <f>AD45-S45</f>
        <v>-7.9646057739080345E-3</v>
      </c>
      <c r="AH45" s="166">
        <f t="shared" ref="AH45" si="76">AD45-AC45</f>
        <v>-7.9646057739080345E-3</v>
      </c>
    </row>
    <row r="46" spans="1:34" s="12" customFormat="1" ht="18">
      <c r="A46" s="343" t="s">
        <v>12</v>
      </c>
      <c r="B46" s="253">
        <f>апрель!B16+'май '!B16+'июнь '!B16</f>
        <v>3167889.7409999995</v>
      </c>
      <c r="C46" s="253">
        <f>апрель!C16+'май '!C16+'июнь '!C16</f>
        <v>3115773.7819999997</v>
      </c>
      <c r="D46" s="253">
        <f>апрель!D16+'май '!D16+'июнь '!D16</f>
        <v>3179134.41</v>
      </c>
      <c r="E46" s="253">
        <f>апрель!E16+'май '!E16+'июнь '!E16</f>
        <v>2932055.1910000001</v>
      </c>
      <c r="F46" s="253">
        <f>апрель!F16+'май '!F16+'июнь '!F16</f>
        <v>2902976.673</v>
      </c>
      <c r="G46" s="161">
        <f>F46-D46</f>
        <v>-276157.7370000002</v>
      </c>
      <c r="H46" s="161">
        <f t="shared" ref="H46" si="77">F46-E46</f>
        <v>-29078.518000000156</v>
      </c>
      <c r="I46" s="161">
        <f>F46-C46</f>
        <v>-212797.10899999971</v>
      </c>
      <c r="J46" s="253">
        <f>апрель!J16+'май '!J16+'июнь '!J16</f>
        <v>2890342.071</v>
      </c>
      <c r="K46" s="253">
        <f>апрель!K16+'май '!K16+'июнь '!K16</f>
        <v>2829267.358</v>
      </c>
      <c r="L46" s="253">
        <f>апрель!L16+'май '!L16+'июнь '!L16</f>
        <v>2922180.38</v>
      </c>
      <c r="M46" s="253">
        <f>апрель!M16+'май '!M16+'июнь '!M16</f>
        <v>2669389.4550000001</v>
      </c>
      <c r="N46" s="253">
        <f>апрель!N16+'май '!N16+'июнь '!N16</f>
        <v>2675319.0830000001</v>
      </c>
      <c r="O46" s="161">
        <f>N46-L46</f>
        <v>-246861.29699999979</v>
      </c>
      <c r="P46" s="161">
        <f t="shared" ref="P46" si="78">N46-M46</f>
        <v>5929.6280000000261</v>
      </c>
      <c r="Q46" s="161">
        <f>N46-K46</f>
        <v>-153948.27499999991</v>
      </c>
      <c r="R46" s="168">
        <f>B46-J46</f>
        <v>277547.66999999946</v>
      </c>
      <c r="S46" s="168">
        <f>C46-K46</f>
        <v>286506.42399999965</v>
      </c>
      <c r="T46" s="168">
        <f>D46-L46</f>
        <v>256954.03000000026</v>
      </c>
      <c r="U46" s="168">
        <f>E46-M46</f>
        <v>262665.73600000003</v>
      </c>
      <c r="V46" s="168">
        <f>F46-N46</f>
        <v>227657.58999999985</v>
      </c>
      <c r="W46" s="161">
        <f>F46*W47</f>
        <v>-6975.9482288361014</v>
      </c>
      <c r="X46" s="163">
        <f>F46*X47</f>
        <v>-32403.171047378513</v>
      </c>
      <c r="Y46" s="163">
        <f>F46*Y47</f>
        <v>-39281.386873593474</v>
      </c>
      <c r="Z46" s="160"/>
      <c r="AA46" s="160"/>
      <c r="AB46" s="160"/>
      <c r="AC46" s="168">
        <f>S46+Z46</f>
        <v>286506.42399999965</v>
      </c>
      <c r="AD46" s="168">
        <f>V46+AA46</f>
        <v>227657.58999999985</v>
      </c>
      <c r="AE46" s="161">
        <f>AE47*F46</f>
        <v>-6975.9482288361014</v>
      </c>
      <c r="AF46" s="163" t="e">
        <f>AF47*F46</f>
        <v>#REF!</v>
      </c>
      <c r="AG46" s="163">
        <f>AG47*F46</f>
        <v>-39281.386873593474</v>
      </c>
      <c r="AH46" s="163">
        <f>AH47*F46</f>
        <v>-39281.386873593474</v>
      </c>
    </row>
    <row r="47" spans="1:34" s="12" customFormat="1" ht="18.75" thickBot="1">
      <c r="A47" s="344"/>
      <c r="B47" s="164"/>
      <c r="C47" s="164"/>
      <c r="D47" s="164"/>
      <c r="E47" s="165"/>
      <c r="F47" s="164"/>
      <c r="G47" s="166">
        <f>G46/D46</f>
        <v>-8.6865700340112442E-2</v>
      </c>
      <c r="H47" s="166">
        <f t="shared" ref="H47" si="79">H46/E46</f>
        <v>-9.9174524713099635E-3</v>
      </c>
      <c r="I47" s="166">
        <f>I46/C46</f>
        <v>-6.829671339727568E-2</v>
      </c>
      <c r="J47" s="164"/>
      <c r="K47" s="164"/>
      <c r="L47" s="164"/>
      <c r="M47" s="165"/>
      <c r="N47" s="164"/>
      <c r="O47" s="166">
        <f>O46/L46</f>
        <v>-8.4478459539858997E-2</v>
      </c>
      <c r="P47" s="166">
        <f t="shared" ref="P47" si="80">P46/M46</f>
        <v>2.2213424080526406E-3</v>
      </c>
      <c r="Q47" s="166">
        <f>Q46/K46</f>
        <v>-5.4412770346605015E-2</v>
      </c>
      <c r="R47" s="167">
        <f>R46/B46</f>
        <v>8.761279359185864E-2</v>
      </c>
      <c r="S47" s="167">
        <f>S46/C46</f>
        <v>9.1953538365064688E-2</v>
      </c>
      <c r="T47" s="167">
        <f>T46/D46</f>
        <v>8.0825154542616601E-2</v>
      </c>
      <c r="U47" s="167">
        <f>U46/E46</f>
        <v>8.9584171814452052E-2</v>
      </c>
      <c r="V47" s="167">
        <f>V46/F46</f>
        <v>7.8422121719887439E-2</v>
      </c>
      <c r="W47" s="166">
        <f>V47-T47</f>
        <v>-2.403032822729162E-3</v>
      </c>
      <c r="X47" s="166">
        <f>V47-U47</f>
        <v>-1.1162050094564613E-2</v>
      </c>
      <c r="Y47" s="166">
        <f>V47-S47</f>
        <v>-1.3531416645177249E-2</v>
      </c>
      <c r="Z47" s="194"/>
      <c r="AA47" s="194"/>
      <c r="AB47" s="194"/>
      <c r="AC47" s="167">
        <f>AC46/C46</f>
        <v>9.1953538365064688E-2</v>
      </c>
      <c r="AD47" s="167">
        <f>AD46/F46</f>
        <v>7.8422121719887439E-2</v>
      </c>
      <c r="AE47" s="166">
        <f>AD47-T47</f>
        <v>-2.403032822729162E-3</v>
      </c>
      <c r="AF47" s="166" t="e">
        <f>AD47-#REF!</f>
        <v>#REF!</v>
      </c>
      <c r="AG47" s="166">
        <f>AD47-S47</f>
        <v>-1.3531416645177249E-2</v>
      </c>
      <c r="AH47" s="166">
        <f t="shared" ref="AH47" si="81">AD47-AC47</f>
        <v>-1.3531416645177249E-2</v>
      </c>
    </row>
    <row r="48" spans="1:34" s="104" customFormat="1" ht="18">
      <c r="A48" s="343" t="s">
        <v>13</v>
      </c>
      <c r="B48" s="253">
        <f>апрель!B18+'май '!B18+'июнь '!B18</f>
        <v>3814315.0109999999</v>
      </c>
      <c r="C48" s="253">
        <f>апрель!C18+'май '!C18+'июнь '!C18</f>
        <v>3800214.5540000005</v>
      </c>
      <c r="D48" s="253">
        <f>апрель!D18+'май '!D18+'июнь '!D18</f>
        <v>3814315.0109999999</v>
      </c>
      <c r="E48" s="253">
        <f>апрель!E18+'май '!E18+'июнь '!E18</f>
        <v>3814315.0109999999</v>
      </c>
      <c r="F48" s="253">
        <f>апрель!F18+'май '!F18+'июнь '!F18</f>
        <v>3515388.5549999997</v>
      </c>
      <c r="G48" s="161">
        <f>F48-D48</f>
        <v>-298926.45600000024</v>
      </c>
      <c r="H48" s="161">
        <f t="shared" ref="H48" si="82">F48-E48</f>
        <v>-298926.45600000024</v>
      </c>
      <c r="I48" s="161">
        <f>F48-C48</f>
        <v>-284825.99900000077</v>
      </c>
      <c r="J48" s="253">
        <f>апрель!J18+'май '!J18+'июнь '!J18</f>
        <v>3702829.3850000002</v>
      </c>
      <c r="K48" s="253">
        <f>апрель!K18+'май '!K18+'июнь '!K18</f>
        <v>3688728.9280000003</v>
      </c>
      <c r="L48" s="253">
        <f>апрель!L18+'май '!L18+'июнь '!L18</f>
        <v>3703904.0070000002</v>
      </c>
      <c r="M48" s="253">
        <f>апрель!M18+'май '!M18+'июнь '!M18</f>
        <v>3703904.0070000002</v>
      </c>
      <c r="N48" s="253">
        <f>апрель!N18+'май '!N18+'июнь '!N18</f>
        <v>3416704.34</v>
      </c>
      <c r="O48" s="161">
        <f>N48-L48</f>
        <v>-287199.66700000037</v>
      </c>
      <c r="P48" s="161">
        <f t="shared" ref="P48" si="83">N48-M48</f>
        <v>-287199.66700000037</v>
      </c>
      <c r="Q48" s="161">
        <f>N48-K48</f>
        <v>-272024.58800000045</v>
      </c>
      <c r="R48" s="168">
        <f>B48-J48</f>
        <v>111485.6259999997</v>
      </c>
      <c r="S48" s="168">
        <f>C48-K48</f>
        <v>111485.62600000016</v>
      </c>
      <c r="T48" s="168">
        <f>D48-L48</f>
        <v>110411.00399999972</v>
      </c>
      <c r="U48" s="168">
        <f>E48-M48</f>
        <v>110411.00399999972</v>
      </c>
      <c r="V48" s="168">
        <f>F48-N48</f>
        <v>98684.214999999851</v>
      </c>
      <c r="W48" s="161">
        <f>F48*W49</f>
        <v>-3073.9194719351517</v>
      </c>
      <c r="X48" s="163">
        <f>F48*X49</f>
        <v>-3073.9194719351517</v>
      </c>
      <c r="Y48" s="163">
        <f>F48*Y49</f>
        <v>-4445.5657316937795</v>
      </c>
      <c r="Z48" s="160"/>
      <c r="AA48" s="160"/>
      <c r="AB48" s="160"/>
      <c r="AC48" s="168">
        <f>S48+Z48</f>
        <v>111485.62600000016</v>
      </c>
      <c r="AD48" s="168">
        <f>V48+AA48</f>
        <v>98684.214999999851</v>
      </c>
      <c r="AE48" s="161">
        <f>AE49*F48</f>
        <v>-3073.9194719351517</v>
      </c>
      <c r="AF48" s="163" t="e">
        <f>AF49*F48</f>
        <v>#REF!</v>
      </c>
      <c r="AG48" s="163">
        <f>AG49*F48</f>
        <v>-4445.5657316937795</v>
      </c>
      <c r="AH48" s="163">
        <f>AH49*F48</f>
        <v>-4445.5657316937795</v>
      </c>
    </row>
    <row r="49" spans="1:34" s="104" customFormat="1" ht="18.75" thickBot="1">
      <c r="A49" s="344"/>
      <c r="B49" s="164"/>
      <c r="C49" s="164"/>
      <c r="D49" s="164"/>
      <c r="E49" s="170"/>
      <c r="F49" s="164"/>
      <c r="G49" s="166">
        <f>G48/D48</f>
        <v>-7.8369629969715221E-2</v>
      </c>
      <c r="H49" s="166">
        <f t="shared" ref="H49" si="84">H48/E48</f>
        <v>-7.8369629969715221E-2</v>
      </c>
      <c r="I49" s="166">
        <f>I48/C48</f>
        <v>-7.4949978469031661E-2</v>
      </c>
      <c r="J49" s="164"/>
      <c r="K49" s="164"/>
      <c r="L49" s="164"/>
      <c r="M49" s="170"/>
      <c r="N49" s="164"/>
      <c r="O49" s="166">
        <f>O48/L48</f>
        <v>-7.7539716595576541E-2</v>
      </c>
      <c r="P49" s="166">
        <f t="shared" ref="P49" si="85">P48/M48</f>
        <v>-7.7539716595576541E-2</v>
      </c>
      <c r="Q49" s="166">
        <f>Q48/K48</f>
        <v>-7.3744802968617712E-2</v>
      </c>
      <c r="R49" s="167">
        <f>R48/B48</f>
        <v>2.9228216777714824E-2</v>
      </c>
      <c r="S49" s="167">
        <f>S48/C48</f>
        <v>2.9336666237082188E-2</v>
      </c>
      <c r="T49" s="167">
        <f>T48/D48</f>
        <v>2.8946482836784172E-2</v>
      </c>
      <c r="U49" s="167">
        <f>U48/E48</f>
        <v>2.8946482836784172E-2</v>
      </c>
      <c r="V49" s="167">
        <f>V48/F48</f>
        <v>2.8072064710923501E-2</v>
      </c>
      <c r="W49" s="166">
        <f>V49-T49</f>
        <v>-8.7441812586067091E-4</v>
      </c>
      <c r="X49" s="166">
        <f>V49-U49</f>
        <v>-8.7441812586067091E-4</v>
      </c>
      <c r="Y49" s="166">
        <f>V49-S49</f>
        <v>-1.2646015261586867E-3</v>
      </c>
      <c r="Z49" s="194"/>
      <c r="AA49" s="194"/>
      <c r="AB49" s="194"/>
      <c r="AC49" s="167">
        <f>AC48/C48</f>
        <v>2.9336666237082188E-2</v>
      </c>
      <c r="AD49" s="167">
        <f>AD48/F48</f>
        <v>2.8072064710923501E-2</v>
      </c>
      <c r="AE49" s="166">
        <f>AD49-T49</f>
        <v>-8.7441812586067091E-4</v>
      </c>
      <c r="AF49" s="166" t="e">
        <f>AD49-#REF!</f>
        <v>#REF!</v>
      </c>
      <c r="AG49" s="166">
        <f>AD49-S49</f>
        <v>-1.2646015261586867E-3</v>
      </c>
      <c r="AH49" s="166">
        <f t="shared" ref="AH49" si="86">AD49-AC49</f>
        <v>-1.2646015261586867E-3</v>
      </c>
    </row>
    <row r="50" spans="1:34" s="12" customFormat="1" ht="18">
      <c r="A50" s="343" t="s">
        <v>14</v>
      </c>
      <c r="B50" s="253">
        <f>апрель!B20+'май '!B20+'июнь '!B20</f>
        <v>1944839.7580000001</v>
      </c>
      <c r="C50" s="253">
        <f>апрель!C20+'май '!C20+'июнь '!C20</f>
        <v>1944839.7580000001</v>
      </c>
      <c r="D50" s="253">
        <f>апрель!D20+'май '!D20+'июнь '!D20</f>
        <v>1944839.7580000001</v>
      </c>
      <c r="E50" s="253">
        <f>апрель!E20+'май '!E20+'июнь '!E20</f>
        <v>1944839.7580000001</v>
      </c>
      <c r="F50" s="253">
        <f>апрель!F20+'май '!F20+'июнь '!F20</f>
        <v>1782299.642</v>
      </c>
      <c r="G50" s="161">
        <f>F50-D50</f>
        <v>-162540.11600000015</v>
      </c>
      <c r="H50" s="161">
        <f t="shared" ref="H50" si="87">F50-E50</f>
        <v>-162540.11600000015</v>
      </c>
      <c r="I50" s="161">
        <f>F50-C50</f>
        <v>-162540.11600000015</v>
      </c>
      <c r="J50" s="253">
        <f>апрель!J20+'май '!J20+'июнь '!J20</f>
        <v>1847658.165</v>
      </c>
      <c r="K50" s="253">
        <f>апрель!K20+'май '!K20+'июнь '!K20</f>
        <v>1846021.3870000001</v>
      </c>
      <c r="L50" s="253">
        <f>апрель!L20+'май '!L20+'июнь '!L20</f>
        <v>1851721.3870000001</v>
      </c>
      <c r="M50" s="253">
        <f>апрель!M20+'май '!M20+'июнь '!M20</f>
        <v>1851721.3870000001</v>
      </c>
      <c r="N50" s="253">
        <f>апрель!N20+'май '!N20+'июнь '!N20</f>
        <v>1703012.1310000001</v>
      </c>
      <c r="O50" s="161">
        <f>N50-L50</f>
        <v>-148709.25600000005</v>
      </c>
      <c r="P50" s="161">
        <f t="shared" ref="P50" si="88">N50-M50</f>
        <v>-148709.25600000005</v>
      </c>
      <c r="Q50" s="161">
        <f>N50-K50</f>
        <v>-143009.25600000005</v>
      </c>
      <c r="R50" s="168">
        <f>B50-J50</f>
        <v>97181.59300000011</v>
      </c>
      <c r="S50" s="168">
        <f>C50-K50</f>
        <v>98818.371000000043</v>
      </c>
      <c r="T50" s="168">
        <f>D50-L50</f>
        <v>93118.371000000043</v>
      </c>
      <c r="U50" s="168">
        <f>E50-M50</f>
        <v>93118.371000000043</v>
      </c>
      <c r="V50" s="168">
        <f>F50-N50</f>
        <v>79287.51099999994</v>
      </c>
      <c r="W50" s="161">
        <f>F50*W51</f>
        <v>-6048.4857648930347</v>
      </c>
      <c r="X50" s="163">
        <f>F50*X51</f>
        <v>-6048.4857648930347</v>
      </c>
      <c r="Y50" s="163">
        <f>F50*Y51</f>
        <v>-11272.107874432408</v>
      </c>
      <c r="Z50" s="160"/>
      <c r="AA50" s="160"/>
      <c r="AB50" s="160"/>
      <c r="AC50" s="168">
        <f>S50+Z50</f>
        <v>98818.371000000043</v>
      </c>
      <c r="AD50" s="168">
        <f>V50+AA50</f>
        <v>79287.51099999994</v>
      </c>
      <c r="AE50" s="161">
        <f>AE51*F50</f>
        <v>-6048.4857648930347</v>
      </c>
      <c r="AF50" s="163" t="e">
        <f>AF51*F50</f>
        <v>#REF!</v>
      </c>
      <c r="AG50" s="163">
        <f>AG51*F50</f>
        <v>-11272.107874432408</v>
      </c>
      <c r="AH50" s="163">
        <f>AH51*F50</f>
        <v>-11272.107874432408</v>
      </c>
    </row>
    <row r="51" spans="1:34" s="12" customFormat="1" ht="18.75" thickBot="1">
      <c r="A51" s="344"/>
      <c r="B51" s="164"/>
      <c r="C51" s="164"/>
      <c r="D51" s="164"/>
      <c r="E51" s="254"/>
      <c r="F51" s="164"/>
      <c r="G51" s="166">
        <f>G50/D50</f>
        <v>-8.3575068501864788E-2</v>
      </c>
      <c r="H51" s="166">
        <f t="shared" ref="H51" si="89">H50/E50</f>
        <v>-8.3575068501864788E-2</v>
      </c>
      <c r="I51" s="166">
        <f>I50/C50</f>
        <v>-8.3575068501864788E-2</v>
      </c>
      <c r="J51" s="164"/>
      <c r="K51" s="164"/>
      <c r="L51" s="164"/>
      <c r="M51" s="165"/>
      <c r="N51" s="164"/>
      <c r="O51" s="166">
        <f>O50/L50</f>
        <v>-8.0308656066734749E-2</v>
      </c>
      <c r="P51" s="166">
        <f t="shared" ref="P51" si="90">P50/M50</f>
        <v>-8.0308656066734749E-2</v>
      </c>
      <c r="Q51" s="166">
        <f>Q50/K50</f>
        <v>-7.7468905293890861E-2</v>
      </c>
      <c r="R51" s="167">
        <f>R50/B50</f>
        <v>4.9968946079104223E-2</v>
      </c>
      <c r="S51" s="167">
        <f>S50/C50</f>
        <v>5.0810546521128881E-2</v>
      </c>
      <c r="T51" s="167">
        <f>T50/D50</f>
        <v>4.7879713800050787E-2</v>
      </c>
      <c r="U51" s="167">
        <f>U50/E50</f>
        <v>4.7879713800050787E-2</v>
      </c>
      <c r="V51" s="167">
        <f>V50/F50</f>
        <v>4.4486072449090433E-2</v>
      </c>
      <c r="W51" s="166">
        <f>V51-T51</f>
        <v>-3.3936413509603539E-3</v>
      </c>
      <c r="X51" s="166">
        <f>V51-U51</f>
        <v>-3.3936413509603539E-3</v>
      </c>
      <c r="Y51" s="166">
        <f>V51-S51</f>
        <v>-6.3244740720384482E-3</v>
      </c>
      <c r="Z51" s="194"/>
      <c r="AA51" s="194"/>
      <c r="AB51" s="194"/>
      <c r="AC51" s="167">
        <f>AC50/C50</f>
        <v>5.0810546521128881E-2</v>
      </c>
      <c r="AD51" s="167">
        <f>AD50/F50</f>
        <v>4.4486072449090433E-2</v>
      </c>
      <c r="AE51" s="166">
        <f>AD51-T51</f>
        <v>-3.3936413509603539E-3</v>
      </c>
      <c r="AF51" s="166" t="e">
        <f>AD51-#REF!</f>
        <v>#REF!</v>
      </c>
      <c r="AG51" s="166">
        <f>AD51-S51</f>
        <v>-6.3244740720384482E-3</v>
      </c>
      <c r="AH51" s="166">
        <f t="shared" ref="AH51" si="91">AD51-AC51</f>
        <v>-6.3244740720384482E-3</v>
      </c>
    </row>
    <row r="52" spans="1:34" s="12" customFormat="1" ht="18">
      <c r="A52" s="343" t="s">
        <v>15</v>
      </c>
      <c r="B52" s="253">
        <f>апрель!B22+'май '!B22+'июнь '!B22</f>
        <v>631947.4879999999</v>
      </c>
      <c r="C52" s="253">
        <f>апрель!C22+'май '!C22+'июнь '!C22</f>
        <v>631947.4879999999</v>
      </c>
      <c r="D52" s="253">
        <f>апрель!D22+'май '!D22+'июнь '!D22</f>
        <v>632416.42249999498</v>
      </c>
      <c r="E52" s="253">
        <f>апрель!E22+'май '!E22+'июнь '!E22</f>
        <v>632416.42249999498</v>
      </c>
      <c r="F52" s="253">
        <f>апрель!F22+'май '!F22+'июнь '!F22</f>
        <v>589787.84600000002</v>
      </c>
      <c r="G52" s="161">
        <f>F52-D52</f>
        <v>-42628.576499994961</v>
      </c>
      <c r="H52" s="161">
        <f t="shared" ref="H52" si="92">F52-E52</f>
        <v>-42628.576499994961</v>
      </c>
      <c r="I52" s="161">
        <f>F52-C52</f>
        <v>-42159.641999999876</v>
      </c>
      <c r="J52" s="253">
        <f>апрель!J22+'май '!J22+'июнь '!J22</f>
        <v>609290.32200000004</v>
      </c>
      <c r="K52" s="253">
        <f>апрель!K22+'май '!K22+'июнь '!K22</f>
        <v>592147.97224999999</v>
      </c>
      <c r="L52" s="253">
        <f>апрель!L22+'май '!L22+'июнь '!L22</f>
        <v>599348.77395027841</v>
      </c>
      <c r="M52" s="253">
        <f>апрель!M22+'май '!M22+'июнь '!M22</f>
        <v>599348.77395027841</v>
      </c>
      <c r="N52" s="253">
        <f>апрель!N22+'май '!N22+'июнь '!N22</f>
        <v>563956.21699999995</v>
      </c>
      <c r="O52" s="161">
        <f>N52-L52</f>
        <v>-35392.556950278464</v>
      </c>
      <c r="P52" s="161">
        <f t="shared" ref="P52" si="93">N52-M52</f>
        <v>-35392.556950278464</v>
      </c>
      <c r="Q52" s="161">
        <f>N52-K52</f>
        <v>-28191.755250000046</v>
      </c>
      <c r="R52" s="168">
        <f>B52-J52</f>
        <v>22657.165999999852</v>
      </c>
      <c r="S52" s="168">
        <f>C52-K52</f>
        <v>39799.515749999904</v>
      </c>
      <c r="T52" s="168">
        <f>D52-L52</f>
        <v>33067.64854971657</v>
      </c>
      <c r="U52" s="168">
        <f>E52-M52</f>
        <v>33067.64854971657</v>
      </c>
      <c r="V52" s="168">
        <f>F52-N52</f>
        <v>25831.629000000074</v>
      </c>
      <c r="W52" s="161">
        <f>F52*W53</f>
        <v>-5007.0660695014103</v>
      </c>
      <c r="X52" s="163">
        <f>F52*X53</f>
        <v>-5007.0660695014103</v>
      </c>
      <c r="Y52" s="163">
        <f>F52*Y53</f>
        <v>-11312.708325121985</v>
      </c>
      <c r="Z52" s="160"/>
      <c r="AA52" s="160"/>
      <c r="AB52" s="160"/>
      <c r="AC52" s="168">
        <f>S52+Z52</f>
        <v>39799.515749999904</v>
      </c>
      <c r="AD52" s="168">
        <f>V52+AA52</f>
        <v>25831.629000000074</v>
      </c>
      <c r="AE52" s="161">
        <f>AE53*F52</f>
        <v>-5007.0660695014103</v>
      </c>
      <c r="AF52" s="163" t="e">
        <f>AF53*F52</f>
        <v>#REF!</v>
      </c>
      <c r="AG52" s="163">
        <f>AG53*F52</f>
        <v>-11312.708325121985</v>
      </c>
      <c r="AH52" s="163">
        <f>AH53*F52</f>
        <v>-11312.708325121985</v>
      </c>
    </row>
    <row r="53" spans="1:34" s="12" customFormat="1" ht="18.75" thickBot="1">
      <c r="A53" s="344"/>
      <c r="B53" s="164"/>
      <c r="C53" s="164"/>
      <c r="D53" s="164"/>
      <c r="E53" s="165"/>
      <c r="F53" s="164"/>
      <c r="G53" s="166">
        <f>G52/D52</f>
        <v>-6.7405865792479952E-2</v>
      </c>
      <c r="H53" s="166">
        <f t="shared" ref="H53" si="94">H52/E52</f>
        <v>-6.7405865792479952E-2</v>
      </c>
      <c r="I53" s="166">
        <f>I52/C52</f>
        <v>-6.6713837463659456E-2</v>
      </c>
      <c r="J53" s="164"/>
      <c r="K53" s="164"/>
      <c r="L53" s="164"/>
      <c r="M53" s="165"/>
      <c r="N53" s="164"/>
      <c r="O53" s="166">
        <f>O52/L52</f>
        <v>-5.9051688246574453E-2</v>
      </c>
      <c r="P53" s="166">
        <f t="shared" ref="P53" si="95">P52/M52</f>
        <v>-5.9051688246574453E-2</v>
      </c>
      <c r="Q53" s="166">
        <f>Q52/K52</f>
        <v>-4.7609308097229658E-2</v>
      </c>
      <c r="R53" s="167">
        <f>R52/B52</f>
        <v>3.5852925172162174E-2</v>
      </c>
      <c r="S53" s="167">
        <f>S52/C52</f>
        <v>6.297915017584485E-2</v>
      </c>
      <c r="T53" s="167">
        <f>T52/D52</f>
        <v>5.2287776492263426E-2</v>
      </c>
      <c r="U53" s="167">
        <f>U52/E52</f>
        <v>5.2287776492263426E-2</v>
      </c>
      <c r="V53" s="167">
        <f>V52/F52</f>
        <v>4.3798171113889096E-2</v>
      </c>
      <c r="W53" s="166">
        <f>V53-T53</f>
        <v>-8.4896053783743292E-3</v>
      </c>
      <c r="X53" s="166">
        <f>V53-U53</f>
        <v>-8.4896053783743292E-3</v>
      </c>
      <c r="Y53" s="166">
        <f>V53-S53</f>
        <v>-1.9180979061955754E-2</v>
      </c>
      <c r="Z53" s="194"/>
      <c r="AA53" s="194"/>
      <c r="AB53" s="194"/>
      <c r="AC53" s="167">
        <f>AC52/C52</f>
        <v>6.297915017584485E-2</v>
      </c>
      <c r="AD53" s="167">
        <f>AD52/F52</f>
        <v>4.3798171113889096E-2</v>
      </c>
      <c r="AE53" s="166">
        <f>AD53-T53</f>
        <v>-8.4896053783743292E-3</v>
      </c>
      <c r="AF53" s="166" t="e">
        <f>AD53-#REF!</f>
        <v>#REF!</v>
      </c>
      <c r="AG53" s="166">
        <f>AD53-S53</f>
        <v>-1.9180979061955754E-2</v>
      </c>
      <c r="AH53" s="166">
        <f t="shared" ref="AH53" si="96">AD53-AC53</f>
        <v>-1.9180979061955754E-2</v>
      </c>
    </row>
    <row r="54" spans="1:34" s="104" customFormat="1" ht="18">
      <c r="A54" s="343" t="s">
        <v>16</v>
      </c>
      <c r="B54" s="253">
        <f>апрель!B24+'май '!B24+'июнь '!B24</f>
        <v>1430261.33984</v>
      </c>
      <c r="C54" s="253">
        <f>апрель!C24+'май '!C24+'июнь '!C24</f>
        <v>1430261.33984</v>
      </c>
      <c r="D54" s="253">
        <f>апрель!D24+'май '!D24+'июнь '!D24</f>
        <v>1429276.0759999999</v>
      </c>
      <c r="E54" s="253">
        <f>апрель!E24+'май '!E24+'июнь '!E24</f>
        <v>1429276.0759999999</v>
      </c>
      <c r="F54" s="253">
        <f>апрель!F24+'май '!F24+'июнь '!F24</f>
        <v>1425238.3759999999</v>
      </c>
      <c r="G54" s="161">
        <f>F54-D54</f>
        <v>-4037.6999999999534</v>
      </c>
      <c r="H54" s="161">
        <f t="shared" ref="H54" si="97">F54-E54</f>
        <v>-4037.6999999999534</v>
      </c>
      <c r="I54" s="161">
        <f>F54-C54</f>
        <v>-5022.9638400000986</v>
      </c>
      <c r="J54" s="253">
        <f>апрель!J24+'май '!J24+'июнь '!J24</f>
        <v>1341809.2819484</v>
      </c>
      <c r="K54" s="253">
        <f>апрель!K24+'май '!K24+'июнь '!K24</f>
        <v>1341809.2819484</v>
      </c>
      <c r="L54" s="253">
        <f>апрель!L24+'май '!L24+'июнь '!L24</f>
        <v>1340315.54</v>
      </c>
      <c r="M54" s="253">
        <f>апрель!M24+'май '!M24+'июнь '!M24</f>
        <v>1340315.54</v>
      </c>
      <c r="N54" s="253">
        <f>апрель!N24+'май '!N24+'июнь '!N24</f>
        <v>1336029.3769999999</v>
      </c>
      <c r="O54" s="161">
        <f>N54-L54</f>
        <v>-4286.1630000001751</v>
      </c>
      <c r="P54" s="161">
        <f t="shared" ref="P54" si="98">N54-M54</f>
        <v>-4286.1630000001751</v>
      </c>
      <c r="Q54" s="161">
        <f>N54-K54</f>
        <v>-5779.9049484001007</v>
      </c>
      <c r="R54" s="168">
        <f>B54-J54</f>
        <v>88452.057891600067</v>
      </c>
      <c r="S54" s="168">
        <f>C54-K54</f>
        <v>88452.057891600067</v>
      </c>
      <c r="T54" s="168">
        <f>D54-L54</f>
        <v>88960.535999999847</v>
      </c>
      <c r="U54" s="168">
        <f>E54-M54</f>
        <v>88960.535999999847</v>
      </c>
      <c r="V54" s="168">
        <f>F54-N54</f>
        <v>89208.999000000069</v>
      </c>
      <c r="W54" s="161">
        <f>F54*W55</f>
        <v>499.77620830106713</v>
      </c>
      <c r="X54" s="163">
        <f>F54*X55</f>
        <v>499.77620830106713</v>
      </c>
      <c r="Y54" s="163">
        <f>F54*Y55</f>
        <v>1067.5776864765739</v>
      </c>
      <c r="Z54" s="160"/>
      <c r="AA54" s="160"/>
      <c r="AB54" s="160"/>
      <c r="AC54" s="168">
        <f>S54+Z54</f>
        <v>88452.057891600067</v>
      </c>
      <c r="AD54" s="168">
        <f>V54+AA54</f>
        <v>89208.999000000069</v>
      </c>
      <c r="AE54" s="161">
        <f>AE55*F54</f>
        <v>499.77620830106713</v>
      </c>
      <c r="AF54" s="163" t="e">
        <f>AF55*F54</f>
        <v>#REF!</v>
      </c>
      <c r="AG54" s="163">
        <f>AG55*F54</f>
        <v>1067.5776864765739</v>
      </c>
      <c r="AH54" s="163">
        <f>AH55*F54</f>
        <v>1067.5776864765739</v>
      </c>
    </row>
    <row r="55" spans="1:34" s="104" customFormat="1" ht="18.75" thickBot="1">
      <c r="A55" s="344"/>
      <c r="B55" s="164"/>
      <c r="C55" s="164"/>
      <c r="D55" s="169"/>
      <c r="E55" s="170"/>
      <c r="F55" s="169"/>
      <c r="G55" s="166">
        <f>G54/D54</f>
        <v>-2.8249965614060651E-3</v>
      </c>
      <c r="H55" s="166">
        <f t="shared" ref="H55" si="99">H54/E54</f>
        <v>-2.8249965614060651E-3</v>
      </c>
      <c r="I55" s="166">
        <f>I54/C54</f>
        <v>-3.511920304412343E-3</v>
      </c>
      <c r="J55" s="164"/>
      <c r="K55" s="164"/>
      <c r="L55" s="169"/>
      <c r="M55" s="170"/>
      <c r="N55" s="169"/>
      <c r="O55" s="166">
        <f>O54/L54</f>
        <v>-3.1978760762560246E-3</v>
      </c>
      <c r="P55" s="166">
        <f t="shared" ref="P55" si="100">P54/M54</f>
        <v>-3.1978760762560246E-3</v>
      </c>
      <c r="Q55" s="166">
        <f>Q54/K54</f>
        <v>-4.3075458086020086E-3</v>
      </c>
      <c r="R55" s="167">
        <f>R54/B54</f>
        <v>6.184328376064125E-2</v>
      </c>
      <c r="S55" s="167">
        <f>S54/C54</f>
        <v>6.184328376064125E-2</v>
      </c>
      <c r="T55" s="167">
        <f>T54/D54</f>
        <v>6.2241674294980544E-2</v>
      </c>
      <c r="U55" s="167">
        <f>U54/E54</f>
        <v>6.2241674294980544E-2</v>
      </c>
      <c r="V55" s="167">
        <f>V54/F54</f>
        <v>6.2592335782011024E-2</v>
      </c>
      <c r="W55" s="166">
        <f>V55-T55</f>
        <v>3.5066148703048056E-4</v>
      </c>
      <c r="X55" s="166">
        <f>V55-U55</f>
        <v>3.5066148703048056E-4</v>
      </c>
      <c r="Y55" s="166">
        <f>V55-S55</f>
        <v>7.4905202136977406E-4</v>
      </c>
      <c r="Z55" s="194"/>
      <c r="AA55" s="194"/>
      <c r="AB55" s="194"/>
      <c r="AC55" s="167">
        <f>AC54/C54</f>
        <v>6.184328376064125E-2</v>
      </c>
      <c r="AD55" s="167">
        <f>AD54/F54</f>
        <v>6.2592335782011024E-2</v>
      </c>
      <c r="AE55" s="166">
        <f>AD55-T55</f>
        <v>3.5066148703048056E-4</v>
      </c>
      <c r="AF55" s="166" t="e">
        <f>AD55-#REF!</f>
        <v>#REF!</v>
      </c>
      <c r="AG55" s="166">
        <f>AD55-S55</f>
        <v>7.4905202136977406E-4</v>
      </c>
      <c r="AH55" s="166">
        <f t="shared" ref="AH55" si="101">AD55-AC55</f>
        <v>7.4905202136977406E-4</v>
      </c>
    </row>
    <row r="56" spans="1:34" s="12" customFormat="1" ht="18">
      <c r="A56" s="349" t="s">
        <v>119</v>
      </c>
      <c r="B56" s="253">
        <f>апрель!B26+'май '!B26+'июнь '!B26</f>
        <v>146763.27600000001</v>
      </c>
      <c r="C56" s="253">
        <f>апрель!C26+'май '!C26+'июнь '!C26</f>
        <v>146763.27600000001</v>
      </c>
      <c r="D56" s="253">
        <f>апрель!D26+'май '!D26+'июнь '!D26</f>
        <v>146763.27600000001</v>
      </c>
      <c r="E56" s="253">
        <f>апрель!E26+'май '!E26+'июнь '!E26</f>
        <v>146763.27600000001</v>
      </c>
      <c r="F56" s="253">
        <f>апрель!F26+'май '!F26+'июнь '!F26</f>
        <v>142145.62800000003</v>
      </c>
      <c r="G56" s="161">
        <f>F56-D56</f>
        <v>-4617.6479999999865</v>
      </c>
      <c r="H56" s="161">
        <f t="shared" ref="H56" si="102">F56-E56</f>
        <v>-4617.6479999999865</v>
      </c>
      <c r="I56" s="161">
        <f>F56-C56</f>
        <v>-4617.6479999999865</v>
      </c>
      <c r="J56" s="253">
        <f>апрель!J26+'май '!J26+'июнь '!J26</f>
        <v>114889.27800000002</v>
      </c>
      <c r="K56" s="253">
        <f>апрель!K26+'май '!K26+'июнь '!K26</f>
        <v>114889.27800000002</v>
      </c>
      <c r="L56" s="253">
        <f>апрель!L26+'май '!L26+'июнь '!L26</f>
        <v>118947.54312915972</v>
      </c>
      <c r="M56" s="253">
        <f>апрель!M26+'май '!M26+'июнь '!M26</f>
        <v>118947.54312915972</v>
      </c>
      <c r="N56" s="253">
        <f>апрель!N26+'май '!N26+'июнь '!N26</f>
        <v>100931.38</v>
      </c>
      <c r="O56" s="161">
        <f>N56-L56</f>
        <v>-18016.163129159715</v>
      </c>
      <c r="P56" s="161">
        <f t="shared" ref="P56" si="103">N56-M56</f>
        <v>-18016.163129159715</v>
      </c>
      <c r="Q56" s="161">
        <f>N56-K56</f>
        <v>-13957.898000000016</v>
      </c>
      <c r="R56" s="168">
        <f>B56-J56</f>
        <v>31873.997999999992</v>
      </c>
      <c r="S56" s="168">
        <f>C56-K56</f>
        <v>31873.997999999992</v>
      </c>
      <c r="T56" s="168">
        <f>D56-L56</f>
        <v>27815.732870840293</v>
      </c>
      <c r="U56" s="168">
        <f>E56-M56</f>
        <v>27815.732870840293</v>
      </c>
      <c r="V56" s="168">
        <f>F56-N56</f>
        <v>41214.248000000021</v>
      </c>
      <c r="W56" s="161">
        <f>F56*W57</f>
        <v>14273.688174898836</v>
      </c>
      <c r="X56" s="163">
        <f>F56*X57</f>
        <v>14273.688174898836</v>
      </c>
      <c r="Y56" s="163">
        <f>F56*Y57</f>
        <v>10343.109210615519</v>
      </c>
      <c r="Z56" s="160"/>
      <c r="AA56" s="160"/>
      <c r="AB56" s="160"/>
      <c r="AC56" s="168">
        <f>S56+Z56</f>
        <v>31873.997999999992</v>
      </c>
      <c r="AD56" s="168">
        <f>V56+AA56</f>
        <v>41214.248000000021</v>
      </c>
      <c r="AE56" s="161">
        <f>AE57*F56</f>
        <v>14273.688174898836</v>
      </c>
      <c r="AF56" s="163" t="e">
        <f>AF57*F56</f>
        <v>#REF!</v>
      </c>
      <c r="AG56" s="163">
        <f>AG57*F56</f>
        <v>10343.109210615519</v>
      </c>
      <c r="AH56" s="163">
        <f>AH57*F56</f>
        <v>10343.109210615519</v>
      </c>
    </row>
    <row r="57" spans="1:34" s="12" customFormat="1" ht="18.75" thickBot="1">
      <c r="A57" s="350"/>
      <c r="B57" s="164"/>
      <c r="C57" s="164"/>
      <c r="D57" s="169"/>
      <c r="E57" s="171"/>
      <c r="F57" s="169"/>
      <c r="G57" s="166">
        <f>G56/D56</f>
        <v>-3.1463238800965347E-2</v>
      </c>
      <c r="H57" s="166">
        <f t="shared" ref="H57" si="104">H56/E56</f>
        <v>-3.1463238800965347E-2</v>
      </c>
      <c r="I57" s="166">
        <f>I56/C56</f>
        <v>-3.1463238800965347E-2</v>
      </c>
      <c r="J57" s="164"/>
      <c r="K57" s="164"/>
      <c r="L57" s="169"/>
      <c r="M57" s="171"/>
      <c r="N57" s="169"/>
      <c r="O57" s="166">
        <f>O56/L56</f>
        <v>-0.15146309587577428</v>
      </c>
      <c r="P57" s="166">
        <f t="shared" ref="P57" si="105">P56/M56</f>
        <v>-0.15146309587577428</v>
      </c>
      <c r="Q57" s="166">
        <f>Q56/K56</f>
        <v>-0.12148999665573677</v>
      </c>
      <c r="R57" s="167">
        <f>R56/B56</f>
        <v>0.21717965739603678</v>
      </c>
      <c r="S57" s="167">
        <f>S56/C56</f>
        <v>0.21717965739603678</v>
      </c>
      <c r="T57" s="167">
        <f>T56/D56</f>
        <v>0.18952788210342408</v>
      </c>
      <c r="U57" s="167">
        <f>U56/E56</f>
        <v>0.18952788210342408</v>
      </c>
      <c r="V57" s="167">
        <f>V56/F56</f>
        <v>0.2899438314064785</v>
      </c>
      <c r="W57" s="166">
        <f>V57-T57</f>
        <v>0.10041594930305442</v>
      </c>
      <c r="X57" s="166">
        <f>V57-U57</f>
        <v>0.10041594930305442</v>
      </c>
      <c r="Y57" s="166">
        <f>V57-S57</f>
        <v>7.2764174010441718E-2</v>
      </c>
      <c r="Z57" s="194"/>
      <c r="AA57" s="194"/>
      <c r="AB57" s="194"/>
      <c r="AC57" s="167">
        <f>AC56/C56</f>
        <v>0.21717965739603678</v>
      </c>
      <c r="AD57" s="167">
        <f>AD56/F56</f>
        <v>0.2899438314064785</v>
      </c>
      <c r="AE57" s="166">
        <f>AD57-T57</f>
        <v>0.10041594930305442</v>
      </c>
      <c r="AF57" s="166" t="e">
        <f>AD57-#REF!</f>
        <v>#REF!</v>
      </c>
      <c r="AG57" s="166">
        <f>AD57-S57</f>
        <v>7.2764174010441718E-2</v>
      </c>
      <c r="AH57" s="166">
        <f t="shared" ref="AH57" si="106">AD57-AC57</f>
        <v>7.2764174010441718E-2</v>
      </c>
    </row>
    <row r="58" spans="1:34" s="12" customFormat="1" ht="18">
      <c r="A58" s="341" t="s">
        <v>236</v>
      </c>
      <c r="B58" s="322">
        <f t="shared" ref="B58:F58" si="107">B40+B42+B44+B46+B48+B50+B52+B54</f>
        <v>13842264.36884</v>
      </c>
      <c r="C58" s="322">
        <f t="shared" si="107"/>
        <v>13777048.14384</v>
      </c>
      <c r="D58" s="322">
        <f t="shared" si="107"/>
        <v>13853368.932263874</v>
      </c>
      <c r="E58" s="322">
        <f t="shared" si="107"/>
        <v>13601466.609499995</v>
      </c>
      <c r="F58" s="322">
        <f t="shared" si="107"/>
        <v>12902266.323000001</v>
      </c>
      <c r="G58" s="173">
        <f>F58-D58</f>
        <v>-951102.60926387273</v>
      </c>
      <c r="H58" s="173">
        <f t="shared" ref="H58" si="108">F58-E58</f>
        <v>-699200.28649999388</v>
      </c>
      <c r="I58" s="173">
        <f>F58-C58</f>
        <v>-874781.82083999924</v>
      </c>
      <c r="J58" s="324">
        <f t="shared" ref="J58:N58" si="109">J40+J42+J44+J46+J48+J50+J52+J54</f>
        <v>13049524.848548403</v>
      </c>
      <c r="K58" s="324">
        <f t="shared" si="109"/>
        <v>12952701.337798402</v>
      </c>
      <c r="L58" s="324">
        <f t="shared" si="109"/>
        <v>13078665.503493488</v>
      </c>
      <c r="M58" s="324">
        <f t="shared" si="109"/>
        <v>12821302.34684236</v>
      </c>
      <c r="N58" s="324">
        <f t="shared" si="109"/>
        <v>12206379.750250001</v>
      </c>
      <c r="O58" s="173">
        <f>N58-L58</f>
        <v>-872285.75324348733</v>
      </c>
      <c r="P58" s="173">
        <f t="shared" ref="P58" si="110">N58-M58</f>
        <v>-614922.59659235924</v>
      </c>
      <c r="Q58" s="173">
        <f>N58-K58</f>
        <v>-746321.58754840121</v>
      </c>
      <c r="R58" s="174">
        <f t="shared" ref="R58:V58" si="111">R40+R42+R44+R46+R48+R50+R52+R54</f>
        <v>792739.5202915991</v>
      </c>
      <c r="S58" s="175">
        <f t="shared" si="111"/>
        <v>824346.80604160007</v>
      </c>
      <c r="T58" s="175">
        <f t="shared" si="111"/>
        <v>774703.42877038568</v>
      </c>
      <c r="U58" s="175">
        <f t="shared" si="111"/>
        <v>780164.26265763608</v>
      </c>
      <c r="V58" s="176">
        <f t="shared" si="111"/>
        <v>695886.57275000017</v>
      </c>
      <c r="W58" s="172">
        <f>F58*W59</f>
        <v>-25629.616431814658</v>
      </c>
      <c r="X58" s="172">
        <f>F58*X59</f>
        <v>-44172.376883062934</v>
      </c>
      <c r="Y58" s="172">
        <f>F58*Y59</f>
        <v>-76117.845251449442</v>
      </c>
      <c r="Z58" s="172">
        <f>SUM(Z40:Z55)</f>
        <v>0</v>
      </c>
      <c r="AA58" s="172"/>
      <c r="AB58" s="172"/>
      <c r="AC58" s="175">
        <f>AC40+AC42+AC44+AC46+AC48+AC50+AC52+AC54</f>
        <v>824346.80604160007</v>
      </c>
      <c r="AD58" s="175">
        <f>AD40+AD42+AD44+AD46+AD48+AD50+AD52+AD54</f>
        <v>695886.57275000017</v>
      </c>
      <c r="AE58" s="172">
        <f>AE59*F58</f>
        <v>-25629.616431814658</v>
      </c>
      <c r="AF58" s="172" t="e">
        <f>AF59*F58</f>
        <v>#REF!</v>
      </c>
      <c r="AG58" s="172">
        <f>AG59*F58</f>
        <v>-76117.845251449442</v>
      </c>
      <c r="AH58" s="172">
        <f>AH59*F58</f>
        <v>-76117.845251449442</v>
      </c>
    </row>
    <row r="59" spans="1:34" s="12" customFormat="1" ht="18.75" thickBot="1">
      <c r="A59" s="342"/>
      <c r="B59" s="323"/>
      <c r="C59" s="323"/>
      <c r="D59" s="323"/>
      <c r="E59" s="323"/>
      <c r="F59" s="323"/>
      <c r="G59" s="178">
        <f>G58/D58</f>
        <v>-6.865496861552553E-2</v>
      </c>
      <c r="H59" s="178">
        <f t="shared" ref="H59" si="112">H58/E58</f>
        <v>-5.1406242177710074E-2</v>
      </c>
      <c r="I59" s="178">
        <f>I58/C58</f>
        <v>-6.3495591487145384E-2</v>
      </c>
      <c r="J59" s="325"/>
      <c r="K59" s="325"/>
      <c r="L59" s="325"/>
      <c r="M59" s="325"/>
      <c r="N59" s="325"/>
      <c r="O59" s="178">
        <f>O58/L58</f>
        <v>-6.6695317883195965E-2</v>
      </c>
      <c r="P59" s="178">
        <f t="shared" ref="P59" si="113">P58/M58</f>
        <v>-4.7961008948814228E-2</v>
      </c>
      <c r="Q59" s="178">
        <f>Q58/K58</f>
        <v>-5.7618991443159073E-2</v>
      </c>
      <c r="R59" s="179">
        <f>R58/B58</f>
        <v>5.7269497184009623E-2</v>
      </c>
      <c r="S59" s="180">
        <f>S58/C58</f>
        <v>5.9834791708279135E-2</v>
      </c>
      <c r="T59" s="180">
        <f>T58/D58</f>
        <v>5.592166299463347E-2</v>
      </c>
      <c r="U59" s="180">
        <f>U58/E58</f>
        <v>5.735883379757941E-2</v>
      </c>
      <c r="V59" s="181">
        <f>V58/F58</f>
        <v>5.3935220009332006E-2</v>
      </c>
      <c r="W59" s="177">
        <f>V59-T59</f>
        <v>-1.9864429853014634E-3</v>
      </c>
      <c r="X59" s="177">
        <f>V59-U59</f>
        <v>-3.4236137882474038E-3</v>
      </c>
      <c r="Y59" s="177">
        <f>V59-S59</f>
        <v>-5.8995716989471286E-3</v>
      </c>
      <c r="Z59" s="177"/>
      <c r="AA59" s="177"/>
      <c r="AB59" s="177"/>
      <c r="AC59" s="180">
        <f>AC58/C58</f>
        <v>5.9834791708279135E-2</v>
      </c>
      <c r="AD59" s="180">
        <f>AD58/F58</f>
        <v>5.3935220009332006E-2</v>
      </c>
      <c r="AE59" s="177">
        <f>AD59-T59</f>
        <v>-1.9864429853014634E-3</v>
      </c>
      <c r="AF59" s="177" t="e">
        <f>AD59-#REF!</f>
        <v>#REF!</v>
      </c>
      <c r="AG59" s="177">
        <f>AD59-S59</f>
        <v>-5.8995716989471286E-3</v>
      </c>
      <c r="AH59" s="177">
        <f t="shared" ref="AH59" si="114">AD59-AC59</f>
        <v>-5.8995716989471286E-3</v>
      </c>
    </row>
    <row r="60" spans="1:34" s="12" customFormat="1" ht="18">
      <c r="A60" s="347" t="s">
        <v>237</v>
      </c>
      <c r="B60" s="318">
        <f t="shared" ref="B60:F60" si="115">B42+B44+B46+B48+B50+B54+B56+B40+B52</f>
        <v>13989027.64484</v>
      </c>
      <c r="C60" s="318">
        <f t="shared" si="115"/>
        <v>13923811.419840001</v>
      </c>
      <c r="D60" s="318">
        <f t="shared" si="115"/>
        <v>14000132.208263874</v>
      </c>
      <c r="E60" s="318">
        <f t="shared" si="115"/>
        <v>13748229.885499995</v>
      </c>
      <c r="F60" s="318">
        <f t="shared" si="115"/>
        <v>13044411.950999999</v>
      </c>
      <c r="G60" s="182">
        <f>F60-D60</f>
        <v>-955720.25726387464</v>
      </c>
      <c r="H60" s="182">
        <f t="shared" ref="H60" si="116">F60-E60</f>
        <v>-703817.93449999578</v>
      </c>
      <c r="I60" s="182">
        <f>F60-C60</f>
        <v>-879399.46884000115</v>
      </c>
      <c r="J60" s="318">
        <f t="shared" ref="J60:N60" si="117">J42+J44+J46+J48+J50+J54+J56+J40+J52</f>
        <v>13164414.126548402</v>
      </c>
      <c r="K60" s="318">
        <f t="shared" si="117"/>
        <v>13067590.615798403</v>
      </c>
      <c r="L60" s="318">
        <f t="shared" si="117"/>
        <v>13197613.046622647</v>
      </c>
      <c r="M60" s="318">
        <f t="shared" si="117"/>
        <v>12940249.889971519</v>
      </c>
      <c r="N60" s="318">
        <f t="shared" si="117"/>
        <v>12307311.130249999</v>
      </c>
      <c r="O60" s="182">
        <f>N60-L60</f>
        <v>-890301.91637264751</v>
      </c>
      <c r="P60" s="182">
        <f t="shared" ref="P60" si="118">N60-M60</f>
        <v>-632938.75972151943</v>
      </c>
      <c r="Q60" s="182">
        <f>N60-K60</f>
        <v>-760279.48554840311</v>
      </c>
      <c r="R60" s="183">
        <f t="shared" ref="R60:V60" si="119">R42+R44+R46+R48+R50+R54+R56+R40+R52</f>
        <v>824613.51829159912</v>
      </c>
      <c r="S60" s="184">
        <f t="shared" si="119"/>
        <v>856220.80404160009</v>
      </c>
      <c r="T60" s="184">
        <f t="shared" si="119"/>
        <v>802519.16164122603</v>
      </c>
      <c r="U60" s="184">
        <f t="shared" si="119"/>
        <v>807979.99552847643</v>
      </c>
      <c r="V60" s="185">
        <f t="shared" si="119"/>
        <v>737100.82075000019</v>
      </c>
      <c r="W60" s="182">
        <f>F60*W61</f>
        <v>-10634.299696942528</v>
      </c>
      <c r="X60" s="182">
        <f>F60*X61</f>
        <v>-29515.972656730071</v>
      </c>
      <c r="Y60" s="182">
        <f>F60*Y61</f>
        <v>-65042.827433897655</v>
      </c>
      <c r="Z60" s="182">
        <f>Z58+Z56</f>
        <v>0</v>
      </c>
      <c r="AA60" s="182"/>
      <c r="AB60" s="182"/>
      <c r="AC60" s="184">
        <f>AC42+AC44+AC46+AC48+AC50+AC54+AC56+AC40+AC52</f>
        <v>856220.80404160009</v>
      </c>
      <c r="AD60" s="184">
        <f>AD42+AD44+AD46+AD48+AD50+AD54+AD56+AD40+AD52</f>
        <v>737100.82075000019</v>
      </c>
      <c r="AE60" s="182">
        <f>AE61*F60</f>
        <v>-10634.299696942528</v>
      </c>
      <c r="AF60" s="182" t="e">
        <f>AF61*F60</f>
        <v>#REF!</v>
      </c>
      <c r="AG60" s="182">
        <f>AG61*F60</f>
        <v>-65042.827433897655</v>
      </c>
      <c r="AH60" s="182">
        <f>AH61*F60</f>
        <v>-65042.827433897655</v>
      </c>
    </row>
    <row r="61" spans="1:34" s="12" customFormat="1" ht="18.75" thickBot="1">
      <c r="A61" s="348"/>
      <c r="B61" s="319"/>
      <c r="C61" s="319"/>
      <c r="D61" s="319"/>
      <c r="E61" s="319"/>
      <c r="F61" s="319"/>
      <c r="G61" s="186">
        <f>G60/D60</f>
        <v>-6.8265088003936172E-2</v>
      </c>
      <c r="H61" s="186">
        <f t="shared" ref="H61" si="120">H60/E60</f>
        <v>-5.1193349279262459E-2</v>
      </c>
      <c r="I61" s="186">
        <f>I60/C60</f>
        <v>-6.3157955988038389E-2</v>
      </c>
      <c r="J61" s="319"/>
      <c r="K61" s="319"/>
      <c r="L61" s="319"/>
      <c r="M61" s="319"/>
      <c r="N61" s="319"/>
      <c r="O61" s="186">
        <f>O60/L60</f>
        <v>-6.7459313530978351E-2</v>
      </c>
      <c r="P61" s="186">
        <f t="shared" ref="P61" si="121">P60/M60</f>
        <v>-4.891240625979229E-2</v>
      </c>
      <c r="Q61" s="186">
        <f>Q60/K60</f>
        <v>-5.8180540537384411E-2</v>
      </c>
      <c r="R61" s="187">
        <f>R60/B60</f>
        <v>5.8947164822836455E-2</v>
      </c>
      <c r="S61" s="188">
        <f>S60/C60</f>
        <v>6.1493277826326589E-2</v>
      </c>
      <c r="T61" s="188">
        <f>T60/D60</f>
        <v>5.7322255940377632E-2</v>
      </c>
      <c r="U61" s="188">
        <f>U60/E60</f>
        <v>5.8769747251654417E-2</v>
      </c>
      <c r="V61" s="189">
        <f>V60/F60</f>
        <v>5.6507017987383723E-2</v>
      </c>
      <c r="W61" s="186">
        <f>V61-T61</f>
        <v>-8.1523795299390939E-4</v>
      </c>
      <c r="X61" s="186">
        <f>V61-U61</f>
        <v>-2.2627292642706937E-3</v>
      </c>
      <c r="Y61" s="186">
        <f>V61-S61</f>
        <v>-4.9862598389428664E-3</v>
      </c>
      <c r="Z61" s="186"/>
      <c r="AA61" s="186"/>
      <c r="AB61" s="186"/>
      <c r="AC61" s="188">
        <f>AC60/C60</f>
        <v>6.1493277826326589E-2</v>
      </c>
      <c r="AD61" s="188">
        <f>AD60/F60</f>
        <v>5.6507017987383723E-2</v>
      </c>
      <c r="AE61" s="186">
        <f>AD61-T61</f>
        <v>-8.1523795299390939E-4</v>
      </c>
      <c r="AF61" s="186" t="e">
        <f>AD61-#REF!</f>
        <v>#REF!</v>
      </c>
      <c r="AG61" s="186">
        <f>AD61-S61</f>
        <v>-4.9862598389428664E-3</v>
      </c>
      <c r="AH61" s="186">
        <f t="shared" ref="AH61" si="122">AD61-AC61</f>
        <v>-4.9862598389428664E-3</v>
      </c>
    </row>
    <row r="62" spans="1:34" ht="18">
      <c r="A62" s="8"/>
      <c r="B62" s="9"/>
      <c r="C62" s="8"/>
      <c r="D62" s="9"/>
      <c r="E62" s="8"/>
      <c r="F62" s="8"/>
      <c r="G62" s="8"/>
      <c r="H62" s="8"/>
      <c r="I62" s="8"/>
      <c r="J62" s="8"/>
      <c r="K62" s="8"/>
      <c r="L62" s="8"/>
      <c r="M62" s="8"/>
      <c r="N62" s="8"/>
      <c r="O62" s="8"/>
      <c r="P62" s="8"/>
      <c r="Q62" s="8"/>
      <c r="R62" s="8"/>
      <c r="S62" s="8"/>
      <c r="T62" s="9"/>
      <c r="U62" s="8"/>
      <c r="V62" s="9"/>
      <c r="W62" s="9"/>
      <c r="X62" s="9"/>
      <c r="Y62" s="8"/>
    </row>
    <row r="63" spans="1:34" ht="18">
      <c r="A63" s="338" t="s">
        <v>241</v>
      </c>
      <c r="B63" s="338"/>
      <c r="C63" s="338"/>
      <c r="D63" s="338"/>
      <c r="E63" s="338"/>
      <c r="F63" s="338"/>
      <c r="G63" s="338"/>
      <c r="H63" s="338"/>
      <c r="I63" s="338"/>
      <c r="J63" s="338"/>
      <c r="K63" s="338"/>
      <c r="L63" s="338"/>
      <c r="M63" s="338"/>
      <c r="N63" s="338"/>
      <c r="O63" s="338"/>
      <c r="P63" s="338"/>
      <c r="Q63" s="338"/>
      <c r="R63" s="338"/>
      <c r="S63" s="338"/>
      <c r="T63" s="338"/>
      <c r="U63" s="338"/>
      <c r="V63" s="338"/>
      <c r="W63" s="338"/>
      <c r="X63" s="338"/>
      <c r="Y63" s="338"/>
      <c r="AA63" s="145"/>
      <c r="AB63" s="145"/>
    </row>
    <row r="64" spans="1:34" s="3" customFormat="1" ht="21" thickBot="1">
      <c r="A64" s="1"/>
      <c r="B64" s="1"/>
      <c r="C64" s="10"/>
      <c r="D64" s="1"/>
      <c r="E64" s="130"/>
      <c r="F64" s="130"/>
      <c r="G64" s="1"/>
      <c r="H64" s="130"/>
      <c r="I64" s="1"/>
      <c r="J64" s="1"/>
      <c r="K64" s="1"/>
      <c r="L64" s="1"/>
      <c r="M64" s="130"/>
      <c r="N64" s="1"/>
      <c r="O64" s="1"/>
      <c r="P64" s="130"/>
      <c r="Q64" s="1"/>
      <c r="R64" s="1"/>
      <c r="S64" s="1"/>
      <c r="T64" s="1"/>
      <c r="U64" s="130"/>
      <c r="V64" s="1"/>
      <c r="W64" s="1"/>
      <c r="X64" s="130"/>
      <c r="Y64" s="1"/>
    </row>
    <row r="65" spans="1:34" s="3" customFormat="1" ht="21" customHeight="1" thickBot="1">
      <c r="A65" s="339" t="s">
        <v>0</v>
      </c>
      <c r="B65" s="326" t="s">
        <v>1</v>
      </c>
      <c r="C65" s="327"/>
      <c r="D65" s="327"/>
      <c r="E65" s="327"/>
      <c r="F65" s="327"/>
      <c r="G65" s="327"/>
      <c r="H65" s="327"/>
      <c r="I65" s="327"/>
      <c r="J65" s="326" t="s">
        <v>2</v>
      </c>
      <c r="K65" s="327"/>
      <c r="L65" s="327"/>
      <c r="M65" s="327"/>
      <c r="N65" s="327"/>
      <c r="O65" s="327"/>
      <c r="P65" s="327"/>
      <c r="Q65" s="327"/>
      <c r="R65" s="326" t="s">
        <v>3</v>
      </c>
      <c r="S65" s="327"/>
      <c r="T65" s="327"/>
      <c r="U65" s="327"/>
      <c r="V65" s="327"/>
      <c r="W65" s="327"/>
      <c r="X65" s="327"/>
      <c r="Y65" s="328"/>
      <c r="Z65" s="316" t="s">
        <v>233</v>
      </c>
      <c r="AA65" s="316" t="s">
        <v>234</v>
      </c>
      <c r="AB65" s="316" t="s">
        <v>232</v>
      </c>
      <c r="AC65" s="332" t="s">
        <v>3</v>
      </c>
      <c r="AD65" s="333"/>
      <c r="AE65" s="333"/>
      <c r="AF65" s="333"/>
      <c r="AG65" s="333"/>
      <c r="AH65" s="334"/>
    </row>
    <row r="66" spans="1:34" s="130" customFormat="1" ht="54" customHeight="1" thickBot="1">
      <c r="A66" s="340"/>
      <c r="B66" s="316" t="s">
        <v>126</v>
      </c>
      <c r="C66" s="316" t="s">
        <v>179</v>
      </c>
      <c r="D66" s="316" t="s">
        <v>112</v>
      </c>
      <c r="E66" s="316" t="s">
        <v>183</v>
      </c>
      <c r="F66" s="316" t="s">
        <v>173</v>
      </c>
      <c r="G66" s="329" t="s">
        <v>4</v>
      </c>
      <c r="H66" s="330"/>
      <c r="I66" s="330"/>
      <c r="J66" s="316" t="s">
        <v>126</v>
      </c>
      <c r="K66" s="316" t="s">
        <v>179</v>
      </c>
      <c r="L66" s="316" t="s">
        <v>112</v>
      </c>
      <c r="M66" s="316" t="s">
        <v>183</v>
      </c>
      <c r="N66" s="316" t="s">
        <v>173</v>
      </c>
      <c r="O66" s="329" t="s">
        <v>4</v>
      </c>
      <c r="P66" s="330"/>
      <c r="Q66" s="330"/>
      <c r="R66" s="316" t="s">
        <v>126</v>
      </c>
      <c r="S66" s="316" t="s">
        <v>179</v>
      </c>
      <c r="T66" s="316" t="s">
        <v>112</v>
      </c>
      <c r="U66" s="316" t="s">
        <v>183</v>
      </c>
      <c r="V66" s="316" t="s">
        <v>173</v>
      </c>
      <c r="W66" s="329" t="s">
        <v>4</v>
      </c>
      <c r="X66" s="330"/>
      <c r="Y66" s="331"/>
      <c r="Z66" s="317"/>
      <c r="AA66" s="317"/>
      <c r="AB66" s="317"/>
      <c r="AC66" s="316" t="s">
        <v>133</v>
      </c>
      <c r="AD66" s="316" t="s">
        <v>174</v>
      </c>
      <c r="AE66" s="329" t="s">
        <v>5</v>
      </c>
      <c r="AF66" s="330"/>
      <c r="AG66" s="330"/>
      <c r="AH66" s="331"/>
    </row>
    <row r="67" spans="1:34" s="130" customFormat="1" ht="71.25" customHeight="1" thickBot="1">
      <c r="A67" s="340"/>
      <c r="B67" s="317" t="s">
        <v>6</v>
      </c>
      <c r="C67" s="317" t="s">
        <v>6</v>
      </c>
      <c r="D67" s="317" t="s">
        <v>6</v>
      </c>
      <c r="E67" s="317" t="s">
        <v>6</v>
      </c>
      <c r="F67" s="317" t="s">
        <v>6</v>
      </c>
      <c r="G67" s="256" t="s">
        <v>226</v>
      </c>
      <c r="H67" s="256" t="s">
        <v>184</v>
      </c>
      <c r="I67" s="256" t="s">
        <v>203</v>
      </c>
      <c r="J67" s="317" t="s">
        <v>6</v>
      </c>
      <c r="K67" s="317" t="s">
        <v>6</v>
      </c>
      <c r="L67" s="317" t="s">
        <v>6</v>
      </c>
      <c r="M67" s="317" t="s">
        <v>6</v>
      </c>
      <c r="N67" s="317" t="s">
        <v>6</v>
      </c>
      <c r="O67" s="256" t="s">
        <v>226</v>
      </c>
      <c r="P67" s="256" t="s">
        <v>184</v>
      </c>
      <c r="Q67" s="256" t="s">
        <v>203</v>
      </c>
      <c r="R67" s="317" t="s">
        <v>6</v>
      </c>
      <c r="S67" s="317" t="s">
        <v>6</v>
      </c>
      <c r="T67" s="317" t="s">
        <v>6</v>
      </c>
      <c r="U67" s="317" t="s">
        <v>6</v>
      </c>
      <c r="V67" s="317" t="s">
        <v>6</v>
      </c>
      <c r="W67" s="256" t="s">
        <v>226</v>
      </c>
      <c r="X67" s="256" t="s">
        <v>184</v>
      </c>
      <c r="Y67" s="256" t="s">
        <v>203</v>
      </c>
      <c r="Z67" s="321"/>
      <c r="AA67" s="321"/>
      <c r="AB67" s="321"/>
      <c r="AC67" s="317" t="s">
        <v>6</v>
      </c>
      <c r="AD67" s="317" t="s">
        <v>6</v>
      </c>
      <c r="AE67" s="256" t="s">
        <v>176</v>
      </c>
      <c r="AF67" s="256" t="s">
        <v>228</v>
      </c>
      <c r="AG67" s="256" t="s">
        <v>181</v>
      </c>
      <c r="AH67" s="256" t="s">
        <v>182</v>
      </c>
    </row>
    <row r="68" spans="1:34" s="130" customFormat="1" ht="20.25" customHeight="1" thickBot="1">
      <c r="A68" s="340"/>
      <c r="B68" s="211" t="s">
        <v>6</v>
      </c>
      <c r="C68" s="211" t="s">
        <v>6</v>
      </c>
      <c r="D68" s="210" t="s">
        <v>6</v>
      </c>
      <c r="E68" s="211" t="s">
        <v>6</v>
      </c>
      <c r="F68" s="210" t="s">
        <v>6</v>
      </c>
      <c r="G68" s="210" t="s">
        <v>7</v>
      </c>
      <c r="H68" s="210" t="s">
        <v>7</v>
      </c>
      <c r="I68" s="210" t="s">
        <v>7</v>
      </c>
      <c r="J68" s="211" t="s">
        <v>6</v>
      </c>
      <c r="K68" s="211" t="s">
        <v>6</v>
      </c>
      <c r="L68" s="210" t="s">
        <v>6</v>
      </c>
      <c r="M68" s="211" t="s">
        <v>6</v>
      </c>
      <c r="N68" s="210" t="s">
        <v>6</v>
      </c>
      <c r="O68" s="210" t="s">
        <v>7</v>
      </c>
      <c r="P68" s="210" t="s">
        <v>7</v>
      </c>
      <c r="Q68" s="210" t="s">
        <v>7</v>
      </c>
      <c r="R68" s="211" t="s">
        <v>7</v>
      </c>
      <c r="S68" s="211" t="s">
        <v>7</v>
      </c>
      <c r="T68" s="211" t="s">
        <v>7</v>
      </c>
      <c r="U68" s="211" t="s">
        <v>7</v>
      </c>
      <c r="V68" s="211" t="s">
        <v>7</v>
      </c>
      <c r="W68" s="210" t="s">
        <v>7</v>
      </c>
      <c r="X68" s="210" t="s">
        <v>7</v>
      </c>
      <c r="Y68" s="210" t="s">
        <v>7</v>
      </c>
      <c r="Z68" s="255" t="s">
        <v>7</v>
      </c>
      <c r="AA68" s="255">
        <v>3</v>
      </c>
      <c r="AB68" s="255" t="s">
        <v>7</v>
      </c>
      <c r="AC68" s="209" t="s">
        <v>7</v>
      </c>
      <c r="AD68" s="209" t="s">
        <v>7</v>
      </c>
      <c r="AE68" s="210" t="s">
        <v>7</v>
      </c>
      <c r="AF68" s="210" t="s">
        <v>7</v>
      </c>
      <c r="AG68" s="210" t="s">
        <v>7</v>
      </c>
      <c r="AH68" s="210" t="s">
        <v>7</v>
      </c>
    </row>
    <row r="69" spans="1:34" s="130" customFormat="1" ht="20.25" customHeight="1" thickBot="1">
      <c r="A69" s="206">
        <v>1</v>
      </c>
      <c r="B69" s="207">
        <v>2</v>
      </c>
      <c r="C69" s="207">
        <v>3</v>
      </c>
      <c r="D69" s="208">
        <v>4</v>
      </c>
      <c r="E69" s="207">
        <v>5</v>
      </c>
      <c r="F69" s="207">
        <v>6</v>
      </c>
      <c r="G69" s="208">
        <v>7</v>
      </c>
      <c r="H69" s="207">
        <v>8</v>
      </c>
      <c r="I69" s="207">
        <v>9</v>
      </c>
      <c r="J69" s="208">
        <v>12</v>
      </c>
      <c r="K69" s="206">
        <v>13</v>
      </c>
      <c r="L69" s="207">
        <v>14</v>
      </c>
      <c r="M69" s="208">
        <v>16</v>
      </c>
      <c r="N69" s="206">
        <v>17</v>
      </c>
      <c r="O69" s="207">
        <v>18</v>
      </c>
      <c r="P69" s="208">
        <v>20</v>
      </c>
      <c r="Q69" s="206">
        <v>21</v>
      </c>
      <c r="R69" s="207">
        <v>10</v>
      </c>
      <c r="S69" s="207">
        <v>11</v>
      </c>
      <c r="T69" s="208">
        <v>12</v>
      </c>
      <c r="U69" s="207">
        <v>13</v>
      </c>
      <c r="V69" s="207">
        <v>14</v>
      </c>
      <c r="W69" s="208">
        <v>15</v>
      </c>
      <c r="X69" s="207">
        <v>16</v>
      </c>
      <c r="Y69" s="207">
        <v>17</v>
      </c>
      <c r="Z69" s="202">
        <v>18</v>
      </c>
      <c r="AA69" s="204">
        <v>19</v>
      </c>
      <c r="AB69" s="204">
        <v>20</v>
      </c>
      <c r="AC69" s="206">
        <v>21</v>
      </c>
      <c r="AD69" s="207">
        <v>22</v>
      </c>
      <c r="AE69" s="208">
        <v>23</v>
      </c>
      <c r="AF69" s="206">
        <v>24</v>
      </c>
      <c r="AG69" s="207">
        <v>24</v>
      </c>
      <c r="AH69" s="207">
        <v>25</v>
      </c>
    </row>
    <row r="70" spans="1:34" s="12" customFormat="1" ht="20.25" customHeight="1">
      <c r="A70" s="345" t="s">
        <v>9</v>
      </c>
      <c r="B70" s="205">
        <f>'май '!B41+'июнь '!B10</f>
        <v>3820943.71</v>
      </c>
      <c r="C70" s="205">
        <f>'май '!C41+'июнь '!C10</f>
        <v>3820943.71</v>
      </c>
      <c r="D70" s="205">
        <f>'май '!D41+'июнь '!D10</f>
        <v>3831651.1907929396</v>
      </c>
      <c r="E70" s="205">
        <f>'май '!E41+'июнь '!E10</f>
        <v>3755091.2140250001</v>
      </c>
      <c r="F70" s="205">
        <f>'май '!F41+'июнь '!F10</f>
        <v>3609358.4140000003</v>
      </c>
      <c r="G70" s="163">
        <f>F70-D70</f>
        <v>-222292.77679293929</v>
      </c>
      <c r="H70" s="163">
        <f>F70-E70</f>
        <v>-145732.80002499977</v>
      </c>
      <c r="I70" s="163">
        <f>F70-C70</f>
        <v>-211585.29599999962</v>
      </c>
      <c r="J70" s="205">
        <f>'май '!J41+'июнь '!J10</f>
        <v>3582021.0069999998</v>
      </c>
      <c r="K70" s="205">
        <f>'май '!K41+'июнь '!K10</f>
        <v>3582021.0069999998</v>
      </c>
      <c r="L70" s="205">
        <f>'май '!L41+'июнь '!L10</f>
        <v>3582944.5643862286</v>
      </c>
      <c r="M70" s="205">
        <f>'май '!M41+'июнь '!M10</f>
        <v>3516927.6453463873</v>
      </c>
      <c r="N70" s="205">
        <f>'май '!N41+'июнь '!N10</f>
        <v>3393853.4160000002</v>
      </c>
      <c r="O70" s="163">
        <f>N70-L70</f>
        <v>-189091.14838622836</v>
      </c>
      <c r="P70" s="163">
        <f>N70-M70</f>
        <v>-123074.22934638709</v>
      </c>
      <c r="Q70" s="163">
        <f>N70-K70</f>
        <v>-188167.59099999955</v>
      </c>
      <c r="R70" s="162">
        <f>B70-J70</f>
        <v>238922.70300000021</v>
      </c>
      <c r="S70" s="162">
        <f>C70-K70</f>
        <v>238922.70300000021</v>
      </c>
      <c r="T70" s="162">
        <f>D70-L70</f>
        <v>248706.62640671106</v>
      </c>
      <c r="U70" s="162">
        <f>E70-M70</f>
        <v>238163.56867861282</v>
      </c>
      <c r="V70" s="162">
        <f>F70-N70</f>
        <v>215504.99800000014</v>
      </c>
      <c r="W70" s="163">
        <f>F70*W71</f>
        <v>-18772.943790637881</v>
      </c>
      <c r="X70" s="163">
        <f>F70*X71</f>
        <v>-13415.587819009228</v>
      </c>
      <c r="Y70" s="163">
        <f>F70*Y71</f>
        <v>-10187.326676689208</v>
      </c>
      <c r="Z70" s="160">
        <v>1200.0630000000056</v>
      </c>
      <c r="AA70" s="160">
        <v>538.4739999999947</v>
      </c>
      <c r="AB70" s="163">
        <f>AA70-Z70</f>
        <v>-661.58900000001086</v>
      </c>
      <c r="AC70" s="162">
        <f>S70+Z70</f>
        <v>240122.76600000021</v>
      </c>
      <c r="AD70" s="162">
        <f>V70+AA70</f>
        <v>216043.47200000013</v>
      </c>
      <c r="AE70" s="163">
        <f>AE71*F70</f>
        <v>-18234.469790637901</v>
      </c>
      <c r="AF70" s="163" t="e">
        <f>AF71*F70</f>
        <v>#REF!</v>
      </c>
      <c r="AG70" s="163">
        <f>AG71*F70</f>
        <v>-9648.8526766892282</v>
      </c>
      <c r="AH70" s="163">
        <f>AH71*F70</f>
        <v>-10782.462019073384</v>
      </c>
    </row>
    <row r="71" spans="1:34" s="12" customFormat="1" ht="20.25" customHeight="1" thickBot="1">
      <c r="A71" s="344"/>
      <c r="B71" s="164"/>
      <c r="C71" s="164"/>
      <c r="D71" s="164"/>
      <c r="E71" s="165"/>
      <c r="F71" s="164"/>
      <c r="G71" s="166">
        <f>G70/D70</f>
        <v>-5.8014878109752206E-2</v>
      </c>
      <c r="H71" s="166">
        <f>H70/E70</f>
        <v>-3.8809390163599237E-2</v>
      </c>
      <c r="I71" s="166">
        <f>I70/C70</f>
        <v>-5.5375140818287434E-2</v>
      </c>
      <c r="J71" s="164"/>
      <c r="K71" s="164"/>
      <c r="L71" s="164"/>
      <c r="M71" s="254"/>
      <c r="N71" s="164"/>
      <c r="O71" s="166">
        <f>O70/L70</f>
        <v>-5.2775348596167955E-2</v>
      </c>
      <c r="P71" s="166">
        <f>P70/M70</f>
        <v>-3.4994814155258326E-2</v>
      </c>
      <c r="Q71" s="166">
        <f>Q70/K70</f>
        <v>-5.2531124365904527E-2</v>
      </c>
      <c r="R71" s="167">
        <f>R70/B70</f>
        <v>6.2529762575329911E-2</v>
      </c>
      <c r="S71" s="167">
        <f>S70/C70</f>
        <v>6.2529762575329911E-2</v>
      </c>
      <c r="T71" s="167">
        <f>T70/D70</f>
        <v>6.4908472619931393E-2</v>
      </c>
      <c r="U71" s="167">
        <f>U70/E70</f>
        <v>6.3424176698847881E-2</v>
      </c>
      <c r="V71" s="167">
        <f>V70/F70</f>
        <v>5.9707286803133239E-2</v>
      </c>
      <c r="W71" s="166">
        <f>V71-T71</f>
        <v>-5.2011858167981539E-3</v>
      </c>
      <c r="X71" s="166">
        <f>V71-U71</f>
        <v>-3.7168898957146423E-3</v>
      </c>
      <c r="Y71" s="166">
        <f>V71-S71</f>
        <v>-2.8224757721966726E-3</v>
      </c>
      <c r="Z71" s="194">
        <f>Z70/S70</f>
        <v>5.0228085691798171E-3</v>
      </c>
      <c r="AA71" s="194">
        <f>AA70/V70</f>
        <v>2.498661307149797E-3</v>
      </c>
      <c r="AB71" s="166">
        <f>AA71-Z71</f>
        <v>-2.5241472620300201E-3</v>
      </c>
      <c r="AC71" s="167">
        <f>AC70/C70</f>
        <v>6.2843837602622049E-2</v>
      </c>
      <c r="AD71" s="167">
        <f>AD70/F70</f>
        <v>5.985647509042312E-2</v>
      </c>
      <c r="AE71" s="166">
        <f>AD71-T71</f>
        <v>-5.0519975295082731E-3</v>
      </c>
      <c r="AF71" s="166" t="e">
        <f>AD71-#REF!</f>
        <v>#REF!</v>
      </c>
      <c r="AG71" s="166">
        <f>AD71-S71</f>
        <v>-2.6732874849067917E-3</v>
      </c>
      <c r="AH71" s="166">
        <f>AD71-AC71</f>
        <v>-2.9873625121989295E-3</v>
      </c>
    </row>
    <row r="72" spans="1:34" s="12" customFormat="1" ht="20.25" customHeight="1">
      <c r="A72" s="343" t="s">
        <v>11</v>
      </c>
      <c r="B72" s="253">
        <f>'май '!B43+'июнь '!B12</f>
        <v>2330176.4300000002</v>
      </c>
      <c r="C72" s="253">
        <f>'май '!C43+'июнь '!C12</f>
        <v>2333037.1859999998</v>
      </c>
      <c r="D72" s="253">
        <f>'май '!D43+'июнь '!D12</f>
        <v>2330176.4300000002</v>
      </c>
      <c r="E72" s="253">
        <f>'май '!E43+'июнь '!E12</f>
        <v>2330176.4300000002</v>
      </c>
      <c r="F72" s="253">
        <f>'май '!F43+'июнь '!F12</f>
        <v>2325103.298</v>
      </c>
      <c r="G72" s="161">
        <f>F72-D72</f>
        <v>-5073.1320000002161</v>
      </c>
      <c r="H72" s="161">
        <f t="shared" ref="H72" si="123">F72-E72</f>
        <v>-5073.1320000002161</v>
      </c>
      <c r="I72" s="161">
        <f>F72-C72</f>
        <v>-7933.8879999998026</v>
      </c>
      <c r="J72" s="253">
        <f>'май '!J43+'июнь '!J12</f>
        <v>2054995.2029999997</v>
      </c>
      <c r="K72" s="253">
        <f>'май '!K43+'июнь '!K12</f>
        <v>2045661.4027067721</v>
      </c>
      <c r="L72" s="253">
        <f>'май '!L43+'июнь '!L12</f>
        <v>2056635.0899710308</v>
      </c>
      <c r="M72" s="253">
        <f>'май '!M43+'июнь '!M12</f>
        <v>2056635.0899710308</v>
      </c>
      <c r="N72" s="253">
        <f>'май '!N43+'июнь '!N12</f>
        <v>2054929.1307300001</v>
      </c>
      <c r="O72" s="161">
        <f>N72-L72</f>
        <v>-1705.9592410307378</v>
      </c>
      <c r="P72" s="161">
        <f t="shared" ref="P72" si="124">N72-M72</f>
        <v>-1705.9592410307378</v>
      </c>
      <c r="Q72" s="161">
        <f>N72-K72</f>
        <v>9267.7280232280027</v>
      </c>
      <c r="R72" s="168">
        <f>B72-J72</f>
        <v>275181.22700000042</v>
      </c>
      <c r="S72" s="168">
        <f>C72-K72</f>
        <v>287375.78329322767</v>
      </c>
      <c r="T72" s="168">
        <f>D72-L72</f>
        <v>273541.34002896934</v>
      </c>
      <c r="U72" s="168">
        <f>E72-M72</f>
        <v>273541.34002896934</v>
      </c>
      <c r="V72" s="168">
        <f>F72-N72</f>
        <v>270174.16726999986</v>
      </c>
      <c r="W72" s="161">
        <f>F72*W73</f>
        <v>-2771.6335939698952</v>
      </c>
      <c r="X72" s="163">
        <f>F72*X73</f>
        <v>-2771.6335939698952</v>
      </c>
      <c r="Y72" s="163">
        <f>F72*Y73</f>
        <v>-16224.346011312655</v>
      </c>
      <c r="Z72" s="160">
        <v>67963.862999999983</v>
      </c>
      <c r="AA72" s="160">
        <v>29810.439999999991</v>
      </c>
      <c r="AB72" s="161">
        <f t="shared" ref="AB72" si="125">AA72-Z72</f>
        <v>-38153.422999999995</v>
      </c>
      <c r="AC72" s="168">
        <f>S72+Z72</f>
        <v>355339.64629322768</v>
      </c>
      <c r="AD72" s="168">
        <f>V72+AA72</f>
        <v>299984.60726999986</v>
      </c>
      <c r="AE72" s="161">
        <f>AE73*F72</f>
        <v>27038.806406030097</v>
      </c>
      <c r="AF72" s="163" t="e">
        <f>AF73*F72</f>
        <v>#REF!</v>
      </c>
      <c r="AG72" s="163">
        <f>AG73*F72</f>
        <v>13586.093988687337</v>
      </c>
      <c r="AH72" s="163">
        <f>AH73*F72</f>
        <v>-54146.646386982007</v>
      </c>
    </row>
    <row r="73" spans="1:34" s="12" customFormat="1" ht="20.25" customHeight="1" thickBot="1">
      <c r="A73" s="346"/>
      <c r="B73" s="164"/>
      <c r="C73" s="164"/>
      <c r="D73" s="169"/>
      <c r="E73" s="165"/>
      <c r="F73" s="169"/>
      <c r="G73" s="166">
        <f>G72/D72</f>
        <v>-2.1771450155815952E-3</v>
      </c>
      <c r="H73" s="166">
        <f t="shared" ref="H73" si="126">H72/E72</f>
        <v>-2.1771450155815952E-3</v>
      </c>
      <c r="I73" s="166">
        <f>I72/C72</f>
        <v>-3.4006693282083861E-3</v>
      </c>
      <c r="J73" s="164"/>
      <c r="K73" s="164"/>
      <c r="L73" s="169"/>
      <c r="M73" s="254"/>
      <c r="N73" s="169"/>
      <c r="O73" s="166">
        <f>O72/L72</f>
        <v>-8.2949048635301049E-4</v>
      </c>
      <c r="P73" s="166">
        <f t="shared" ref="P73" si="127">P72/M72</f>
        <v>-8.2949048635301049E-4</v>
      </c>
      <c r="Q73" s="166">
        <f>Q72/K72</f>
        <v>4.5304310923426324E-3</v>
      </c>
      <c r="R73" s="167">
        <f>R72/B72</f>
        <v>0.1180945886573921</v>
      </c>
      <c r="S73" s="167">
        <f>S72/C72</f>
        <v>0.12317668360268806</v>
      </c>
      <c r="T73" s="167">
        <f>T72/D72</f>
        <v>0.11739082779623229</v>
      </c>
      <c r="U73" s="167">
        <f>U72/E72</f>
        <v>0.11739082779623229</v>
      </c>
      <c r="V73" s="167">
        <f>V72/F72</f>
        <v>0.11619878028748118</v>
      </c>
      <c r="W73" s="166">
        <f>V73-T73</f>
        <v>-1.1920475087511123E-3</v>
      </c>
      <c r="X73" s="166">
        <f>V73-U73</f>
        <v>-1.1920475087511123E-3</v>
      </c>
      <c r="Y73" s="166">
        <f>V73-S73</f>
        <v>-6.977903315206882E-3</v>
      </c>
      <c r="Z73" s="194">
        <f>Z72/S72</f>
        <v>0.23649822619414024</v>
      </c>
      <c r="AA73" s="194">
        <f>AA72/V72</f>
        <v>0.11033786205847276</v>
      </c>
      <c r="AB73" s="166">
        <f>AA73-Z73</f>
        <v>-0.12616036413566747</v>
      </c>
      <c r="AC73" s="167">
        <f>AC72/C72</f>
        <v>0.15230775078320063</v>
      </c>
      <c r="AD73" s="167">
        <f>AD72/F72</f>
        <v>0.12901990527820406</v>
      </c>
      <c r="AE73" s="166">
        <f>AD73-T73</f>
        <v>1.162907748197177E-2</v>
      </c>
      <c r="AF73" s="166" t="e">
        <f>AD73-#REF!</f>
        <v>#REF!</v>
      </c>
      <c r="AG73" s="166">
        <f>AD73-S73</f>
        <v>5.8432216755159999E-3</v>
      </c>
      <c r="AH73" s="166">
        <f t="shared" ref="AH73" si="128">AD73-AC73</f>
        <v>-2.3287845504996574E-2</v>
      </c>
    </row>
    <row r="74" spans="1:34" s="12" customFormat="1" ht="20.25" customHeight="1">
      <c r="A74" s="343" t="s">
        <v>10</v>
      </c>
      <c r="B74" s="253">
        <f>'май '!B45+'июнь '!B14</f>
        <v>273713.27100000001</v>
      </c>
      <c r="C74" s="253">
        <f>'май '!C45+'июнь '!C14</f>
        <v>273713.27100000001</v>
      </c>
      <c r="D74" s="253">
        <f>'май '!D45+'июнь '!D14</f>
        <v>275754.85499999998</v>
      </c>
      <c r="E74" s="253">
        <f>'май '!E45+'июнь '!E14</f>
        <v>275754.85499999998</v>
      </c>
      <c r="F74" s="253">
        <f>'май '!F45+'июнь '!F14</f>
        <v>260675.03499999997</v>
      </c>
      <c r="G74" s="161">
        <f>F74-D74</f>
        <v>-15079.820000000007</v>
      </c>
      <c r="H74" s="161">
        <f t="shared" ref="H74" si="129">F74-E74</f>
        <v>-15079.820000000007</v>
      </c>
      <c r="I74" s="161">
        <f>F74-C74</f>
        <v>-13038.236000000034</v>
      </c>
      <c r="J74" s="253">
        <f>'май '!J45+'июнь '!J14</f>
        <v>232574.53100000002</v>
      </c>
      <c r="K74" s="253">
        <f>'май '!K45+'июнь '!K14</f>
        <v>232574.53100000002</v>
      </c>
      <c r="L74" s="253">
        <f>'май '!L45+'июнь '!L14</f>
        <v>235261.09279999998</v>
      </c>
      <c r="M74" s="253">
        <f>'май '!M45+'июнь '!M14</f>
        <v>235261.09279999998</v>
      </c>
      <c r="N74" s="253">
        <f>'май '!N45+'июнь '!N14</f>
        <v>227346.28200000001</v>
      </c>
      <c r="O74" s="161">
        <f>N74-L74</f>
        <v>-7914.8107999999775</v>
      </c>
      <c r="P74" s="161">
        <f t="shared" ref="P74" si="130">N74-M74</f>
        <v>-7914.8107999999775</v>
      </c>
      <c r="Q74" s="161">
        <f>N74-K74</f>
        <v>-5228.2490000000107</v>
      </c>
      <c r="R74" s="168">
        <f>B74-J74</f>
        <v>41138.739999999991</v>
      </c>
      <c r="S74" s="168">
        <f>C74-K74</f>
        <v>41138.739999999991</v>
      </c>
      <c r="T74" s="168">
        <f>D74-L74</f>
        <v>40493.762199999997</v>
      </c>
      <c r="U74" s="168">
        <f>E74-M74</f>
        <v>40493.762199999997</v>
      </c>
      <c r="V74" s="168">
        <f>F74-N74</f>
        <v>33328.752999999968</v>
      </c>
      <c r="W74" s="161">
        <f>F74*W75</f>
        <v>-4950.5834735742719</v>
      </c>
      <c r="X74" s="163">
        <f>F74*X75</f>
        <v>-4950.5834735742719</v>
      </c>
      <c r="Y74" s="163">
        <f>F74*Y75</f>
        <v>-5850.3574982845576</v>
      </c>
      <c r="Z74" s="160">
        <v>1345.973</v>
      </c>
      <c r="AA74" s="160">
        <v>1473.5439999999999</v>
      </c>
      <c r="AB74" s="161">
        <f t="shared" ref="AB74" si="131">AA74-Z74</f>
        <v>127.57099999999991</v>
      </c>
      <c r="AC74" s="168">
        <f>S74+Z74</f>
        <v>42484.712999999989</v>
      </c>
      <c r="AD74" s="168">
        <f>V74+AA74</f>
        <v>34802.29699999997</v>
      </c>
      <c r="AE74" s="161">
        <f>AE75*F74</f>
        <v>-3477.0394735742693</v>
      </c>
      <c r="AF74" s="163" t="e">
        <f>AF75*F74</f>
        <v>#REF!</v>
      </c>
      <c r="AG74" s="163">
        <f>AG75*F74</f>
        <v>-4376.813498284554</v>
      </c>
      <c r="AH74" s="163">
        <f>AH75*F74</f>
        <v>-5658.6715448534924</v>
      </c>
    </row>
    <row r="75" spans="1:34" s="12" customFormat="1" ht="20.25" customHeight="1" thickBot="1">
      <c r="A75" s="346"/>
      <c r="B75" s="164"/>
      <c r="C75" s="164"/>
      <c r="D75" s="164"/>
      <c r="E75" s="254"/>
      <c r="F75" s="164"/>
      <c r="G75" s="166">
        <f>G74/D74</f>
        <v>-5.4685601093043344E-2</v>
      </c>
      <c r="H75" s="166">
        <f t="shared" ref="H75" si="132">H74/E74</f>
        <v>-5.4685601093043344E-2</v>
      </c>
      <c r="I75" s="166">
        <f>I74/C74</f>
        <v>-4.7634650495262366E-2</v>
      </c>
      <c r="J75" s="164"/>
      <c r="K75" s="164"/>
      <c r="L75" s="164"/>
      <c r="M75" s="254"/>
      <c r="N75" s="164"/>
      <c r="O75" s="166">
        <f>O74/L74</f>
        <v>-3.3642667836829745E-2</v>
      </c>
      <c r="P75" s="166">
        <f t="shared" ref="P75" si="133">P74/M74</f>
        <v>-3.3642667836829745E-2</v>
      </c>
      <c r="Q75" s="166">
        <f>Q74/K74</f>
        <v>-2.2479886243433982E-2</v>
      </c>
      <c r="R75" s="167">
        <f>R74/B74</f>
        <v>0.15029866783477952</v>
      </c>
      <c r="S75" s="167">
        <f>S74/C74</f>
        <v>0.15029866783477952</v>
      </c>
      <c r="T75" s="167">
        <f>T74/D74</f>
        <v>0.14684696013783691</v>
      </c>
      <c r="U75" s="167">
        <f>U74/E74</f>
        <v>0.14684696013783691</v>
      </c>
      <c r="V75" s="167">
        <f>V74/F74</f>
        <v>0.12785556161908626</v>
      </c>
      <c r="W75" s="166">
        <f>V75-T75</f>
        <v>-1.8991398518750646E-2</v>
      </c>
      <c r="X75" s="166">
        <f>V75-U75</f>
        <v>-1.8991398518750646E-2</v>
      </c>
      <c r="Y75" s="166">
        <f>V75-S75</f>
        <v>-2.2443106215693259E-2</v>
      </c>
      <c r="Z75" s="194">
        <f>Z74/S74</f>
        <v>3.2717895589412807E-2</v>
      </c>
      <c r="AA75" s="194">
        <f>AA74/V74</f>
        <v>4.4212395225227935E-2</v>
      </c>
      <c r="AB75" s="166">
        <f>AA75-Z75</f>
        <v>1.1494499635815128E-2</v>
      </c>
      <c r="AC75" s="167">
        <f>AC74/C74</f>
        <v>0.15521612395622567</v>
      </c>
      <c r="AD75" s="167">
        <f>AD74/F74</f>
        <v>0.1335083622411328</v>
      </c>
      <c r="AE75" s="166">
        <f>AD75-T75</f>
        <v>-1.3338597896704107E-2</v>
      </c>
      <c r="AF75" s="166" t="e">
        <f>AD75-#REF!</f>
        <v>#REF!</v>
      </c>
      <c r="AG75" s="166">
        <f>AD75-S75</f>
        <v>-1.679030559364672E-2</v>
      </c>
      <c r="AH75" s="166">
        <f t="shared" ref="AH75" si="134">AD75-AC75</f>
        <v>-2.1707761715092866E-2</v>
      </c>
    </row>
    <row r="76" spans="1:34" s="12" customFormat="1" ht="20.25" customHeight="1">
      <c r="A76" s="343" t="s">
        <v>12</v>
      </c>
      <c r="B76" s="253">
        <f>'май '!B47+'июнь '!B16</f>
        <v>7210234.8379999995</v>
      </c>
      <c r="C76" s="253">
        <f>'май '!C47+'июнь '!C16</f>
        <v>7112756.2790000001</v>
      </c>
      <c r="D76" s="253">
        <f>'май '!D47+'июнь '!D16</f>
        <v>7235828.1229999987</v>
      </c>
      <c r="E76" s="253">
        <f>'май '!E47+'июнь '!E16</f>
        <v>6796111.779000001</v>
      </c>
      <c r="F76" s="253">
        <f>'май '!F47+'июнь '!F16</f>
        <v>6767033.2609999999</v>
      </c>
      <c r="G76" s="161">
        <f>F76-D76</f>
        <v>-468794.8619999988</v>
      </c>
      <c r="H76" s="161">
        <f t="shared" ref="H76" si="135">F76-E76</f>
        <v>-29078.518000001088</v>
      </c>
      <c r="I76" s="161">
        <f>F76-C76</f>
        <v>-345723.01800000016</v>
      </c>
      <c r="J76" s="253">
        <f>'май '!J47+'июнь '!J16</f>
        <v>6471597.4740000004</v>
      </c>
      <c r="K76" s="253">
        <f>'май '!K47+'июнь '!K16</f>
        <v>6343089.6459999997</v>
      </c>
      <c r="L76" s="253">
        <f>'май '!L47+'июнь '!L16</f>
        <v>6507565.0850000009</v>
      </c>
      <c r="M76" s="253">
        <f>'май '!M47+'июнь '!M16</f>
        <v>6112730.5620000008</v>
      </c>
      <c r="N76" s="253">
        <f>'май '!N47+'июнь '!N16</f>
        <v>6118660.1900000013</v>
      </c>
      <c r="O76" s="161">
        <f>N76-L76</f>
        <v>-388904.89499999955</v>
      </c>
      <c r="P76" s="161">
        <f t="shared" ref="P76" si="136">N76-M76</f>
        <v>5929.6280000004917</v>
      </c>
      <c r="Q76" s="161">
        <f>N76-K76</f>
        <v>-224429.45599999838</v>
      </c>
      <c r="R76" s="168">
        <f>B76-J76</f>
        <v>738637.36399999913</v>
      </c>
      <c r="S76" s="168">
        <f>C76-K76</f>
        <v>769666.63300000038</v>
      </c>
      <c r="T76" s="168">
        <f>D76-L76</f>
        <v>728263.03799999785</v>
      </c>
      <c r="U76" s="168">
        <f>E76-M76</f>
        <v>683381.21700000018</v>
      </c>
      <c r="V76" s="168">
        <f>F76-N76</f>
        <v>648373.0709999986</v>
      </c>
      <c r="W76" s="161">
        <f>F76*W77</f>
        <v>-32707.258318223532</v>
      </c>
      <c r="X76" s="163">
        <f>F76*X77</f>
        <v>-32084.163336738027</v>
      </c>
      <c r="Y76" s="163">
        <f>F76*Y77</f>
        <v>-83883.10383482062</v>
      </c>
      <c r="Z76" s="160">
        <v>52359.869999999974</v>
      </c>
      <c r="AA76" s="160">
        <v>26666.265999999996</v>
      </c>
      <c r="AB76" s="161">
        <f t="shared" ref="AB76" si="137">AA76-Z76</f>
        <v>-25693.603999999978</v>
      </c>
      <c r="AC76" s="168">
        <f>S76+Z76</f>
        <v>822026.50300000038</v>
      </c>
      <c r="AD76" s="168">
        <f>V76+AA76</f>
        <v>675039.33699999854</v>
      </c>
      <c r="AE76" s="161">
        <f>AE77*F76</f>
        <v>-6040.9923182235925</v>
      </c>
      <c r="AF76" s="163" t="e">
        <f>AF77*F76</f>
        <v>#REF!</v>
      </c>
      <c r="AG76" s="163">
        <f>AG77*F76</f>
        <v>-57216.837834820682</v>
      </c>
      <c r="AH76" s="163">
        <f>AH77*F76</f>
        <v>-107031.70114986897</v>
      </c>
    </row>
    <row r="77" spans="1:34" s="12" customFormat="1" ht="20.25" customHeight="1" thickBot="1">
      <c r="A77" s="344"/>
      <c r="B77" s="164"/>
      <c r="C77" s="164"/>
      <c r="D77" s="164"/>
      <c r="E77" s="165"/>
      <c r="F77" s="164"/>
      <c r="G77" s="166">
        <f>G76/D76</f>
        <v>-6.4788004086204706E-2</v>
      </c>
      <c r="H77" s="166">
        <f t="shared" ref="H77" si="138">H76/E76</f>
        <v>-4.2786991953036686E-3</v>
      </c>
      <c r="I77" s="166">
        <f>I76/C76</f>
        <v>-4.860605431128398E-2</v>
      </c>
      <c r="J77" s="164"/>
      <c r="K77" s="164"/>
      <c r="L77" s="164"/>
      <c r="M77" s="165"/>
      <c r="N77" s="164"/>
      <c r="O77" s="166">
        <f>O76/L76</f>
        <v>-5.9761967789831102E-2</v>
      </c>
      <c r="P77" s="166">
        <f t="shared" ref="P77" si="139">P76/M76</f>
        <v>9.7004570050285342E-4</v>
      </c>
      <c r="Q77" s="166">
        <f>Q76/K76</f>
        <v>-3.538172539332237E-2</v>
      </c>
      <c r="R77" s="167">
        <f>R76/B76</f>
        <v>0.10244289965524687</v>
      </c>
      <c r="S77" s="167">
        <f>S76/C76</f>
        <v>0.10820933584810102</v>
      </c>
      <c r="T77" s="167">
        <f>T76/D76</f>
        <v>0.10064681272418859</v>
      </c>
      <c r="U77" s="167">
        <f>U76/E76</f>
        <v>0.10055473471046335</v>
      </c>
      <c r="V77" s="167">
        <f>V76/F76</f>
        <v>9.5813489603594051E-2</v>
      </c>
      <c r="W77" s="166">
        <f>V77-T77</f>
        <v>-4.8333231205945348E-3</v>
      </c>
      <c r="X77" s="166">
        <f>V77-U77</f>
        <v>-4.7412451068692962E-3</v>
      </c>
      <c r="Y77" s="166">
        <f>V77-S77</f>
        <v>-1.2395846244506972E-2</v>
      </c>
      <c r="Z77" s="194">
        <f>Z76/S76</f>
        <v>6.8029284049786712E-2</v>
      </c>
      <c r="AA77" s="194">
        <f>AA76/V76</f>
        <v>4.1127966587002275E-2</v>
      </c>
      <c r="AB77" s="166">
        <f>AA77-Z77</f>
        <v>-2.6901317462784437E-2</v>
      </c>
      <c r="AC77" s="167">
        <f>AC76/C76</f>
        <v>0.11557073949335027</v>
      </c>
      <c r="AD77" s="167">
        <f>AD76/F76</f>
        <v>9.9754103602594749E-2</v>
      </c>
      <c r="AE77" s="166">
        <f>AD77-T77</f>
        <v>-8.9270912159383764E-4</v>
      </c>
      <c r="AF77" s="166" t="e">
        <f>AD77-#REF!</f>
        <v>#REF!</v>
      </c>
      <c r="AG77" s="166">
        <f>AD77-S77</f>
        <v>-8.4552322455062751E-3</v>
      </c>
      <c r="AH77" s="166">
        <f t="shared" ref="AH77" si="140">AD77-AC77</f>
        <v>-1.581663589075552E-2</v>
      </c>
    </row>
    <row r="78" spans="1:34" s="104" customFormat="1" ht="20.25" customHeight="1">
      <c r="A78" s="343" t="s">
        <v>13</v>
      </c>
      <c r="B78" s="253">
        <f>'май '!B49+'июнь '!B18</f>
        <v>8102138.6758270096</v>
      </c>
      <c r="C78" s="253">
        <f>'май '!C49+'июнь '!C18</f>
        <v>8071166.3988270108</v>
      </c>
      <c r="D78" s="253">
        <f>'май '!D49+'июнь '!D18</f>
        <v>8102138.676</v>
      </c>
      <c r="E78" s="253">
        <f>'май '!E49+'июнь '!E18</f>
        <v>8102138.676</v>
      </c>
      <c r="F78" s="253">
        <f>'май '!F49+'июнь '!F18</f>
        <v>7627921.4101959998</v>
      </c>
      <c r="G78" s="161">
        <f>F78-D78</f>
        <v>-474217.2658040002</v>
      </c>
      <c r="H78" s="161">
        <f t="shared" ref="H78" si="141">F78-E78</f>
        <v>-474217.2658040002</v>
      </c>
      <c r="I78" s="161">
        <f>F78-C78</f>
        <v>-443244.98863101099</v>
      </c>
      <c r="J78" s="253">
        <f>'май '!J49+'июнь '!J18</f>
        <v>7841782.1768270107</v>
      </c>
      <c r="K78" s="253">
        <f>'май '!K49+'июнь '!K18</f>
        <v>7788809.8998270109</v>
      </c>
      <c r="L78" s="253">
        <f>'май '!L49+'июнь '!L18</f>
        <v>7821803.1830000002</v>
      </c>
      <c r="M78" s="253">
        <f>'май '!M49+'июнь '!M18</f>
        <v>7821803.1830000002</v>
      </c>
      <c r="N78" s="253">
        <f>'май '!N49+'июнь '!N18</f>
        <v>7383763.2011960009</v>
      </c>
      <c r="O78" s="161">
        <f>N78-L78</f>
        <v>-438039.98180399928</v>
      </c>
      <c r="P78" s="161">
        <f t="shared" ref="P78" si="142">N78-M78</f>
        <v>-438039.98180399928</v>
      </c>
      <c r="Q78" s="161">
        <f>N78-K78</f>
        <v>-405046.69863101002</v>
      </c>
      <c r="R78" s="168">
        <f>B78-J78</f>
        <v>260356.4989999989</v>
      </c>
      <c r="S78" s="168">
        <f>C78-K78</f>
        <v>282356.49899999984</v>
      </c>
      <c r="T78" s="168">
        <f>D78-L78</f>
        <v>280335.49299999978</v>
      </c>
      <c r="U78" s="168">
        <f>E78-M78</f>
        <v>280335.49299999978</v>
      </c>
      <c r="V78" s="168">
        <f>F78-N78</f>
        <v>244158.20899999887</v>
      </c>
      <c r="W78" s="161">
        <f>F78*W79</f>
        <v>-19769.279112097876</v>
      </c>
      <c r="X78" s="163">
        <f>F78*X79</f>
        <v>-19769.279112097876</v>
      </c>
      <c r="Y78" s="163">
        <f>F78*Y79</f>
        <v>-22692.092134059829</v>
      </c>
      <c r="Z78" s="160">
        <v>0</v>
      </c>
      <c r="AA78" s="160">
        <v>0</v>
      </c>
      <c r="AB78" s="161">
        <f t="shared" ref="AB78" si="143">AA78-Z78</f>
        <v>0</v>
      </c>
      <c r="AC78" s="168">
        <f>S78+Z78</f>
        <v>282356.49899999984</v>
      </c>
      <c r="AD78" s="168">
        <f>V78+AA78</f>
        <v>244158.20899999887</v>
      </c>
      <c r="AE78" s="161">
        <f>AE79*F78</f>
        <v>-19769.279112097876</v>
      </c>
      <c r="AF78" s="163" t="e">
        <f>AF79*F78</f>
        <v>#REF!</v>
      </c>
      <c r="AG78" s="163">
        <f>AG79*F78</f>
        <v>-22692.092134059829</v>
      </c>
      <c r="AH78" s="163">
        <f>AH79*F78</f>
        <v>-22692.092134059829</v>
      </c>
    </row>
    <row r="79" spans="1:34" s="104" customFormat="1" ht="20.25" customHeight="1" thickBot="1">
      <c r="A79" s="344"/>
      <c r="B79" s="164"/>
      <c r="C79" s="164"/>
      <c r="D79" s="164"/>
      <c r="E79" s="170"/>
      <c r="F79" s="164"/>
      <c r="G79" s="166">
        <f>G78/D78</f>
        <v>-5.8529887572613078E-2</v>
      </c>
      <c r="H79" s="166">
        <f t="shared" ref="H79" si="144">H78/E78</f>
        <v>-5.8529887572613078E-2</v>
      </c>
      <c r="I79" s="166">
        <f>I78/C78</f>
        <v>-5.4917092118857584E-2</v>
      </c>
      <c r="J79" s="164"/>
      <c r="K79" s="164"/>
      <c r="L79" s="164"/>
      <c r="M79" s="170"/>
      <c r="N79" s="164"/>
      <c r="O79" s="166">
        <f>O78/L78</f>
        <v>-5.600242956202741E-2</v>
      </c>
      <c r="P79" s="166">
        <f t="shared" ref="P79" si="145">P78/M78</f>
        <v>-5.600242956202741E-2</v>
      </c>
      <c r="Q79" s="166">
        <f>Q78/K78</f>
        <v>-5.2003669859756893E-2</v>
      </c>
      <c r="R79" s="167">
        <f>R78/B78</f>
        <v>3.2134293106680693E-2</v>
      </c>
      <c r="S79" s="167">
        <f>S78/C78</f>
        <v>3.4983357429111475E-2</v>
      </c>
      <c r="T79" s="167">
        <f>T78/D78</f>
        <v>3.4600184495780631E-2</v>
      </c>
      <c r="U79" s="167">
        <f>U78/E78</f>
        <v>3.4600184495780631E-2</v>
      </c>
      <c r="V79" s="167">
        <f>V78/F78</f>
        <v>3.2008485125927015E-2</v>
      </c>
      <c r="W79" s="166">
        <f>V79-T79</f>
        <v>-2.5916993698536159E-3</v>
      </c>
      <c r="X79" s="166">
        <f>V79-U79</f>
        <v>-2.5916993698536159E-3</v>
      </c>
      <c r="Y79" s="166">
        <f>V79-S79</f>
        <v>-2.9748723031844601E-3</v>
      </c>
      <c r="Z79" s="194">
        <f>Z78/S78</f>
        <v>0</v>
      </c>
      <c r="AA79" s="194">
        <f>AA78/V78</f>
        <v>0</v>
      </c>
      <c r="AB79" s="166">
        <f>AA79-Z79</f>
        <v>0</v>
      </c>
      <c r="AC79" s="167">
        <f>AC78/C78</f>
        <v>3.4983357429111475E-2</v>
      </c>
      <c r="AD79" s="167">
        <f>AD78/F78</f>
        <v>3.2008485125927015E-2</v>
      </c>
      <c r="AE79" s="166">
        <f>AD79-T79</f>
        <v>-2.5916993698536159E-3</v>
      </c>
      <c r="AF79" s="166" t="e">
        <f>AD79-#REF!</f>
        <v>#REF!</v>
      </c>
      <c r="AG79" s="166">
        <f>AD79-S79</f>
        <v>-2.9748723031844601E-3</v>
      </c>
      <c r="AH79" s="166">
        <f t="shared" ref="AH79" si="146">AD79-AC79</f>
        <v>-2.9748723031844601E-3</v>
      </c>
    </row>
    <row r="80" spans="1:34" s="12" customFormat="1" ht="20.25" customHeight="1">
      <c r="A80" s="343" t="s">
        <v>14</v>
      </c>
      <c r="B80" s="253">
        <f>'май '!B51+'июнь '!B20</f>
        <v>4398261.68</v>
      </c>
      <c r="C80" s="253">
        <f>'май '!C51+'июнь '!C20</f>
        <v>4398261.68</v>
      </c>
      <c r="D80" s="253">
        <f>'май '!D51+'июнь '!D20</f>
        <v>4440580.4136571428</v>
      </c>
      <c r="E80" s="253">
        <f>'май '!E51+'июнь '!E20</f>
        <v>4440580.4136571428</v>
      </c>
      <c r="F80" s="253">
        <f>'май '!F51+'июнь '!F20</f>
        <v>4107399.4929999998</v>
      </c>
      <c r="G80" s="161">
        <f>F80-D80</f>
        <v>-333180.920657143</v>
      </c>
      <c r="H80" s="161">
        <f t="shared" ref="H80" si="147">F80-E80</f>
        <v>-333180.920657143</v>
      </c>
      <c r="I80" s="161">
        <f>F80-C80</f>
        <v>-290862.18699999992</v>
      </c>
      <c r="J80" s="253">
        <f>'май '!J51+'июнь '!J20</f>
        <v>4093662.9070000001</v>
      </c>
      <c r="K80" s="253">
        <f>'май '!K51+'июнь '!K20</f>
        <v>4090315.8449999997</v>
      </c>
      <c r="L80" s="253">
        <f>'май '!L51+'июнь '!L20</f>
        <v>4136699.8393051429</v>
      </c>
      <c r="M80" s="253">
        <f>'май '!M51+'июнь '!M20</f>
        <v>4136699.8393051429</v>
      </c>
      <c r="N80" s="253">
        <f>'май '!N51+'июнь '!N20</f>
        <v>3856029.9610000001</v>
      </c>
      <c r="O80" s="161">
        <f>N80-L80</f>
        <v>-280669.87830514275</v>
      </c>
      <c r="P80" s="161">
        <f t="shared" ref="P80" si="148">N80-M80</f>
        <v>-280669.87830514275</v>
      </c>
      <c r="Q80" s="161">
        <f>N80-K80</f>
        <v>-234285.88399999961</v>
      </c>
      <c r="R80" s="168">
        <f>B80-J80</f>
        <v>304598.77299999958</v>
      </c>
      <c r="S80" s="168">
        <f>C80-K80</f>
        <v>307945.83499999996</v>
      </c>
      <c r="T80" s="168">
        <f>D80-L80</f>
        <v>303880.57435199991</v>
      </c>
      <c r="U80" s="168">
        <f>E80-M80</f>
        <v>303880.57435199991</v>
      </c>
      <c r="V80" s="168">
        <f>F80-N80</f>
        <v>251369.53199999966</v>
      </c>
      <c r="W80" s="161">
        <f>F80*W81</f>
        <v>-29710.597342372286</v>
      </c>
      <c r="X80" s="163">
        <f>F80*X81</f>
        <v>-29710.597342372286</v>
      </c>
      <c r="Y80" s="163">
        <f>F80*Y81</f>
        <v>-36211.484905402285</v>
      </c>
      <c r="Z80" s="160">
        <v>7240.6470000000008</v>
      </c>
      <c r="AA80" s="160">
        <v>3839.739000000005</v>
      </c>
      <c r="AB80" s="161">
        <f>AA80-Z80</f>
        <v>-3400.9079999999958</v>
      </c>
      <c r="AC80" s="168">
        <f>S80+Z80</f>
        <v>315186.48199999996</v>
      </c>
      <c r="AD80" s="168">
        <f>V80+AA80</f>
        <v>255209.27099999966</v>
      </c>
      <c r="AE80" s="161">
        <f>AE81*F80</f>
        <v>-25870.858342372274</v>
      </c>
      <c r="AF80" s="163" t="e">
        <f>AF81*F80</f>
        <v>#REF!</v>
      </c>
      <c r="AG80" s="163">
        <f>AG81*F80</f>
        <v>-32371.745905402277</v>
      </c>
      <c r="AH80" s="163">
        <f>AH81*F80</f>
        <v>-39133.560454097315</v>
      </c>
    </row>
    <row r="81" spans="1:34" s="12" customFormat="1" ht="20.25" customHeight="1" thickBot="1">
      <c r="A81" s="344"/>
      <c r="B81" s="164"/>
      <c r="C81" s="164"/>
      <c r="D81" s="164"/>
      <c r="E81" s="254"/>
      <c r="F81" s="164"/>
      <c r="G81" s="166">
        <f>G80/D80</f>
        <v>-7.5030939566466295E-2</v>
      </c>
      <c r="H81" s="166">
        <f t="shared" ref="H81" si="149">H80/E80</f>
        <v>-7.5030939566466295E-2</v>
      </c>
      <c r="I81" s="166">
        <f>I80/C80</f>
        <v>-6.6131169121342495E-2</v>
      </c>
      <c r="J81" s="164"/>
      <c r="K81" s="164"/>
      <c r="L81" s="164"/>
      <c r="M81" s="165"/>
      <c r="N81" s="164"/>
      <c r="O81" s="166">
        <f>O80/L80</f>
        <v>-6.7848741559234801E-2</v>
      </c>
      <c r="P81" s="166">
        <f t="shared" ref="P81" si="150">P80/M80</f>
        <v>-6.7848741559234801E-2</v>
      </c>
      <c r="Q81" s="166">
        <f>Q80/K80</f>
        <v>-5.7278188990317357E-2</v>
      </c>
      <c r="R81" s="167">
        <f>R80/B80</f>
        <v>6.9254354370292856E-2</v>
      </c>
      <c r="S81" s="167">
        <f>S80/C80</f>
        <v>7.0015350928369496E-2</v>
      </c>
      <c r="T81" s="167">
        <f>T80/D80</f>
        <v>6.8432625027441407E-2</v>
      </c>
      <c r="U81" s="167">
        <f>U80/E80</f>
        <v>6.8432625027441407E-2</v>
      </c>
      <c r="V81" s="167">
        <f>V80/F80</f>
        <v>6.1199192439983986E-2</v>
      </c>
      <c r="W81" s="166">
        <f>V81-T81</f>
        <v>-7.233432587457421E-3</v>
      </c>
      <c r="X81" s="166">
        <f>V81-U81</f>
        <v>-7.233432587457421E-3</v>
      </c>
      <c r="Y81" s="166">
        <f>V81-S81</f>
        <v>-8.8161584883855101E-3</v>
      </c>
      <c r="Z81" s="194">
        <f>Z80/S80</f>
        <v>2.3512729113546873E-2</v>
      </c>
      <c r="AA81" s="194">
        <f>AA80/V80</f>
        <v>1.5275276082385396E-2</v>
      </c>
      <c r="AB81" s="166">
        <f>AA81-Z81</f>
        <v>-8.2374530311614767E-3</v>
      </c>
      <c r="AC81" s="167">
        <f>AC80/C80</f>
        <v>7.1661602908538166E-2</v>
      </c>
      <c r="AD81" s="167">
        <f>AD80/F80</f>
        <v>6.2134027000523777E-2</v>
      </c>
      <c r="AE81" s="166">
        <f>AD81-T81</f>
        <v>-6.2985980269176303E-3</v>
      </c>
      <c r="AF81" s="166" t="e">
        <f>AD81-#REF!</f>
        <v>#REF!</v>
      </c>
      <c r="AG81" s="166">
        <f>AD81-S81</f>
        <v>-7.8813239278457195E-3</v>
      </c>
      <c r="AH81" s="166">
        <f t="shared" ref="AH81" si="151">AD81-AC81</f>
        <v>-9.5275759080143893E-3</v>
      </c>
    </row>
    <row r="82" spans="1:34" s="12" customFormat="1" ht="20.25" customHeight="1">
      <c r="A82" s="343" t="s">
        <v>15</v>
      </c>
      <c r="B82" s="253">
        <f>'май '!B53+'июнь '!B22</f>
        <v>1501949.4409999999</v>
      </c>
      <c r="C82" s="253">
        <f>'май '!C53+'июнь '!C22</f>
        <v>1501949.4409999999</v>
      </c>
      <c r="D82" s="253">
        <f>'май '!D53+'июнь '!D22</f>
        <v>1509026.2281105448</v>
      </c>
      <c r="E82" s="253">
        <f>'май '!E53+'июнь '!E22</f>
        <v>1509026.2281105448</v>
      </c>
      <c r="F82" s="253">
        <f>'май '!F53+'июнь '!F22</f>
        <v>1438643.2510000002</v>
      </c>
      <c r="G82" s="161">
        <f>F82-D82</f>
        <v>-70382.977110544685</v>
      </c>
      <c r="H82" s="161">
        <f t="shared" ref="H82" si="152">F82-E82</f>
        <v>-70382.977110544685</v>
      </c>
      <c r="I82" s="161">
        <f>F82-C82</f>
        <v>-63306.189999999711</v>
      </c>
      <c r="J82" s="253">
        <f>'май '!J53+'июнь '!J22</f>
        <v>1408741.3935799999</v>
      </c>
      <c r="K82" s="253">
        <f>'май '!K53+'июнь '!K22</f>
        <v>1379828.2968300001</v>
      </c>
      <c r="L82" s="253">
        <f>'май '!L53+'июнь '!L22</f>
        <v>1402884.4818608281</v>
      </c>
      <c r="M82" s="253">
        <f>'май '!M53+'июнь '!M22</f>
        <v>1402884.4818608281</v>
      </c>
      <c r="N82" s="253">
        <f>'май '!N53+'июнь '!N22</f>
        <v>1344075.695359</v>
      </c>
      <c r="O82" s="161">
        <f>N82-L82</f>
        <v>-58808.786501828115</v>
      </c>
      <c r="P82" s="161">
        <f t="shared" ref="P82" si="153">N82-M82</f>
        <v>-58808.786501828115</v>
      </c>
      <c r="Q82" s="161">
        <f>N82-K82</f>
        <v>-35752.601471000118</v>
      </c>
      <c r="R82" s="168">
        <f>B82-J82</f>
        <v>93208.047419999959</v>
      </c>
      <c r="S82" s="168">
        <f>C82-K82</f>
        <v>122121.14416999975</v>
      </c>
      <c r="T82" s="168">
        <f>D82-L82</f>
        <v>106141.74624971673</v>
      </c>
      <c r="U82" s="168">
        <f>E82-M82</f>
        <v>106141.74624971673</v>
      </c>
      <c r="V82" s="168">
        <f>F82-N82</f>
        <v>94567.555641000159</v>
      </c>
      <c r="W82" s="161">
        <f>F82*W83</f>
        <v>-6623.5993216976885</v>
      </c>
      <c r="X82" s="163">
        <f>F82*X83</f>
        <v>-6623.5993216976885</v>
      </c>
      <c r="Y82" s="163">
        <f>F82*Y83</f>
        <v>-22406.261898153731</v>
      </c>
      <c r="Z82" s="160">
        <v>0</v>
      </c>
      <c r="AA82" s="160">
        <v>0</v>
      </c>
      <c r="AB82" s="161">
        <f t="shared" ref="AB82" si="154">AA82-Z82</f>
        <v>0</v>
      </c>
      <c r="AC82" s="168">
        <f>S82+Z82</f>
        <v>122121.14416999975</v>
      </c>
      <c r="AD82" s="168">
        <f>V82+AA82</f>
        <v>94567.555641000159</v>
      </c>
      <c r="AE82" s="161">
        <f>AE83*F82</f>
        <v>-6623.5993216976885</v>
      </c>
      <c r="AF82" s="163" t="e">
        <f>AF83*F82</f>
        <v>#REF!</v>
      </c>
      <c r="AG82" s="163">
        <f>AG83*F82</f>
        <v>-22406.261898153731</v>
      </c>
      <c r="AH82" s="163">
        <f>AH83*F82</f>
        <v>-22406.261898153731</v>
      </c>
    </row>
    <row r="83" spans="1:34" s="12" customFormat="1" ht="20.25" customHeight="1" thickBot="1">
      <c r="A83" s="344"/>
      <c r="B83" s="164"/>
      <c r="C83" s="164"/>
      <c r="D83" s="164"/>
      <c r="E83" s="165"/>
      <c r="F83" s="164"/>
      <c r="G83" s="166">
        <f>G82/D82</f>
        <v>-4.6641321270254769E-2</v>
      </c>
      <c r="H83" s="166">
        <f t="shared" ref="H83" si="155">H82/E82</f>
        <v>-4.6641321270254769E-2</v>
      </c>
      <c r="I83" s="166">
        <f>I82/C82</f>
        <v>-4.2149348221635456E-2</v>
      </c>
      <c r="J83" s="164"/>
      <c r="K83" s="164"/>
      <c r="L83" s="164"/>
      <c r="M83" s="165"/>
      <c r="N83" s="164"/>
      <c r="O83" s="166">
        <f>O82/L82</f>
        <v>-4.1919906636804748E-2</v>
      </c>
      <c r="P83" s="166">
        <f t="shared" ref="P83" si="156">P82/M82</f>
        <v>-4.1919906636804748E-2</v>
      </c>
      <c r="Q83" s="166">
        <f>Q82/K82</f>
        <v>-2.5910906127333152E-2</v>
      </c>
      <c r="R83" s="167">
        <f>R82/B82</f>
        <v>6.20580459472337E-2</v>
      </c>
      <c r="S83" s="167">
        <f>S82/C82</f>
        <v>8.1308425461173534E-2</v>
      </c>
      <c r="T83" s="167">
        <f>T82/D82</f>
        <v>7.0337906838516026E-2</v>
      </c>
      <c r="U83" s="167">
        <f>U82/E82</f>
        <v>7.0337906838516026E-2</v>
      </c>
      <c r="V83" s="167">
        <f>V82/F82</f>
        <v>6.5733847203096593E-2</v>
      </c>
      <c r="W83" s="166">
        <f>V83-T83</f>
        <v>-4.604059635419433E-3</v>
      </c>
      <c r="X83" s="166">
        <f>V83-U83</f>
        <v>-4.604059635419433E-3</v>
      </c>
      <c r="Y83" s="166">
        <f>V83-S83</f>
        <v>-1.557457825807694E-2</v>
      </c>
      <c r="Z83" s="194">
        <f>Z82/S82</f>
        <v>0</v>
      </c>
      <c r="AA83" s="194">
        <f>AA82/V82</f>
        <v>0</v>
      </c>
      <c r="AB83" s="166">
        <f>AA83-Z83</f>
        <v>0</v>
      </c>
      <c r="AC83" s="167">
        <f>AC82/C82</f>
        <v>8.1308425461173534E-2</v>
      </c>
      <c r="AD83" s="167">
        <f>AD82/F82</f>
        <v>6.5733847203096593E-2</v>
      </c>
      <c r="AE83" s="166">
        <f>AD83-T83</f>
        <v>-4.604059635419433E-3</v>
      </c>
      <c r="AF83" s="166" t="e">
        <f>AD83-#REF!</f>
        <v>#REF!</v>
      </c>
      <c r="AG83" s="166">
        <f>AD83-S83</f>
        <v>-1.557457825807694E-2</v>
      </c>
      <c r="AH83" s="166">
        <f t="shared" ref="AH83" si="157">AD83-AC83</f>
        <v>-1.557457825807694E-2</v>
      </c>
    </row>
    <row r="84" spans="1:34" s="104" customFormat="1" ht="20.25" customHeight="1">
      <c r="A84" s="343" t="s">
        <v>16</v>
      </c>
      <c r="B84" s="253">
        <f>'май '!B55+'июнь '!B24</f>
        <v>3158781.8255409999</v>
      </c>
      <c r="C84" s="253">
        <f>'май '!C55+'июнь '!C24</f>
        <v>3158781.8255409999</v>
      </c>
      <c r="D84" s="253">
        <f>'май '!D55+'июнь '!D24</f>
        <v>3159186.085</v>
      </c>
      <c r="E84" s="253">
        <f>'май '!E55+'июнь '!E24</f>
        <v>3159186.085</v>
      </c>
      <c r="F84" s="253">
        <f>'май '!F55+'июнь '!F24</f>
        <v>3177663.4759999998</v>
      </c>
      <c r="G84" s="161">
        <f>F84-D84</f>
        <v>18477.390999999829</v>
      </c>
      <c r="H84" s="161">
        <f t="shared" ref="H84" si="158">F84-E84</f>
        <v>18477.390999999829</v>
      </c>
      <c r="I84" s="161">
        <f>F84-C84</f>
        <v>18881.650458999909</v>
      </c>
      <c r="J84" s="253">
        <f>'май '!J55+'июнь '!J24</f>
        <v>2889805.0866494002</v>
      </c>
      <c r="K84" s="253">
        <f>'май '!K55+'июнь '!K24</f>
        <v>2889805.0866494002</v>
      </c>
      <c r="L84" s="253">
        <f>'май '!L55+'июнь '!L24</f>
        <v>2892284.943</v>
      </c>
      <c r="M84" s="253">
        <f>'май '!M55+'июнь '!M24</f>
        <v>2892284.943</v>
      </c>
      <c r="N84" s="253">
        <f>'май '!N55+'июнь '!N24</f>
        <v>2911784.35</v>
      </c>
      <c r="O84" s="161">
        <f>N84-L84</f>
        <v>19499.407000000123</v>
      </c>
      <c r="P84" s="161">
        <f t="shared" ref="P84" si="159">N84-M84</f>
        <v>19499.407000000123</v>
      </c>
      <c r="Q84" s="161">
        <f>N84-K84</f>
        <v>21979.263350599911</v>
      </c>
      <c r="R84" s="168">
        <f>B84-J84</f>
        <v>268976.7388915997</v>
      </c>
      <c r="S84" s="168">
        <f>C84-K84</f>
        <v>268976.7388915997</v>
      </c>
      <c r="T84" s="168">
        <f>D84-L84</f>
        <v>266901.14199999999</v>
      </c>
      <c r="U84" s="168">
        <f>E84-M84</f>
        <v>266901.14199999999</v>
      </c>
      <c r="V84" s="168">
        <f>F84-N84</f>
        <v>265879.1259999997</v>
      </c>
      <c r="W84" s="161">
        <f>F84*W85</f>
        <v>-2583.0626197281154</v>
      </c>
      <c r="X84" s="163">
        <f>F84*X85</f>
        <v>-2583.0626197281154</v>
      </c>
      <c r="Y84" s="163">
        <f>F84*Y85</f>
        <v>-4705.4240814351961</v>
      </c>
      <c r="Z84" s="160">
        <v>90835.403999999995</v>
      </c>
      <c r="AA84" s="160">
        <v>24149.16399999999</v>
      </c>
      <c r="AB84" s="161">
        <f t="shared" ref="AB84" si="160">AA84-Z84</f>
        <v>-66686.240000000005</v>
      </c>
      <c r="AC84" s="168">
        <f>S84+Z84</f>
        <v>359812.14289159968</v>
      </c>
      <c r="AD84" s="168">
        <f>V84+AA84</f>
        <v>290028.28999999969</v>
      </c>
      <c r="AE84" s="161">
        <f>AE85*F84</f>
        <v>21566.101380271848</v>
      </c>
      <c r="AF84" s="163" t="e">
        <f>AF85*F84</f>
        <v>#REF!</v>
      </c>
      <c r="AG84" s="163">
        <f>AG85*F84</f>
        <v>19443.739918564766</v>
      </c>
      <c r="AH84" s="163">
        <f>AH85*F84</f>
        <v>-71934.633631836594</v>
      </c>
    </row>
    <row r="85" spans="1:34" s="104" customFormat="1" ht="20.25" customHeight="1" thickBot="1">
      <c r="A85" s="344"/>
      <c r="B85" s="164"/>
      <c r="C85" s="164"/>
      <c r="D85" s="169"/>
      <c r="E85" s="170"/>
      <c r="F85" s="169"/>
      <c r="G85" s="166">
        <f>G84/D84</f>
        <v>5.8487820922393779E-3</v>
      </c>
      <c r="H85" s="166">
        <f t="shared" ref="H85" si="161">H84/E84</f>
        <v>5.8487820922393779E-3</v>
      </c>
      <c r="I85" s="166">
        <f>I84/C84</f>
        <v>5.9775101611413374E-3</v>
      </c>
      <c r="J85" s="164"/>
      <c r="K85" s="164"/>
      <c r="L85" s="169"/>
      <c r="M85" s="170"/>
      <c r="N85" s="169"/>
      <c r="O85" s="166">
        <f>O84/L84</f>
        <v>6.7418692778500981E-3</v>
      </c>
      <c r="P85" s="166">
        <f t="shared" ref="P85" si="162">P84/M84</f>
        <v>6.7418692778500981E-3</v>
      </c>
      <c r="Q85" s="166">
        <f>Q84/K84</f>
        <v>7.6057944018929954E-3</v>
      </c>
      <c r="R85" s="167">
        <f>R84/B84</f>
        <v>8.5152047133085065E-2</v>
      </c>
      <c r="S85" s="167">
        <f>S84/C84</f>
        <v>8.5152047133085065E-2</v>
      </c>
      <c r="T85" s="167">
        <f>T84/D84</f>
        <v>8.4484147124875675E-2</v>
      </c>
      <c r="U85" s="167">
        <f>U84/E84</f>
        <v>8.4484147124875675E-2</v>
      </c>
      <c r="V85" s="167">
        <f>V84/F84</f>
        <v>8.3671266012940046E-2</v>
      </c>
      <c r="W85" s="166">
        <f>V85-T85</f>
        <v>-8.1288111193562884E-4</v>
      </c>
      <c r="X85" s="166">
        <f>V85-U85</f>
        <v>-8.1288111193562884E-4</v>
      </c>
      <c r="Y85" s="166">
        <f>V85-S85</f>
        <v>-1.4807811201450194E-3</v>
      </c>
      <c r="Z85" s="194">
        <f>Z84/S84</f>
        <v>0.33770728418492563</v>
      </c>
      <c r="AA85" s="194">
        <f>AA84/V84</f>
        <v>9.0827604119625455E-2</v>
      </c>
      <c r="AB85" s="166">
        <f>AA85-Z85</f>
        <v>-0.24687968006530017</v>
      </c>
      <c r="AC85" s="167">
        <f>AC84/C84</f>
        <v>0.113908513713186</v>
      </c>
      <c r="AD85" s="167">
        <f>AD84/F84</f>
        <v>9.1270926638551228E-2</v>
      </c>
      <c r="AE85" s="166">
        <f>AD85-T85</f>
        <v>6.7867795136755532E-3</v>
      </c>
      <c r="AF85" s="166" t="e">
        <f>AD85-#REF!</f>
        <v>#REF!</v>
      </c>
      <c r="AG85" s="166">
        <f>AD85-S85</f>
        <v>6.1188795054661627E-3</v>
      </c>
      <c r="AH85" s="166">
        <f t="shared" ref="AH85" si="163">AD85-AC85</f>
        <v>-2.2637587074634771E-2</v>
      </c>
    </row>
    <row r="86" spans="1:34" s="12" customFormat="1" ht="20.25" customHeight="1">
      <c r="A86" s="349" t="s">
        <v>119</v>
      </c>
      <c r="B86" s="253">
        <f>'май '!B57+'июнь '!B26</f>
        <v>383197.22100000002</v>
      </c>
      <c r="C86" s="253">
        <f>'май '!C57+'июнь '!C26</f>
        <v>383197.22100000002</v>
      </c>
      <c r="D86" s="253">
        <f>'май '!D57+'июнь '!D26</f>
        <v>383197.22100000002</v>
      </c>
      <c r="E86" s="253">
        <f>'май '!E57+'июнь '!E26</f>
        <v>383197.22100000002</v>
      </c>
      <c r="F86" s="253">
        <f>'май '!F57+'июнь '!F26</f>
        <v>373808.58600000001</v>
      </c>
      <c r="G86" s="161">
        <f>F86-D86</f>
        <v>-9388.6350000000093</v>
      </c>
      <c r="H86" s="161">
        <f t="shared" ref="H86" si="164">F86-E86</f>
        <v>-9388.6350000000093</v>
      </c>
      <c r="I86" s="161">
        <f>F86-C86</f>
        <v>-9388.6350000000093</v>
      </c>
      <c r="J86" s="253">
        <f>'май '!J57+'июнь '!J26</f>
        <v>250383.23200000002</v>
      </c>
      <c r="K86" s="253">
        <f>'май '!K57+'июнь '!K26</f>
        <v>250383.23200000002</v>
      </c>
      <c r="L86" s="253">
        <f>'май '!L57+'июнь '!L26</f>
        <v>265513.78205192462</v>
      </c>
      <c r="M86" s="253">
        <f>'май '!M57+'июнь '!M26</f>
        <v>265513.78205192462</v>
      </c>
      <c r="N86" s="253">
        <f>'май '!N57+'июнь '!N26</f>
        <v>245966.13</v>
      </c>
      <c r="O86" s="161">
        <f>N86-L86</f>
        <v>-19547.652051924611</v>
      </c>
      <c r="P86" s="161">
        <f t="shared" ref="P86" si="165">N86-M86</f>
        <v>-19547.652051924611</v>
      </c>
      <c r="Q86" s="161">
        <f>N86-K86</f>
        <v>-4417.1020000000135</v>
      </c>
      <c r="R86" s="168">
        <f>B86-J86</f>
        <v>132813.989</v>
      </c>
      <c r="S86" s="168">
        <f>C86-K86</f>
        <v>132813.989</v>
      </c>
      <c r="T86" s="168">
        <f>D86-L86</f>
        <v>117683.4389480754</v>
      </c>
      <c r="U86" s="168">
        <f>E86-M86</f>
        <v>117683.4389480754</v>
      </c>
      <c r="V86" s="168">
        <f>F86-N86</f>
        <v>127842.45600000001</v>
      </c>
      <c r="W86" s="161">
        <f>F86*W87</f>
        <v>13042.354386535024</v>
      </c>
      <c r="X86" s="163">
        <f>F86*X87</f>
        <v>13042.354386535024</v>
      </c>
      <c r="Y86" s="163">
        <f>F86*Y87</f>
        <v>-1717.4852217802954</v>
      </c>
      <c r="Z86" s="160">
        <v>18385.505000000001</v>
      </c>
      <c r="AA86" s="160">
        <v>15365.505998000011</v>
      </c>
      <c r="AB86" s="161">
        <f t="shared" ref="AB86" si="166">AA86-Z86</f>
        <v>-3019.9990019999896</v>
      </c>
      <c r="AC86" s="168">
        <f>S86+Z86</f>
        <v>151199.49400000001</v>
      </c>
      <c r="AD86" s="168">
        <f>V86+AA86</f>
        <v>143207.96199800001</v>
      </c>
      <c r="AE86" s="161">
        <f>AE87*F86</f>
        <v>28407.860384535041</v>
      </c>
      <c r="AF86" s="163" t="e">
        <f>AF87*F86</f>
        <v>#REF!</v>
      </c>
      <c r="AG86" s="163">
        <f>AG87*F86</f>
        <v>13648.020776219722</v>
      </c>
      <c r="AH86" s="163">
        <f>AH87*F86</f>
        <v>-4287.0248094734297</v>
      </c>
    </row>
    <row r="87" spans="1:34" s="12" customFormat="1" ht="20.25" customHeight="1" thickBot="1">
      <c r="A87" s="350"/>
      <c r="B87" s="164"/>
      <c r="C87" s="164"/>
      <c r="D87" s="169"/>
      <c r="E87" s="171"/>
      <c r="F87" s="169"/>
      <c r="G87" s="166">
        <f>G86/D86</f>
        <v>-2.4500790938669175E-2</v>
      </c>
      <c r="H87" s="166">
        <f t="shared" ref="H87" si="167">H86/E86</f>
        <v>-2.4500790938669175E-2</v>
      </c>
      <c r="I87" s="166">
        <f>I86/C86</f>
        <v>-2.4500790938669175E-2</v>
      </c>
      <c r="J87" s="164"/>
      <c r="K87" s="164"/>
      <c r="L87" s="169"/>
      <c r="M87" s="171"/>
      <c r="N87" s="169"/>
      <c r="O87" s="166">
        <f>O86/L86</f>
        <v>-7.3621986402580858E-2</v>
      </c>
      <c r="P87" s="166">
        <f t="shared" ref="P87" si="168">P86/M86</f>
        <v>-7.3621986402580858E-2</v>
      </c>
      <c r="Q87" s="166">
        <f>Q86/K86</f>
        <v>-1.7641365057545121E-2</v>
      </c>
      <c r="R87" s="167">
        <f>R86/B86</f>
        <v>0.3465943428645063</v>
      </c>
      <c r="S87" s="167">
        <f>S86/C86</f>
        <v>0.3465943428645063</v>
      </c>
      <c r="T87" s="167">
        <f>T86/D86</f>
        <v>0.30710932255971501</v>
      </c>
      <c r="U87" s="167">
        <f>U86/E86</f>
        <v>0.30710932255971501</v>
      </c>
      <c r="V87" s="167">
        <f>V86/F86</f>
        <v>0.34199978488455585</v>
      </c>
      <c r="W87" s="166">
        <f>V87-T87</f>
        <v>3.4890462324840832E-2</v>
      </c>
      <c r="X87" s="166">
        <f>V87-U87</f>
        <v>3.4890462324840832E-2</v>
      </c>
      <c r="Y87" s="166">
        <f>V87-S87</f>
        <v>-4.5945579799504532E-3</v>
      </c>
      <c r="Z87" s="194">
        <f>Z86/S86</f>
        <v>0.13843048566216923</v>
      </c>
      <c r="AA87" s="194">
        <f>AA86/V86</f>
        <v>0.12019094813072123</v>
      </c>
      <c r="AB87" s="166">
        <f>AA87-Z87</f>
        <v>-1.8239537531447997E-2</v>
      </c>
      <c r="AC87" s="167">
        <f>AC86/C86</f>
        <v>0.39457356607500033</v>
      </c>
      <c r="AD87" s="167">
        <f>AD86/F86</f>
        <v>0.38310506329033334</v>
      </c>
      <c r="AE87" s="166">
        <f>AD87-T87</f>
        <v>7.5995740730618322E-2</v>
      </c>
      <c r="AF87" s="166" t="e">
        <f>AD87-#REF!</f>
        <v>#REF!</v>
      </c>
      <c r="AG87" s="166">
        <f>AD87-S87</f>
        <v>3.6510720425827037E-2</v>
      </c>
      <c r="AH87" s="166">
        <f t="shared" ref="AH87" si="169">AD87-AC87</f>
        <v>-1.146850278466699E-2</v>
      </c>
    </row>
    <row r="88" spans="1:34" s="12" customFormat="1" ht="20.25" customHeight="1">
      <c r="A88" s="341" t="s">
        <v>236</v>
      </c>
      <c r="B88" s="322">
        <f t="shared" ref="B88:F88" si="170">B70+B72+B74+B76+B78+B80+B82+B84</f>
        <v>30796199.87136801</v>
      </c>
      <c r="C88" s="322">
        <f t="shared" si="170"/>
        <v>30670609.791368011</v>
      </c>
      <c r="D88" s="322">
        <f t="shared" si="170"/>
        <v>30884342.001560628</v>
      </c>
      <c r="E88" s="322">
        <f t="shared" si="170"/>
        <v>30368065.680792689</v>
      </c>
      <c r="F88" s="322">
        <f t="shared" si="170"/>
        <v>29313797.638196003</v>
      </c>
      <c r="G88" s="173">
        <f>F88-D88</f>
        <v>-1570544.3633646257</v>
      </c>
      <c r="H88" s="173">
        <f t="shared" ref="H88" si="171">F88-E88</f>
        <v>-1054268.0425966866</v>
      </c>
      <c r="I88" s="173">
        <f>F88-C88</f>
        <v>-1356812.1531720087</v>
      </c>
      <c r="J88" s="324">
        <f t="shared" ref="J88:N88" si="172">J70+J72+J74+J76+J78+J80+J82+J84</f>
        <v>28575179.779056411</v>
      </c>
      <c r="K88" s="324">
        <f t="shared" si="172"/>
        <v>28352105.71501318</v>
      </c>
      <c r="L88" s="324">
        <f t="shared" si="172"/>
        <v>28636078.279323231</v>
      </c>
      <c r="M88" s="324">
        <f t="shared" si="172"/>
        <v>28175226.837283392</v>
      </c>
      <c r="N88" s="324">
        <f t="shared" si="172"/>
        <v>27290442.226285003</v>
      </c>
      <c r="O88" s="173">
        <f>N88-L88</f>
        <v>-1345636.0530382283</v>
      </c>
      <c r="P88" s="173">
        <f t="shared" ref="P88" si="173">N88-M88</f>
        <v>-884784.61099838838</v>
      </c>
      <c r="Q88" s="173">
        <f>N88-K88</f>
        <v>-1061663.4887281768</v>
      </c>
      <c r="R88" s="174">
        <f t="shared" ref="R88:V88" si="174">R70+R72+R74+R76+R78+R80+R82+R84</f>
        <v>2221020.0923115979</v>
      </c>
      <c r="S88" s="175">
        <f t="shared" si="174"/>
        <v>2318504.0763548277</v>
      </c>
      <c r="T88" s="175">
        <f t="shared" si="174"/>
        <v>2248263.7222373947</v>
      </c>
      <c r="U88" s="175">
        <f t="shared" si="174"/>
        <v>2192838.8435092987</v>
      </c>
      <c r="V88" s="176">
        <f t="shared" si="174"/>
        <v>2023355.411910997</v>
      </c>
      <c r="W88" s="172">
        <f>F88*W89</f>
        <v>-110578.5986511845</v>
      </c>
      <c r="X88" s="172">
        <f>F88*X89</f>
        <v>-93356.096404255368</v>
      </c>
      <c r="Y88" s="172">
        <f>F88*Y89</f>
        <v>-192582.2489282701</v>
      </c>
      <c r="Z88" s="172">
        <f t="shared" ref="Z88:AA88" si="175">Z70+Z72+Z74+Z76+Z78+Z80+Z82+Z84</f>
        <v>220945.81999999995</v>
      </c>
      <c r="AA88" s="172">
        <f t="shared" si="175"/>
        <v>86477.626999999979</v>
      </c>
      <c r="AB88" s="172">
        <f t="shared" ref="AB88" si="176">AA88-Z88</f>
        <v>-134468.19299999997</v>
      </c>
      <c r="AC88" s="175">
        <f>AC70+AC72+AC74+AC76+AC78+AC80+AC82+AC84</f>
        <v>2539449.8963548276</v>
      </c>
      <c r="AD88" s="175">
        <f>AD70+AD72+AD74+AD76+AD78+AD80+AD82+AD84</f>
        <v>2109833.0389109971</v>
      </c>
      <c r="AE88" s="172">
        <f>AE89*F88</f>
        <v>-24100.971651184183</v>
      </c>
      <c r="AF88" s="172" t="e">
        <f>AF89*F88</f>
        <v>#REF!</v>
      </c>
      <c r="AG88" s="172">
        <f>AG89*F88</f>
        <v>-106104.6219282698</v>
      </c>
      <c r="AH88" s="172">
        <f>AH89*F88</f>
        <v>-317276.19955722551</v>
      </c>
    </row>
    <row r="89" spans="1:34" s="12" customFormat="1" ht="20.25" customHeight="1" thickBot="1">
      <c r="A89" s="342"/>
      <c r="B89" s="323"/>
      <c r="C89" s="323"/>
      <c r="D89" s="323"/>
      <c r="E89" s="323"/>
      <c r="F89" s="323"/>
      <c r="G89" s="178">
        <f>G88/D88</f>
        <v>-5.0852446954682211E-2</v>
      </c>
      <c r="H89" s="178">
        <f t="shared" ref="H89" si="177">H88/E88</f>
        <v>-3.4716338329823029E-2</v>
      </c>
      <c r="I89" s="178">
        <f>I88/C88</f>
        <v>-4.4238186407166646E-2</v>
      </c>
      <c r="J89" s="325"/>
      <c r="K89" s="325"/>
      <c r="L89" s="325"/>
      <c r="M89" s="325"/>
      <c r="N89" s="325"/>
      <c r="O89" s="178">
        <f>O88/L88</f>
        <v>-4.6990933601751217E-2</v>
      </c>
      <c r="P89" s="178">
        <f t="shared" ref="P89" si="178">P88/M88</f>
        <v>-3.1402927689213163E-2</v>
      </c>
      <c r="Q89" s="178">
        <f>Q88/K88</f>
        <v>-3.744566627254068E-2</v>
      </c>
      <c r="R89" s="179">
        <f>R88/B88</f>
        <v>7.2119940174064631E-2</v>
      </c>
      <c r="S89" s="180">
        <f>S88/C88</f>
        <v>7.5593673947994058E-2</v>
      </c>
      <c r="T89" s="180">
        <f>T88/D88</f>
        <v>7.2796231893941174E-2</v>
      </c>
      <c r="U89" s="180">
        <f>U88/E88</f>
        <v>7.2208709851949313E-2</v>
      </c>
      <c r="V89" s="181">
        <f>V88/F88</f>
        <v>6.9023994669136834E-2</v>
      </c>
      <c r="W89" s="177">
        <f>V89-T89</f>
        <v>-3.7722372248043395E-3</v>
      </c>
      <c r="X89" s="177">
        <f>V89-U89</f>
        <v>-3.1847151828124781E-3</v>
      </c>
      <c r="Y89" s="177">
        <f>V89-S89</f>
        <v>-6.5696792788572239E-3</v>
      </c>
      <c r="Z89" s="177">
        <f>Z88/S88</f>
        <v>9.5296714055113016E-2</v>
      </c>
      <c r="AA89" s="177">
        <f>AA88/V88</f>
        <v>4.2739711713981339E-2</v>
      </c>
      <c r="AB89" s="177">
        <f>AA89-Z89</f>
        <v>-5.2557002341131677E-2</v>
      </c>
      <c r="AC89" s="180">
        <f>AC88/C88</f>
        <v>8.2797502678591497E-2</v>
      </c>
      <c r="AD89" s="180">
        <f>AD88/F88</f>
        <v>7.1974060302643139E-2</v>
      </c>
      <c r="AE89" s="177">
        <f>AD89-T89</f>
        <v>-8.2217159129803485E-4</v>
      </c>
      <c r="AF89" s="177" t="e">
        <f>AD89-#REF!</f>
        <v>#REF!</v>
      </c>
      <c r="AG89" s="177">
        <f>AD89-S89</f>
        <v>-3.6196136453509192E-3</v>
      </c>
      <c r="AH89" s="177">
        <f t="shared" ref="AH89" si="179">AD89-AC89</f>
        <v>-1.0823442375948358E-2</v>
      </c>
    </row>
    <row r="90" spans="1:34" s="12" customFormat="1" ht="20.25" customHeight="1">
      <c r="A90" s="347" t="s">
        <v>237</v>
      </c>
      <c r="B90" s="318">
        <f t="shared" ref="B90:F90" si="180">B72+B74+B76+B78+B80+B84+B86+B70+B82</f>
        <v>31179397.09236801</v>
      </c>
      <c r="C90" s="318">
        <f t="shared" si="180"/>
        <v>31053807.012368012</v>
      </c>
      <c r="D90" s="318">
        <f t="shared" si="180"/>
        <v>31267539.222560629</v>
      </c>
      <c r="E90" s="318">
        <f t="shared" si="180"/>
        <v>30751262.90179269</v>
      </c>
      <c r="F90" s="318">
        <f t="shared" si="180"/>
        <v>29687606.224196002</v>
      </c>
      <c r="G90" s="182">
        <f>F90-D90</f>
        <v>-1579932.9983646274</v>
      </c>
      <c r="H90" s="182">
        <f t="shared" ref="H90" si="181">F90-E90</f>
        <v>-1063656.6775966883</v>
      </c>
      <c r="I90" s="182">
        <f>F90-C90</f>
        <v>-1366200.7881720103</v>
      </c>
      <c r="J90" s="318">
        <f t="shared" ref="J90:N90" si="182">J72+J74+J76+J78+J80+J84+J86+J70+J82</f>
        <v>28825563.011056412</v>
      </c>
      <c r="K90" s="318">
        <f t="shared" si="182"/>
        <v>28602488.947013181</v>
      </c>
      <c r="L90" s="318">
        <f t="shared" si="182"/>
        <v>28901592.061375156</v>
      </c>
      <c r="M90" s="318">
        <f t="shared" si="182"/>
        <v>28440740.619335316</v>
      </c>
      <c r="N90" s="318">
        <f t="shared" si="182"/>
        <v>27536408.356285002</v>
      </c>
      <c r="O90" s="182">
        <f>N90-L90</f>
        <v>-1365183.705090154</v>
      </c>
      <c r="P90" s="182">
        <f t="shared" ref="P90" si="183">N90-M90</f>
        <v>-904332.26305031404</v>
      </c>
      <c r="Q90" s="182">
        <f>N90-K90</f>
        <v>-1066080.5907281786</v>
      </c>
      <c r="R90" s="183">
        <f t="shared" ref="R90:U90" si="184">R72+R74+R76+R78+R80+R84+R86+R70+R82</f>
        <v>2353834.0813115975</v>
      </c>
      <c r="S90" s="184">
        <f t="shared" si="184"/>
        <v>2451318.0653548273</v>
      </c>
      <c r="T90" s="184">
        <f t="shared" si="184"/>
        <v>2365947.1611854699</v>
      </c>
      <c r="U90" s="184">
        <f t="shared" si="184"/>
        <v>2310522.282457374</v>
      </c>
      <c r="V90" s="185">
        <f>V72+V74+V76+V78+V80+V84+V86+V70+V82</f>
        <v>2151197.867910997</v>
      </c>
      <c r="W90" s="182">
        <f>F90*W91</f>
        <v>-95199.175635317282</v>
      </c>
      <c r="X90" s="182">
        <f>F90*X91</f>
        <v>-79405.665767820261</v>
      </c>
      <c r="Y90" s="182">
        <f>F90*Y91</f>
        <v>-192275.36310148315</v>
      </c>
      <c r="Z90" s="182">
        <f>Z88+Z86</f>
        <v>239331.32499999995</v>
      </c>
      <c r="AA90" s="182">
        <f>AA88+AA86</f>
        <v>101843.13299799999</v>
      </c>
      <c r="AB90" s="182">
        <f t="shared" ref="AB90" si="185">AA90-Z90</f>
        <v>-137488.19200199997</v>
      </c>
      <c r="AC90" s="184">
        <f>AC72+AC74+AC76+AC78+AC80+AC84+AC86+AC70+AC82</f>
        <v>2690649.3903548275</v>
      </c>
      <c r="AD90" s="184">
        <f>AD72+AD74+AD76+AD78+AD80+AD84+AD86+AD70+AD82</f>
        <v>2253041.0009089969</v>
      </c>
      <c r="AE90" s="182">
        <f>AE91*F90</f>
        <v>6643.9573626827605</v>
      </c>
      <c r="AF90" s="182" t="e">
        <f>AF91*F90</f>
        <v>#REF!</v>
      </c>
      <c r="AG90" s="182">
        <f>AG91*F90</f>
        <v>-90432.230103483118</v>
      </c>
      <c r="AH90" s="182">
        <f>AH91*F90</f>
        <v>-319234.26171542861</v>
      </c>
    </row>
    <row r="91" spans="1:34" s="12" customFormat="1" ht="20.25" customHeight="1" thickBot="1">
      <c r="A91" s="348"/>
      <c r="B91" s="319"/>
      <c r="C91" s="319"/>
      <c r="D91" s="319"/>
      <c r="E91" s="319"/>
      <c r="F91" s="319"/>
      <c r="G91" s="186">
        <f>G90/D90</f>
        <v>-5.0529496009223844E-2</v>
      </c>
      <c r="H91" s="186">
        <f t="shared" ref="H91" si="186">H90/E90</f>
        <v>-3.458904048895764E-2</v>
      </c>
      <c r="I91" s="186">
        <f>I90/C90</f>
        <v>-4.3994631242085205E-2</v>
      </c>
      <c r="J91" s="319"/>
      <c r="K91" s="319"/>
      <c r="L91" s="319"/>
      <c r="M91" s="319"/>
      <c r="N91" s="319"/>
      <c r="O91" s="186">
        <f>O90/L90</f>
        <v>-4.7235588343751529E-2</v>
      </c>
      <c r="P91" s="186">
        <f t="shared" ref="P91" si="187">P90/M90</f>
        <v>-3.1797071502262762E-2</v>
      </c>
      <c r="Q91" s="186">
        <f>Q90/K90</f>
        <v>-3.7272301466600315E-2</v>
      </c>
      <c r="R91" s="187">
        <f>R90/B90</f>
        <v>7.5493251981057746E-2</v>
      </c>
      <c r="S91" s="188">
        <f>S90/C90</f>
        <v>7.8937763230721575E-2</v>
      </c>
      <c r="T91" s="188">
        <f>T90/D90</f>
        <v>7.5667840195059413E-2</v>
      </c>
      <c r="U91" s="188">
        <f>U90/E90</f>
        <v>7.5135850187235037E-2</v>
      </c>
      <c r="V91" s="189">
        <f>V90/F90</f>
        <v>7.246114259484239E-2</v>
      </c>
      <c r="W91" s="186">
        <f>V91-T91</f>
        <v>-3.2066976002170233E-3</v>
      </c>
      <c r="X91" s="186">
        <f>V91-U91</f>
        <v>-2.6747075923926472E-3</v>
      </c>
      <c r="Y91" s="186">
        <f>V91-S91</f>
        <v>-6.476620635879185E-3</v>
      </c>
      <c r="Z91" s="186">
        <f>Z90/S90</f>
        <v>9.7633729536177855E-2</v>
      </c>
      <c r="AA91" s="186">
        <f>AA90/V90</f>
        <v>4.7342522283595721E-2</v>
      </c>
      <c r="AB91" s="186">
        <f>AA91-Z91</f>
        <v>-5.0291207252582133E-2</v>
      </c>
      <c r="AC91" s="188">
        <f>AC90/C90</f>
        <v>8.6644751456180696E-2</v>
      </c>
      <c r="AD91" s="188">
        <f>AD90/F90</f>
        <v>7.5891635852833525E-2</v>
      </c>
      <c r="AE91" s="186">
        <f>AD91-T91</f>
        <v>2.2379565777411181E-4</v>
      </c>
      <c r="AF91" s="186" t="e">
        <f>AD91-#REF!</f>
        <v>#REF!</v>
      </c>
      <c r="AG91" s="186">
        <f>AD91-S91</f>
        <v>-3.0461273778880499E-3</v>
      </c>
      <c r="AH91" s="186">
        <f t="shared" ref="AH91" si="188">AD91-AC91</f>
        <v>-1.0753115603347171E-2</v>
      </c>
    </row>
    <row r="92" spans="1:34" s="193" customFormat="1" ht="18">
      <c r="A92" s="8"/>
      <c r="B92" s="8"/>
      <c r="C92" s="8"/>
      <c r="D92" s="8"/>
      <c r="E92" s="8"/>
      <c r="F92" s="9"/>
      <c r="G92" s="8"/>
      <c r="H92" s="8"/>
      <c r="I92" s="8"/>
      <c r="J92" s="8"/>
      <c r="K92" s="8"/>
      <c r="L92" s="8"/>
      <c r="M92" s="8"/>
      <c r="N92" s="8"/>
      <c r="O92" s="8"/>
      <c r="P92" s="8"/>
      <c r="Q92" s="8"/>
      <c r="R92" s="8"/>
      <c r="S92" s="8"/>
      <c r="T92" s="8"/>
      <c r="U92" s="8"/>
      <c r="V92" s="9">
        <f>V88-U88</f>
        <v>-169483.43159830174</v>
      </c>
      <c r="W92" s="8"/>
      <c r="X92" s="8"/>
      <c r="Y92" s="8"/>
    </row>
    <row r="95" spans="1:34">
      <c r="P95" s="308">
        <v>15229.097</v>
      </c>
    </row>
    <row r="96" spans="1:34">
      <c r="P96" s="130">
        <v>4325.5950000000003</v>
      </c>
    </row>
    <row r="97" spans="1:33">
      <c r="P97" s="130">
        <v>4066.51</v>
      </c>
    </row>
    <row r="98" spans="1:33" s="130" customFormat="1" ht="24" customHeight="1">
      <c r="A98" s="139" t="s">
        <v>113</v>
      </c>
      <c r="C98" s="131"/>
      <c r="P98" s="308">
        <v>3885.3589999999999</v>
      </c>
      <c r="S98" s="131"/>
      <c r="AA98" s="307"/>
      <c r="AB98" s="134"/>
      <c r="AC98" s="320"/>
      <c r="AD98" s="320"/>
      <c r="AE98" s="320"/>
      <c r="AF98" s="320"/>
      <c r="AG98" s="320"/>
    </row>
    <row r="99" spans="1:33">
      <c r="P99" s="308">
        <f>P95+P96+P97+P98</f>
        <v>27506.560999999998</v>
      </c>
    </row>
    <row r="100" spans="1:33">
      <c r="N100" s="1">
        <v>31400.870999999999</v>
      </c>
      <c r="O100" s="1">
        <v>219147.492</v>
      </c>
      <c r="P100" s="130">
        <f>P99*1000</f>
        <v>27506560.999999996</v>
      </c>
      <c r="Q100" s="1">
        <f>P100-O100-N100</f>
        <v>27256012.636999998</v>
      </c>
    </row>
    <row r="101" spans="1:33" s="130" customFormat="1" ht="15.75">
      <c r="A101" s="146" t="s">
        <v>68</v>
      </c>
      <c r="B101" s="218"/>
      <c r="C101" s="146"/>
      <c r="D101" s="218"/>
      <c r="E101" s="146"/>
      <c r="M101" s="135"/>
      <c r="O101" s="140"/>
      <c r="P101" s="100">
        <f>P100-L90</f>
        <v>-1395031.0613751598</v>
      </c>
      <c r="Q101" s="100">
        <f>Q100-L88</f>
        <v>-1380065.6423232332</v>
      </c>
      <c r="U101" s="135"/>
      <c r="W101" s="140"/>
      <c r="X101" s="140"/>
      <c r="Y101" s="140"/>
    </row>
    <row r="102" spans="1:33" s="130" customFormat="1" ht="94.5">
      <c r="A102" s="222"/>
      <c r="B102" s="223" t="s">
        <v>185</v>
      </c>
      <c r="C102" s="219" t="s">
        <v>186</v>
      </c>
      <c r="D102" s="226" t="s">
        <v>187</v>
      </c>
      <c r="E102" s="220" t="s">
        <v>131</v>
      </c>
      <c r="M102" s="135"/>
      <c r="O102" s="140"/>
      <c r="P102" s="143">
        <f>P100/L90</f>
        <v>0.9517316880532849</v>
      </c>
      <c r="Q102" s="143">
        <f>Q100/L88</f>
        <v>0.95180675129947123</v>
      </c>
      <c r="U102" s="135"/>
      <c r="W102" s="140"/>
      <c r="X102" s="140"/>
      <c r="Y102" s="140"/>
    </row>
    <row r="103" spans="1:33" s="130" customFormat="1" ht="15.75">
      <c r="A103" s="222" t="s">
        <v>21</v>
      </c>
      <c r="B103" s="224">
        <v>-6836.02096174503</v>
      </c>
      <c r="C103" s="216">
        <v>805.46300000000338</v>
      </c>
      <c r="D103" s="216"/>
      <c r="E103" s="216">
        <f t="shared" ref="E103:E114" si="189">B103+C103+D103</f>
        <v>-6030.5579617450267</v>
      </c>
      <c r="M103" s="135"/>
      <c r="O103" s="140"/>
      <c r="P103" s="140"/>
      <c r="Q103" s="140"/>
      <c r="U103" s="135"/>
      <c r="W103" s="140"/>
      <c r="X103" s="140"/>
      <c r="Y103" s="140"/>
    </row>
    <row r="104" spans="1:33" s="130" customFormat="1" ht="15.75">
      <c r="A104" s="222" t="s">
        <v>22</v>
      </c>
      <c r="B104" s="224">
        <v>-1917.7503314830205</v>
      </c>
      <c r="C104" s="216">
        <v>591.45699999999488</v>
      </c>
      <c r="D104" s="216"/>
      <c r="E104" s="216">
        <f t="shared" si="189"/>
        <v>-1326.2933314830257</v>
      </c>
      <c r="M104" s="135"/>
      <c r="O104" s="140"/>
      <c r="P104" s="140"/>
      <c r="Q104" s="140"/>
      <c r="U104" s="135"/>
      <c r="W104" s="140"/>
      <c r="X104" s="140"/>
      <c r="Y104" s="140"/>
    </row>
    <row r="105" spans="1:33" s="130" customFormat="1" ht="15.75">
      <c r="A105" s="222" t="s">
        <v>23</v>
      </c>
      <c r="B105" s="224">
        <v>2288.6079999999679</v>
      </c>
      <c r="C105" s="216">
        <v>463.64500000000407</v>
      </c>
      <c r="D105" s="216">
        <v>0.57599999999999996</v>
      </c>
      <c r="E105" s="216">
        <f t="shared" si="189"/>
        <v>2752.828999999972</v>
      </c>
      <c r="M105" s="135"/>
      <c r="O105" s="140"/>
      <c r="P105" s="140"/>
      <c r="Q105" s="140"/>
      <c r="U105" s="135"/>
      <c r="W105" s="140"/>
      <c r="X105" s="140"/>
      <c r="Y105" s="140"/>
    </row>
    <row r="106" spans="1:33" s="130" customFormat="1" ht="15.75">
      <c r="A106" s="222" t="s">
        <v>24</v>
      </c>
      <c r="B106" s="224">
        <v>-903.77700000001937</v>
      </c>
      <c r="C106" s="216">
        <v>423.58100000000559</v>
      </c>
      <c r="D106" s="216">
        <v>-53.438000000000002</v>
      </c>
      <c r="E106" s="216">
        <f t="shared" si="189"/>
        <v>-533.63400000001377</v>
      </c>
      <c r="M106" s="135"/>
      <c r="O106" s="140"/>
      <c r="P106" s="140"/>
      <c r="Q106" s="140"/>
      <c r="U106" s="135"/>
      <c r="W106" s="140"/>
      <c r="X106" s="140"/>
      <c r="Y106" s="140"/>
    </row>
    <row r="107" spans="1:33" s="130" customFormat="1" ht="15.75">
      <c r="A107" s="222" t="s">
        <v>25</v>
      </c>
      <c r="B107" s="224">
        <v>-1322.0090000000048</v>
      </c>
      <c r="C107" s="216">
        <v>325.53699999999662</v>
      </c>
      <c r="D107" s="216">
        <v>-7.5359999999999996</v>
      </c>
      <c r="E107" s="216">
        <f t="shared" si="189"/>
        <v>-1004.0080000000081</v>
      </c>
      <c r="M107" s="135"/>
      <c r="O107" s="140"/>
      <c r="P107" s="140"/>
      <c r="Q107" s="140"/>
      <c r="U107" s="135"/>
      <c r="W107" s="140"/>
      <c r="X107" s="140"/>
      <c r="Y107" s="140"/>
    </row>
    <row r="108" spans="1:33" s="130" customFormat="1" ht="15.75">
      <c r="A108" s="222" t="s">
        <v>26</v>
      </c>
      <c r="B108" s="224">
        <v>67.023999999999887</v>
      </c>
      <c r="C108" s="216">
        <v>251.07299999999668</v>
      </c>
      <c r="D108" s="216">
        <v>-649.47699999999998</v>
      </c>
      <c r="E108" s="216">
        <f t="shared" si="189"/>
        <v>-331.38000000000341</v>
      </c>
      <c r="M108" s="135"/>
      <c r="O108" s="140"/>
      <c r="P108" s="140"/>
      <c r="Q108" s="140"/>
      <c r="U108" s="135"/>
      <c r="W108" s="140"/>
      <c r="X108" s="140"/>
      <c r="Y108" s="140"/>
    </row>
    <row r="109" spans="1:33" s="130" customFormat="1" ht="15.75">
      <c r="A109" s="222" t="s">
        <v>27</v>
      </c>
      <c r="B109" s="224">
        <v>789.20103000000802</v>
      </c>
      <c r="C109" s="216"/>
      <c r="D109" s="216">
        <v>-1257.2550000000001</v>
      </c>
      <c r="E109" s="216">
        <f t="shared" si="189"/>
        <v>-468.05396999999209</v>
      </c>
      <c r="M109" s="135"/>
      <c r="O109" s="140"/>
      <c r="P109" s="140"/>
      <c r="Q109" s="140"/>
      <c r="U109" s="135"/>
      <c r="W109" s="140"/>
      <c r="X109" s="140"/>
      <c r="Y109" s="140"/>
    </row>
    <row r="110" spans="1:33" s="130" customFormat="1" ht="15.75">
      <c r="A110" s="222" t="s">
        <v>28</v>
      </c>
      <c r="B110" s="224">
        <v>-186.9298680000071</v>
      </c>
      <c r="C110" s="216"/>
      <c r="D110" s="216">
        <v>-771.63099999999997</v>
      </c>
      <c r="E110" s="216">
        <f t="shared" si="189"/>
        <v>-958.56086800000708</v>
      </c>
      <c r="M110" s="135"/>
      <c r="O110" s="140"/>
      <c r="P110" s="140"/>
      <c r="Q110" s="140"/>
      <c r="U110" s="135"/>
      <c r="W110" s="140"/>
      <c r="X110" s="140"/>
      <c r="Y110" s="140"/>
    </row>
    <row r="111" spans="1:33" s="130" customFormat="1" ht="15.75">
      <c r="A111" s="222" t="s">
        <v>29</v>
      </c>
      <c r="B111" s="224">
        <v>5607.4953710000091</v>
      </c>
      <c r="C111" s="216"/>
      <c r="D111" s="216"/>
      <c r="E111" s="216">
        <f t="shared" si="189"/>
        <v>5607.4953710000091</v>
      </c>
      <c r="M111" s="135"/>
      <c r="O111" s="140"/>
      <c r="P111" s="140"/>
      <c r="Q111" s="140"/>
      <c r="U111" s="135"/>
      <c r="W111" s="140"/>
      <c r="X111" s="140"/>
      <c r="Y111" s="140"/>
    </row>
    <row r="112" spans="1:33" s="130" customFormat="1" ht="15.75">
      <c r="A112" s="222" t="s">
        <v>30</v>
      </c>
      <c r="B112" s="224">
        <v>1001.0567599999973</v>
      </c>
      <c r="C112" s="216"/>
      <c r="D112" s="216"/>
      <c r="E112" s="216">
        <f t="shared" si="189"/>
        <v>1001.0567599999973</v>
      </c>
      <c r="M112" s="135"/>
      <c r="O112" s="140"/>
      <c r="P112" s="140"/>
      <c r="Q112" s="140"/>
      <c r="U112" s="135"/>
      <c r="W112" s="140"/>
      <c r="X112" s="140"/>
      <c r="Y112" s="140"/>
    </row>
    <row r="113" spans="1:25" s="130" customFormat="1" ht="15.75">
      <c r="A113" s="222" t="s">
        <v>31</v>
      </c>
      <c r="B113" s="224">
        <v>1413.1020000000001</v>
      </c>
      <c r="C113" s="216"/>
      <c r="D113" s="216"/>
      <c r="E113" s="216">
        <f t="shared" si="189"/>
        <v>1413.1020000000001</v>
      </c>
      <c r="G113" s="130">
        <v>2860.7560000000012</v>
      </c>
      <c r="M113" s="135"/>
      <c r="O113" s="140"/>
      <c r="P113" s="140"/>
      <c r="Q113" s="140"/>
      <c r="U113" s="135"/>
      <c r="W113" s="140"/>
      <c r="X113" s="140"/>
      <c r="Y113" s="140"/>
    </row>
    <row r="114" spans="1:25" s="130" customFormat="1" ht="15.75">
      <c r="A114" s="222" t="s">
        <v>32</v>
      </c>
      <c r="B114" s="224"/>
      <c r="C114" s="216"/>
      <c r="D114" s="216">
        <v>2738.761</v>
      </c>
      <c r="E114" s="216">
        <f t="shared" si="189"/>
        <v>2738.761</v>
      </c>
      <c r="M114" s="135"/>
      <c r="O114" s="140"/>
      <c r="P114" s="140"/>
      <c r="Q114" s="140"/>
      <c r="U114" s="135"/>
      <c r="W114" s="140"/>
      <c r="X114" s="140"/>
      <c r="Y114" s="140"/>
    </row>
    <row r="115" spans="1:25" s="130" customFormat="1" ht="15.75">
      <c r="A115" s="222" t="s">
        <v>120</v>
      </c>
      <c r="B115" s="224">
        <f>SUM(B103:B114)</f>
        <v>-2.280996795889223E-7</v>
      </c>
      <c r="C115" s="216">
        <f t="shared" ref="C115:E115" si="190">SUM(C103:C114)</f>
        <v>2860.7560000000012</v>
      </c>
      <c r="D115" s="216">
        <f t="shared" si="190"/>
        <v>0</v>
      </c>
      <c r="E115" s="216">
        <f t="shared" si="190"/>
        <v>2860.7559997719027</v>
      </c>
      <c r="M115" s="135"/>
      <c r="O115" s="140"/>
      <c r="P115" s="140"/>
      <c r="Q115" s="140"/>
      <c r="U115" s="135"/>
      <c r="W115" s="140"/>
      <c r="X115" s="140"/>
      <c r="Y115" s="140"/>
    </row>
    <row r="116" spans="1:25" s="130" customFormat="1">
      <c r="E116" s="135"/>
      <c r="M116" s="135"/>
      <c r="O116" s="140"/>
      <c r="P116" s="140"/>
      <c r="Q116" s="140"/>
      <c r="U116" s="135"/>
      <c r="W116" s="140"/>
      <c r="X116" s="140"/>
      <c r="Y116" s="140"/>
    </row>
    <row r="117" spans="1:25" s="130" customFormat="1" ht="15.75">
      <c r="A117" s="146" t="s">
        <v>90</v>
      </c>
      <c r="B117" s="218"/>
      <c r="E117" s="135"/>
      <c r="M117" s="135"/>
      <c r="O117" s="140"/>
      <c r="P117" s="140"/>
      <c r="Q117" s="140"/>
      <c r="U117" s="135"/>
      <c r="W117" s="140"/>
      <c r="X117" s="140"/>
      <c r="Y117" s="140"/>
    </row>
    <row r="118" spans="1:25" s="130" customFormat="1" ht="63">
      <c r="A118" s="222"/>
      <c r="B118" s="223" t="s">
        <v>194</v>
      </c>
      <c r="C118" s="223" t="s">
        <v>195</v>
      </c>
      <c r="D118" s="223" t="s">
        <v>214</v>
      </c>
      <c r="E118" s="220" t="s">
        <v>131</v>
      </c>
      <c r="F118" s="223" t="s">
        <v>206</v>
      </c>
      <c r="M118" s="135"/>
      <c r="O118" s="140"/>
      <c r="P118" s="140"/>
      <c r="Q118" s="140"/>
      <c r="U118" s="135"/>
      <c r="W118" s="140"/>
      <c r="X118" s="140"/>
      <c r="Y118" s="140"/>
    </row>
    <row r="119" spans="1:25" s="130" customFormat="1" ht="15.75">
      <c r="A119" s="222" t="s">
        <v>21</v>
      </c>
      <c r="B119" s="224">
        <v>-3864.2310000000002</v>
      </c>
      <c r="C119" s="224">
        <v>-13577.915999999997</v>
      </c>
      <c r="D119" s="224">
        <v>427.185</v>
      </c>
      <c r="E119" s="224">
        <f>B119+C119+D119</f>
        <v>-17014.961999999996</v>
      </c>
      <c r="F119" s="224"/>
      <c r="M119" s="135"/>
      <c r="O119" s="140"/>
      <c r="P119" s="140"/>
      <c r="Q119" s="140"/>
      <c r="U119" s="135"/>
      <c r="W119" s="140"/>
      <c r="X119" s="140"/>
      <c r="Y119" s="140"/>
    </row>
    <row r="120" spans="1:25" s="130" customFormat="1" ht="15.75">
      <c r="A120" s="222" t="s">
        <v>22</v>
      </c>
      <c r="B120" s="224">
        <v>-1444.402</v>
      </c>
      <c r="C120" s="224">
        <v>-12228.550000000003</v>
      </c>
      <c r="D120" s="224">
        <v>386.02499999999998</v>
      </c>
      <c r="E120" s="224">
        <f t="shared" ref="E120:E130" si="191">B120+C120+D120</f>
        <v>-13286.927000000003</v>
      </c>
      <c r="F120" s="224">
        <f>16245.938+4580.22</f>
        <v>20826.157999999999</v>
      </c>
      <c r="M120" s="135"/>
      <c r="O120" s="140"/>
      <c r="P120" s="140"/>
      <c r="Q120" s="140"/>
      <c r="U120" s="135"/>
      <c r="W120" s="140"/>
      <c r="X120" s="140"/>
      <c r="Y120" s="140"/>
    </row>
    <row r="121" spans="1:25" s="130" customFormat="1" ht="15.75">
      <c r="A121" s="222" t="s">
        <v>23</v>
      </c>
      <c r="B121" s="224">
        <v>-1432.96</v>
      </c>
      <c r="C121" s="224">
        <v>-14058.898000000001</v>
      </c>
      <c r="D121" s="224">
        <v>431.14699999999999</v>
      </c>
      <c r="E121" s="224">
        <f t="shared" si="191"/>
        <v>-15060.710999999999</v>
      </c>
      <c r="F121" s="224"/>
      <c r="M121" s="135"/>
      <c r="O121" s="140"/>
      <c r="P121" s="140"/>
      <c r="Q121" s="140"/>
      <c r="U121" s="135"/>
      <c r="W121" s="140"/>
      <c r="X121" s="140"/>
      <c r="Y121" s="140"/>
    </row>
    <row r="122" spans="1:25" s="130" customFormat="1" ht="15.75">
      <c r="A122" s="222" t="s">
        <v>24</v>
      </c>
      <c r="B122" s="224">
        <v>-5282.6539999999995</v>
      </c>
      <c r="C122" s="224">
        <v>-12165.697</v>
      </c>
      <c r="D122" s="224">
        <v>421.88299999999998</v>
      </c>
      <c r="E122" s="224">
        <f t="shared" si="191"/>
        <v>-17026.467999999997</v>
      </c>
      <c r="F122" s="224">
        <f>-4580.22+22970.366</f>
        <v>18390.146000000001</v>
      </c>
      <c r="M122" s="135"/>
      <c r="O122" s="140"/>
      <c r="P122" s="140"/>
      <c r="Q122" s="140"/>
      <c r="U122" s="135"/>
      <c r="W122" s="140"/>
      <c r="X122" s="140"/>
      <c r="Y122" s="140"/>
    </row>
    <row r="123" spans="1:25" s="130" customFormat="1" ht="15.75">
      <c r="A123" s="222" t="s">
        <v>25</v>
      </c>
      <c r="B123" s="224">
        <v>-2302.2760000000003</v>
      </c>
      <c r="C123" s="224">
        <v>-13337.974999999999</v>
      </c>
      <c r="D123" s="224">
        <v>330.79</v>
      </c>
      <c r="E123" s="224">
        <f t="shared" si="191"/>
        <v>-15309.460999999998</v>
      </c>
      <c r="F123" s="224"/>
      <c r="M123" s="135"/>
      <c r="O123" s="140"/>
      <c r="P123" s="140"/>
      <c r="Q123" s="140"/>
      <c r="U123" s="135"/>
      <c r="W123" s="140"/>
      <c r="X123" s="140"/>
      <c r="Y123" s="140"/>
    </row>
    <row r="124" spans="1:25" s="130" customFormat="1" ht="15.75">
      <c r="A124" s="222" t="s">
        <v>26</v>
      </c>
      <c r="B124" s="224">
        <v>-3339.8620000000001</v>
      </c>
      <c r="C124" s="224">
        <v>-16486.754000000001</v>
      </c>
      <c r="D124" s="224">
        <v>46.585999999999999</v>
      </c>
      <c r="E124" s="224">
        <f t="shared" si="191"/>
        <v>-19780.030000000002</v>
      </c>
      <c r="F124" s="224">
        <f>-16245.938+6015.287</f>
        <v>-10230.651</v>
      </c>
      <c r="M124" s="135"/>
      <c r="O124" s="140"/>
      <c r="P124" s="140"/>
      <c r="Q124" s="140"/>
      <c r="U124" s="135"/>
      <c r="W124" s="140"/>
      <c r="X124" s="140"/>
      <c r="Y124" s="140"/>
    </row>
    <row r="125" spans="1:25" s="130" customFormat="1" ht="15.75">
      <c r="A125" s="222" t="s">
        <v>27</v>
      </c>
      <c r="B125" s="224"/>
      <c r="C125" s="224"/>
      <c r="D125" s="224">
        <v>239.87899999999999</v>
      </c>
      <c r="E125" s="224">
        <f t="shared" si="191"/>
        <v>239.87899999999999</v>
      </c>
      <c r="F125" s="224"/>
      <c r="M125" s="135"/>
      <c r="O125" s="140"/>
      <c r="P125" s="140"/>
      <c r="Q125" s="140"/>
      <c r="U125" s="135"/>
      <c r="W125" s="140"/>
      <c r="X125" s="140"/>
      <c r="Y125" s="140"/>
    </row>
    <row r="126" spans="1:25" s="130" customFormat="1" ht="15.75">
      <c r="A126" s="222" t="s">
        <v>28</v>
      </c>
      <c r="B126" s="224"/>
      <c r="C126" s="224"/>
      <c r="D126" s="224">
        <v>132.60300000000001</v>
      </c>
      <c r="E126" s="224">
        <f t="shared" si="191"/>
        <v>132.60300000000001</v>
      </c>
      <c r="F126" s="224">
        <v>-6015.2870000000003</v>
      </c>
      <c r="M126" s="135"/>
      <c r="O126" s="140"/>
      <c r="P126" s="140"/>
      <c r="Q126" s="140"/>
      <c r="U126" s="135"/>
      <c r="W126" s="140"/>
      <c r="X126" s="140"/>
      <c r="Y126" s="140"/>
    </row>
    <row r="127" spans="1:25" s="130" customFormat="1" ht="15.75">
      <c r="A127" s="222" t="s">
        <v>29</v>
      </c>
      <c r="B127" s="224"/>
      <c r="C127" s="224"/>
      <c r="D127" s="224">
        <v>93.763999999999996</v>
      </c>
      <c r="E127" s="224">
        <f t="shared" si="191"/>
        <v>93.763999999999996</v>
      </c>
      <c r="F127" s="224"/>
      <c r="M127" s="135"/>
      <c r="O127" s="140"/>
      <c r="P127" s="140"/>
      <c r="Q127" s="140"/>
      <c r="U127" s="135"/>
      <c r="W127" s="140"/>
      <c r="X127" s="140"/>
      <c r="Y127" s="140"/>
    </row>
    <row r="128" spans="1:25" s="130" customFormat="1" ht="15.75">
      <c r="A128" s="222" t="s">
        <v>30</v>
      </c>
      <c r="B128" s="224"/>
      <c r="C128" s="224"/>
      <c r="D128" s="224"/>
      <c r="E128" s="224">
        <f t="shared" si="191"/>
        <v>0</v>
      </c>
      <c r="F128" s="224">
        <v>6008.4</v>
      </c>
      <c r="M128" s="135"/>
      <c r="O128" s="140"/>
      <c r="P128" s="140"/>
      <c r="Q128" s="140"/>
      <c r="U128" s="135"/>
      <c r="W128" s="140"/>
      <c r="X128" s="140"/>
      <c r="Y128" s="140"/>
    </row>
    <row r="129" spans="1:25" s="130" customFormat="1" ht="15.75">
      <c r="A129" s="222" t="s">
        <v>31</v>
      </c>
      <c r="B129" s="224">
        <v>0</v>
      </c>
      <c r="C129" s="224"/>
      <c r="D129" s="224"/>
      <c r="E129" s="224">
        <f t="shared" si="191"/>
        <v>0</v>
      </c>
      <c r="F129" s="224"/>
      <c r="M129" s="135"/>
      <c r="O129" s="140"/>
      <c r="P129" s="140"/>
      <c r="Q129" s="140"/>
      <c r="U129" s="135"/>
      <c r="W129" s="140"/>
      <c r="X129" s="140"/>
      <c r="Y129" s="140"/>
    </row>
    <row r="130" spans="1:25" s="130" customFormat="1" ht="15.75">
      <c r="A130" s="222" t="s">
        <v>32</v>
      </c>
      <c r="B130" s="224">
        <v>0</v>
      </c>
      <c r="C130" s="224"/>
      <c r="D130" s="224"/>
      <c r="E130" s="224">
        <f t="shared" si="191"/>
        <v>0</v>
      </c>
      <c r="F130" s="224"/>
      <c r="M130" s="135"/>
      <c r="O130" s="140"/>
      <c r="P130" s="140"/>
      <c r="Q130" s="140"/>
      <c r="U130" s="135"/>
      <c r="W130" s="140"/>
      <c r="X130" s="140"/>
      <c r="Y130" s="140"/>
    </row>
    <row r="131" spans="1:25" s="130" customFormat="1" ht="15.75">
      <c r="A131" s="222" t="s">
        <v>120</v>
      </c>
      <c r="B131" s="224">
        <f>SUM(B119:B130)</f>
        <v>-17666.384999999998</v>
      </c>
      <c r="C131" s="224">
        <f>SUM(C119:C130)</f>
        <v>-81855.790000000008</v>
      </c>
      <c r="D131" s="224">
        <f>SUM(D119:D130)</f>
        <v>2509.8620000000001</v>
      </c>
      <c r="E131" s="224">
        <f>SUM(E119:E130)</f>
        <v>-97012.312999999995</v>
      </c>
      <c r="F131" s="224"/>
      <c r="G131" s="130">
        <v>-34468.084000000003</v>
      </c>
      <c r="M131" s="135"/>
      <c r="O131" s="140"/>
      <c r="P131" s="140"/>
      <c r="Q131" s="140"/>
      <c r="U131" s="135"/>
      <c r="W131" s="140"/>
      <c r="X131" s="140"/>
      <c r="Y131" s="140"/>
    </row>
    <row r="132" spans="1:25" s="130" customFormat="1">
      <c r="E132" s="135"/>
      <c r="M132" s="135"/>
      <c r="O132" s="140"/>
      <c r="P132" s="140"/>
      <c r="Q132" s="140"/>
      <c r="U132" s="135"/>
      <c r="W132" s="140"/>
      <c r="X132" s="140"/>
      <c r="Y132" s="140"/>
    </row>
    <row r="133" spans="1:25" s="130" customFormat="1">
      <c r="E133" s="135"/>
      <c r="M133" s="135"/>
      <c r="O133" s="140"/>
      <c r="P133" s="140"/>
      <c r="Q133" s="140"/>
      <c r="U133" s="135"/>
      <c r="W133" s="140"/>
      <c r="X133" s="140"/>
      <c r="Y133" s="140"/>
    </row>
    <row r="134" spans="1:25" s="130" customFormat="1">
      <c r="E134" s="135"/>
      <c r="M134" s="135"/>
      <c r="O134" s="140"/>
      <c r="P134" s="140"/>
      <c r="Q134" s="140"/>
      <c r="U134" s="135"/>
      <c r="W134" s="140"/>
      <c r="X134" s="140"/>
      <c r="Y134" s="140"/>
    </row>
    <row r="135" spans="1:25" s="130" customFormat="1" ht="15.75">
      <c r="A135" s="146" t="s">
        <v>188</v>
      </c>
      <c r="B135" s="218"/>
      <c r="C135" s="146"/>
      <c r="D135" s="218"/>
      <c r="E135" s="146"/>
      <c r="M135" s="135"/>
      <c r="O135" s="140"/>
      <c r="P135" s="140"/>
      <c r="Q135" s="140"/>
      <c r="U135" s="135"/>
      <c r="W135" s="140"/>
      <c r="X135" s="140"/>
      <c r="Y135" s="140"/>
    </row>
    <row r="136" spans="1:25" s="130" customFormat="1" ht="141.75">
      <c r="A136" s="222"/>
      <c r="B136" s="223" t="s">
        <v>219</v>
      </c>
      <c r="C136" s="219" t="s">
        <v>190</v>
      </c>
      <c r="D136" s="226" t="s">
        <v>191</v>
      </c>
      <c r="E136" s="220" t="s">
        <v>193</v>
      </c>
      <c r="F136" s="220" t="s">
        <v>131</v>
      </c>
      <c r="M136" s="135"/>
      <c r="O136" s="140"/>
      <c r="P136" s="140"/>
      <c r="Q136" s="140"/>
      <c r="U136" s="135"/>
      <c r="W136" s="140"/>
      <c r="X136" s="140"/>
      <c r="Y136" s="140"/>
    </row>
    <row r="137" spans="1:25" s="130" customFormat="1" ht="15.75">
      <c r="A137" s="222" t="s">
        <v>21</v>
      </c>
      <c r="B137" s="224">
        <v>22000</v>
      </c>
      <c r="C137" s="216"/>
      <c r="D137" s="216"/>
      <c r="E137" s="216">
        <v>6168.7690000000002</v>
      </c>
      <c r="F137" s="216">
        <f>B137+C137+D137+E137</f>
        <v>28168.769</v>
      </c>
      <c r="H137" s="280"/>
      <c r="M137" s="135"/>
      <c r="O137" s="140"/>
      <c r="P137" s="140"/>
      <c r="Q137" s="140"/>
      <c r="U137" s="135"/>
      <c r="W137" s="140"/>
      <c r="X137" s="140"/>
      <c r="Y137" s="140"/>
    </row>
    <row r="138" spans="1:25" s="130" customFormat="1" ht="15.75">
      <c r="A138" s="222" t="s">
        <v>22</v>
      </c>
      <c r="B138" s="224"/>
      <c r="C138" s="216"/>
      <c r="D138" s="216"/>
      <c r="E138" s="216">
        <v>5573.4629999999997</v>
      </c>
      <c r="F138" s="216">
        <f t="shared" ref="F138:F149" si="192">B138+C138+D138+E138</f>
        <v>5573.4629999999997</v>
      </c>
      <c r="M138" s="135"/>
      <c r="O138" s="140"/>
      <c r="P138" s="140"/>
      <c r="Q138" s="140"/>
      <c r="U138" s="135"/>
      <c r="W138" s="140"/>
      <c r="X138" s="140"/>
      <c r="Y138" s="140"/>
    </row>
    <row r="139" spans="1:25" s="130" customFormat="1" ht="15.75">
      <c r="A139" s="222" t="s">
        <v>23</v>
      </c>
      <c r="B139" s="224"/>
      <c r="C139" s="216"/>
      <c r="D139" s="216"/>
      <c r="E139" s="216">
        <v>5129.5879999999997</v>
      </c>
      <c r="F139" s="216">
        <f t="shared" si="192"/>
        <v>5129.5879999999997</v>
      </c>
      <c r="M139" s="135"/>
      <c r="O139" s="140"/>
      <c r="P139" s="140"/>
      <c r="Q139" s="140"/>
      <c r="U139" s="135"/>
      <c r="W139" s="140"/>
      <c r="X139" s="140"/>
      <c r="Y139" s="140"/>
    </row>
    <row r="140" spans="1:25" s="130" customFormat="1" ht="15.75">
      <c r="A140" s="222" t="s">
        <v>24</v>
      </c>
      <c r="B140" s="224"/>
      <c r="C140" s="216"/>
      <c r="D140" s="216"/>
      <c r="E140" s="216">
        <v>4505.4610000000002</v>
      </c>
      <c r="F140" s="216">
        <f t="shared" si="192"/>
        <v>4505.4610000000002</v>
      </c>
      <c r="M140" s="135"/>
      <c r="O140" s="140"/>
      <c r="P140" s="140"/>
      <c r="Q140" s="140"/>
      <c r="U140" s="135"/>
      <c r="W140" s="140"/>
      <c r="X140" s="140"/>
      <c r="Y140" s="140"/>
    </row>
    <row r="141" spans="1:25" s="130" customFormat="1" ht="15.75">
      <c r="A141" s="222" t="s">
        <v>25</v>
      </c>
      <c r="B141" s="224"/>
      <c r="C141" s="216"/>
      <c r="D141" s="216"/>
      <c r="E141" s="216">
        <v>5136.5969999999998</v>
      </c>
      <c r="F141" s="216">
        <f t="shared" si="192"/>
        <v>5136.5969999999998</v>
      </c>
      <c r="M141" s="135"/>
      <c r="O141" s="140"/>
      <c r="P141" s="140"/>
      <c r="Q141" s="140"/>
      <c r="U141" s="135"/>
      <c r="W141" s="140"/>
      <c r="X141" s="140"/>
      <c r="Y141" s="140"/>
    </row>
    <row r="142" spans="1:25" s="130" customFormat="1" ht="15.75">
      <c r="A142" s="222" t="s">
        <v>26</v>
      </c>
      <c r="B142" s="224"/>
      <c r="C142" s="216"/>
      <c r="D142" s="216"/>
      <c r="E142" s="216">
        <v>4458.3990000000003</v>
      </c>
      <c r="F142" s="216">
        <f t="shared" si="192"/>
        <v>4458.3990000000003</v>
      </c>
      <c r="M142" s="135"/>
      <c r="O142" s="140"/>
      <c r="P142" s="140"/>
      <c r="Q142" s="140"/>
      <c r="U142" s="135"/>
      <c r="W142" s="140"/>
      <c r="X142" s="140"/>
      <c r="Y142" s="140"/>
    </row>
    <row r="143" spans="1:25" s="130" customFormat="1" ht="15.75">
      <c r="A143" s="222" t="s">
        <v>27</v>
      </c>
      <c r="B143" s="224"/>
      <c r="C143" s="216"/>
      <c r="D143" s="216"/>
      <c r="E143" s="216">
        <v>4670.2020000000002</v>
      </c>
      <c r="F143" s="216">
        <f t="shared" si="192"/>
        <v>4670.2020000000002</v>
      </c>
      <c r="M143" s="135"/>
      <c r="O143" s="140"/>
      <c r="P143" s="140"/>
      <c r="Q143" s="140"/>
      <c r="U143" s="135"/>
      <c r="W143" s="140"/>
      <c r="X143" s="140"/>
      <c r="Y143" s="140"/>
    </row>
    <row r="144" spans="1:25" s="130" customFormat="1" ht="15.75">
      <c r="A144" s="222" t="s">
        <v>28</v>
      </c>
      <c r="B144" s="224"/>
      <c r="C144" s="216">
        <v>-2000</v>
      </c>
      <c r="D144" s="216"/>
      <c r="E144" s="216">
        <v>5459.8860000000004</v>
      </c>
      <c r="F144" s="216">
        <f t="shared" si="192"/>
        <v>3459.8860000000004</v>
      </c>
      <c r="M144" s="135"/>
      <c r="O144" s="140"/>
      <c r="P144" s="140"/>
      <c r="Q144" s="140"/>
      <c r="U144" s="135"/>
      <c r="W144" s="140"/>
      <c r="X144" s="140"/>
      <c r="Y144" s="140"/>
    </row>
    <row r="145" spans="1:25" s="130" customFormat="1" ht="15.75">
      <c r="A145" s="222" t="s">
        <v>29</v>
      </c>
      <c r="B145" s="224"/>
      <c r="C145" s="216">
        <v>2000</v>
      </c>
      <c r="D145" s="216">
        <v>948.6</v>
      </c>
      <c r="E145" s="216">
        <v>4491.0959999999995</v>
      </c>
      <c r="F145" s="216">
        <f t="shared" si="192"/>
        <v>7439.6959999999999</v>
      </c>
      <c r="M145" s="135"/>
      <c r="O145" s="140"/>
      <c r="P145" s="140"/>
      <c r="Q145" s="140"/>
      <c r="U145" s="135"/>
      <c r="W145" s="140"/>
      <c r="X145" s="140"/>
      <c r="Y145" s="140"/>
    </row>
    <row r="146" spans="1:25" s="130" customFormat="1" ht="15.75">
      <c r="A146" s="222" t="s">
        <v>30</v>
      </c>
      <c r="B146" s="224"/>
      <c r="C146" s="216"/>
      <c r="D146" s="216"/>
      <c r="E146" s="216">
        <v>4847.942</v>
      </c>
      <c r="F146" s="216">
        <f t="shared" si="192"/>
        <v>4847.942</v>
      </c>
      <c r="M146" s="135"/>
      <c r="O146" s="140"/>
      <c r="P146" s="140"/>
      <c r="Q146" s="140"/>
      <c r="U146" s="135"/>
      <c r="W146" s="140"/>
      <c r="X146" s="140"/>
      <c r="Y146" s="140"/>
    </row>
    <row r="147" spans="1:25" s="130" customFormat="1" ht="15.75">
      <c r="A147" s="222" t="s">
        <v>31</v>
      </c>
      <c r="B147" s="224"/>
      <c r="C147" s="216"/>
      <c r="D147" s="216"/>
      <c r="E147" s="216">
        <v>5921.7250000000004</v>
      </c>
      <c r="F147" s="216">
        <f t="shared" si="192"/>
        <v>5921.7250000000004</v>
      </c>
      <c r="M147" s="135"/>
      <c r="O147" s="140"/>
      <c r="P147" s="140"/>
      <c r="Q147" s="140"/>
      <c r="U147" s="135"/>
      <c r="W147" s="140"/>
      <c r="X147" s="140"/>
      <c r="Y147" s="140"/>
    </row>
    <row r="148" spans="1:25" s="130" customFormat="1" ht="15.75">
      <c r="A148" s="222" t="s">
        <v>32</v>
      </c>
      <c r="B148" s="224"/>
      <c r="C148" s="216"/>
      <c r="D148" s="216"/>
      <c r="E148" s="216">
        <v>6463.2179999999998</v>
      </c>
      <c r="F148" s="216">
        <f t="shared" si="192"/>
        <v>6463.2179999999998</v>
      </c>
      <c r="M148" s="135"/>
      <c r="O148" s="140"/>
      <c r="P148" s="140"/>
      <c r="Q148" s="140"/>
      <c r="U148" s="135"/>
      <c r="W148" s="140"/>
      <c r="X148" s="140"/>
      <c r="Y148" s="140"/>
    </row>
    <row r="149" spans="1:25" s="130" customFormat="1" ht="15.75">
      <c r="A149" s="222" t="s">
        <v>120</v>
      </c>
      <c r="B149" s="224">
        <f>SUM(B137:B148)</f>
        <v>22000</v>
      </c>
      <c r="C149" s="216">
        <f t="shared" ref="C149:E149" si="193">SUM(C137:C148)</f>
        <v>0</v>
      </c>
      <c r="D149" s="216">
        <f t="shared" si="193"/>
        <v>948.6</v>
      </c>
      <c r="E149" s="216">
        <f t="shared" si="193"/>
        <v>62826.345999999998</v>
      </c>
      <c r="F149" s="216">
        <f t="shared" si="192"/>
        <v>85774.945999999996</v>
      </c>
      <c r="G149" s="130">
        <v>62826.345999999998</v>
      </c>
      <c r="H149" s="130">
        <v>22000</v>
      </c>
      <c r="M149" s="135"/>
      <c r="O149" s="140"/>
      <c r="P149" s="140"/>
      <c r="Q149" s="140"/>
      <c r="U149" s="135"/>
      <c r="W149" s="140"/>
      <c r="X149" s="140"/>
      <c r="Y149" s="140"/>
    </row>
    <row r="150" spans="1:25" s="130" customFormat="1">
      <c r="E150" s="135"/>
      <c r="M150" s="135"/>
      <c r="O150" s="140"/>
      <c r="P150" s="140"/>
      <c r="Q150" s="140"/>
      <c r="U150" s="135"/>
      <c r="W150" s="140"/>
      <c r="X150" s="140"/>
      <c r="Y150" s="140"/>
    </row>
    <row r="151" spans="1:25" s="130" customFormat="1" ht="15.75">
      <c r="A151" s="146" t="s">
        <v>18</v>
      </c>
      <c r="B151" s="218"/>
      <c r="C151" s="146"/>
      <c r="D151" s="218"/>
      <c r="E151" s="146"/>
      <c r="M151" s="135"/>
      <c r="O151" s="140"/>
      <c r="P151" s="140"/>
      <c r="Q151" s="140"/>
      <c r="U151" s="135"/>
      <c r="W151" s="140"/>
      <c r="X151" s="140"/>
      <c r="Y151" s="140"/>
    </row>
    <row r="152" spans="1:25" s="130" customFormat="1" ht="15.75">
      <c r="A152" s="222"/>
      <c r="B152" s="223" t="s">
        <v>197</v>
      </c>
      <c r="I152" s="135"/>
      <c r="K152" s="140"/>
      <c r="L152" s="140"/>
      <c r="M152" s="140"/>
      <c r="Q152" s="135"/>
      <c r="S152" s="140"/>
      <c r="T152" s="140"/>
      <c r="U152" s="140"/>
    </row>
    <row r="153" spans="1:25" s="130" customFormat="1" ht="15.75">
      <c r="A153" s="222" t="s">
        <v>21</v>
      </c>
      <c r="B153" s="224">
        <v>512.33699999999999</v>
      </c>
      <c r="D153" s="280"/>
      <c r="I153" s="135"/>
      <c r="K153" s="140"/>
      <c r="L153" s="140"/>
      <c r="M153" s="140"/>
      <c r="Q153" s="135"/>
      <c r="S153" s="140"/>
      <c r="T153" s="140"/>
      <c r="U153" s="140"/>
    </row>
    <row r="154" spans="1:25" s="130" customFormat="1" ht="15.75">
      <c r="A154" s="222" t="s">
        <v>22</v>
      </c>
      <c r="B154" s="224">
        <v>687.01200000000017</v>
      </c>
      <c r="K154" s="140"/>
      <c r="L154" s="140"/>
      <c r="M154" s="140"/>
      <c r="Q154" s="135"/>
      <c r="S154" s="140"/>
      <c r="T154" s="140"/>
      <c r="U154" s="140"/>
    </row>
    <row r="155" spans="1:25" s="130" customFormat="1" ht="15.75">
      <c r="A155" s="222" t="s">
        <v>23</v>
      </c>
      <c r="B155" s="224">
        <v>510.93499999999995</v>
      </c>
      <c r="K155" s="140"/>
      <c r="L155" s="140"/>
      <c r="M155" s="140"/>
      <c r="Q155" s="135"/>
      <c r="S155" s="140"/>
      <c r="T155" s="140"/>
      <c r="U155" s="140"/>
    </row>
    <row r="156" spans="1:25" s="130" customFormat="1" ht="15.75">
      <c r="A156" s="222" t="s">
        <v>24</v>
      </c>
      <c r="B156" s="224">
        <v>591.07499999999993</v>
      </c>
      <c r="K156" s="140"/>
      <c r="L156" s="140"/>
      <c r="M156" s="140"/>
      <c r="Q156" s="135"/>
      <c r="S156" s="140"/>
      <c r="T156" s="140"/>
      <c r="U156" s="140"/>
    </row>
    <row r="157" spans="1:25" s="130" customFormat="1" ht="15.75">
      <c r="A157" s="222" t="s">
        <v>25</v>
      </c>
      <c r="B157" s="224">
        <v>514.90500000000009</v>
      </c>
      <c r="K157" s="140"/>
      <c r="L157" s="140"/>
      <c r="M157" s="140"/>
      <c r="Q157" s="135"/>
      <c r="S157" s="140"/>
      <c r="T157" s="140"/>
      <c r="U157" s="140"/>
    </row>
    <row r="158" spans="1:25" s="130" customFormat="1" ht="15.75">
      <c r="A158" s="222" t="s">
        <v>26</v>
      </c>
      <c r="B158" s="224">
        <v>530.79799999999989</v>
      </c>
      <c r="I158" s="135"/>
      <c r="K158" s="140"/>
      <c r="L158" s="140"/>
      <c r="M158" s="140"/>
      <c r="Q158" s="135"/>
      <c r="S158" s="140"/>
      <c r="T158" s="140"/>
      <c r="U158" s="140"/>
    </row>
    <row r="159" spans="1:25" s="130" customFormat="1" ht="15.75">
      <c r="A159" s="222" t="s">
        <v>27</v>
      </c>
      <c r="B159" s="224"/>
      <c r="I159" s="135"/>
      <c r="K159" s="140"/>
      <c r="L159" s="140"/>
      <c r="M159" s="140"/>
      <c r="Q159" s="135"/>
      <c r="S159" s="140"/>
      <c r="T159" s="140"/>
      <c r="U159" s="140"/>
    </row>
    <row r="160" spans="1:25" s="130" customFormat="1" ht="15.75">
      <c r="A160" s="222" t="s">
        <v>28</v>
      </c>
      <c r="B160" s="224"/>
      <c r="I160" s="135"/>
      <c r="K160" s="140"/>
      <c r="L160" s="140"/>
      <c r="M160" s="140"/>
      <c r="Q160" s="135"/>
      <c r="S160" s="140"/>
      <c r="T160" s="140"/>
      <c r="U160" s="140"/>
    </row>
    <row r="161" spans="1:25" s="130" customFormat="1" ht="15.75">
      <c r="A161" s="222" t="s">
        <v>29</v>
      </c>
      <c r="B161" s="224"/>
      <c r="I161" s="135"/>
      <c r="K161" s="140"/>
      <c r="L161" s="140"/>
      <c r="M161" s="140"/>
      <c r="Q161" s="135"/>
      <c r="S161" s="140"/>
      <c r="T161" s="140"/>
      <c r="U161" s="140"/>
    </row>
    <row r="162" spans="1:25" s="130" customFormat="1" ht="15.75">
      <c r="A162" s="222" t="s">
        <v>30</v>
      </c>
      <c r="B162" s="224"/>
      <c r="I162" s="135"/>
      <c r="K162" s="140"/>
      <c r="L162" s="140"/>
      <c r="M162" s="140"/>
      <c r="Q162" s="135"/>
      <c r="S162" s="140"/>
      <c r="T162" s="140"/>
      <c r="U162" s="140"/>
    </row>
    <row r="163" spans="1:25" s="130" customFormat="1" ht="15.75">
      <c r="A163" s="222" t="s">
        <v>31</v>
      </c>
      <c r="B163" s="224"/>
      <c r="I163" s="135"/>
      <c r="K163" s="140"/>
      <c r="L163" s="140"/>
      <c r="M163" s="140"/>
      <c r="Q163" s="135"/>
      <c r="S163" s="140"/>
      <c r="T163" s="140"/>
      <c r="U163" s="140"/>
    </row>
    <row r="164" spans="1:25" s="130" customFormat="1" ht="15.75">
      <c r="A164" s="222" t="s">
        <v>32</v>
      </c>
      <c r="B164" s="224"/>
      <c r="I164" s="135"/>
      <c r="K164" s="140"/>
      <c r="L164" s="140"/>
      <c r="M164" s="140"/>
      <c r="Q164" s="135"/>
      <c r="S164" s="140"/>
      <c r="T164" s="140"/>
      <c r="U164" s="140"/>
    </row>
    <row r="165" spans="1:25" s="130" customFormat="1" ht="15.75">
      <c r="A165" s="222" t="s">
        <v>120</v>
      </c>
      <c r="B165" s="224">
        <f>SUM(B153:B164)</f>
        <v>3347.0619999999999</v>
      </c>
      <c r="C165" s="130">
        <v>3347.0619999999999</v>
      </c>
      <c r="I165" s="135"/>
      <c r="K165" s="140"/>
      <c r="L165" s="140"/>
      <c r="M165" s="140"/>
      <c r="Q165" s="135"/>
      <c r="S165" s="140"/>
      <c r="T165" s="140"/>
      <c r="U165" s="140"/>
    </row>
    <row r="166" spans="1:25" s="130" customFormat="1">
      <c r="E166" s="135"/>
      <c r="M166" s="135"/>
      <c r="O166" s="140"/>
      <c r="P166" s="140"/>
      <c r="Q166" s="140"/>
      <c r="U166" s="135"/>
      <c r="W166" s="140"/>
      <c r="X166" s="140"/>
      <c r="Y166" s="140"/>
    </row>
    <row r="167" spans="1:25" s="130" customFormat="1" ht="15.75">
      <c r="A167" s="146" t="s">
        <v>33</v>
      </c>
      <c r="B167" s="218"/>
      <c r="E167" s="135"/>
      <c r="M167" s="135"/>
      <c r="O167" s="140"/>
      <c r="P167" s="140"/>
      <c r="Q167" s="140"/>
      <c r="U167" s="135"/>
      <c r="W167" s="140"/>
      <c r="X167" s="140"/>
      <c r="Y167" s="140"/>
    </row>
    <row r="168" spans="1:25" s="130" customFormat="1" ht="15.75">
      <c r="A168" s="222"/>
      <c r="B168" s="223" t="s">
        <v>192</v>
      </c>
      <c r="E168" s="135"/>
      <c r="M168" s="135"/>
      <c r="O168" s="140"/>
      <c r="P168" s="140"/>
      <c r="Q168" s="140"/>
      <c r="U168" s="135"/>
      <c r="W168" s="140"/>
      <c r="X168" s="140"/>
      <c r="Y168" s="140"/>
    </row>
    <row r="169" spans="1:25" s="130" customFormat="1" ht="15.75">
      <c r="A169" s="222" t="s">
        <v>21</v>
      </c>
      <c r="B169" s="224">
        <v>2728.8149999999996</v>
      </c>
      <c r="E169" s="135"/>
      <c r="M169" s="135"/>
      <c r="O169" s="140"/>
      <c r="P169" s="140"/>
      <c r="Q169" s="140"/>
      <c r="U169" s="135"/>
      <c r="W169" s="140"/>
      <c r="X169" s="140"/>
      <c r="Y169" s="140"/>
    </row>
    <row r="170" spans="1:25" s="130" customFormat="1" ht="15.75">
      <c r="A170" s="222" t="s">
        <v>22</v>
      </c>
      <c r="B170" s="224">
        <v>1412.7090000000001</v>
      </c>
      <c r="E170" s="135"/>
      <c r="M170" s="135"/>
      <c r="O170" s="140"/>
      <c r="P170" s="140"/>
      <c r="Q170" s="140"/>
      <c r="U170" s="135"/>
      <c r="W170" s="140"/>
      <c r="X170" s="140"/>
      <c r="Y170" s="140"/>
    </row>
    <row r="171" spans="1:25" s="130" customFormat="1" ht="15.75">
      <c r="A171" s="222" t="s">
        <v>23</v>
      </c>
      <c r="B171" s="224">
        <v>7629.222999999999</v>
      </c>
      <c r="E171" s="135"/>
      <c r="M171" s="135"/>
      <c r="O171" s="140"/>
      <c r="P171" s="140"/>
      <c r="Q171" s="140"/>
      <c r="U171" s="135"/>
      <c r="W171" s="140"/>
      <c r="X171" s="140"/>
      <c r="Y171" s="140"/>
    </row>
    <row r="172" spans="1:25" s="130" customFormat="1" ht="15.75">
      <c r="A172" s="222" t="s">
        <v>24</v>
      </c>
      <c r="B172" s="224">
        <v>3142.9799999999996</v>
      </c>
      <c r="E172" s="135"/>
      <c r="M172" s="135"/>
      <c r="O172" s="140"/>
      <c r="P172" s="140"/>
      <c r="Q172" s="140"/>
      <c r="U172" s="135"/>
      <c r="W172" s="140"/>
      <c r="X172" s="140"/>
      <c r="Y172" s="140"/>
    </row>
    <row r="173" spans="1:25" s="130" customFormat="1" ht="15.75">
      <c r="A173" s="222" t="s">
        <v>25</v>
      </c>
      <c r="B173" s="224">
        <v>13178.61479</v>
      </c>
      <c r="E173" s="135"/>
      <c r="M173" s="135"/>
      <c r="O173" s="140"/>
      <c r="P173" s="140"/>
      <c r="Q173" s="140"/>
      <c r="U173" s="135"/>
      <c r="W173" s="140"/>
      <c r="X173" s="140"/>
      <c r="Y173" s="140"/>
    </row>
    <row r="174" spans="1:25" s="130" customFormat="1" ht="15.75">
      <c r="A174" s="222" t="s">
        <v>26</v>
      </c>
      <c r="B174" s="224">
        <v>820.75495999999998</v>
      </c>
      <c r="E174" s="135"/>
      <c r="M174" s="135"/>
      <c r="O174" s="140"/>
      <c r="P174" s="140"/>
      <c r="Q174" s="140"/>
      <c r="U174" s="135"/>
      <c r="W174" s="140"/>
      <c r="X174" s="140"/>
      <c r="Y174" s="140"/>
    </row>
    <row r="175" spans="1:25" s="130" customFormat="1" ht="15.75">
      <c r="A175" s="222" t="s">
        <v>27</v>
      </c>
      <c r="B175" s="224">
        <v>2722.2350000000001</v>
      </c>
      <c r="E175" s="135"/>
      <c r="M175" s="135"/>
      <c r="O175" s="140"/>
      <c r="P175" s="140"/>
      <c r="Q175" s="140"/>
      <c r="U175" s="135"/>
      <c r="W175" s="140"/>
      <c r="X175" s="140"/>
      <c r="Y175" s="140"/>
    </row>
    <row r="176" spans="1:25" s="130" customFormat="1" ht="15.75">
      <c r="A176" s="222" t="s">
        <v>28</v>
      </c>
      <c r="B176" s="224">
        <v>2834.9319999999998</v>
      </c>
      <c r="E176" s="135"/>
      <c r="M176" s="135"/>
      <c r="O176" s="140"/>
      <c r="P176" s="140"/>
      <c r="Q176" s="140"/>
      <c r="U176" s="135"/>
      <c r="W176" s="140"/>
      <c r="X176" s="140"/>
      <c r="Y176" s="140"/>
    </row>
    <row r="177" spans="1:25" s="130" customFormat="1" ht="15.75">
      <c r="A177" s="222" t="s">
        <v>29</v>
      </c>
      <c r="B177" s="224">
        <v>3148.326</v>
      </c>
      <c r="E177" s="135"/>
      <c r="M177" s="135"/>
      <c r="O177" s="140"/>
      <c r="P177" s="140"/>
      <c r="Q177" s="140"/>
      <c r="U177" s="135"/>
      <c r="W177" s="140"/>
      <c r="X177" s="140"/>
      <c r="Y177" s="140"/>
    </row>
    <row r="178" spans="1:25" s="130" customFormat="1" ht="15.75">
      <c r="A178" s="222" t="s">
        <v>30</v>
      </c>
      <c r="B178" s="224">
        <v>2871.6419999999998</v>
      </c>
      <c r="E178" s="135"/>
      <c r="M178" s="135"/>
      <c r="O178" s="140"/>
      <c r="P178" s="140"/>
      <c r="Q178" s="140"/>
      <c r="U178" s="135"/>
      <c r="W178" s="140"/>
      <c r="X178" s="140"/>
      <c r="Y178" s="140"/>
    </row>
    <row r="179" spans="1:25" s="130" customFormat="1" ht="15.75">
      <c r="A179" s="222" t="s">
        <v>31</v>
      </c>
      <c r="B179" s="224">
        <v>5564.97</v>
      </c>
      <c r="E179" s="135"/>
      <c r="M179" s="135"/>
      <c r="O179" s="140"/>
      <c r="P179" s="140"/>
      <c r="Q179" s="140"/>
      <c r="U179" s="135"/>
      <c r="W179" s="140"/>
      <c r="X179" s="140"/>
      <c r="Y179" s="140"/>
    </row>
    <row r="180" spans="1:25" s="130" customFormat="1" ht="15.75">
      <c r="A180" s="222" t="s">
        <v>32</v>
      </c>
      <c r="B180" s="224">
        <v>1960.86358</v>
      </c>
      <c r="E180" s="135"/>
      <c r="M180" s="135"/>
      <c r="O180" s="140"/>
      <c r="P180" s="140"/>
      <c r="Q180" s="140"/>
      <c r="U180" s="135"/>
      <c r="W180" s="140"/>
      <c r="X180" s="140"/>
      <c r="Y180" s="140"/>
    </row>
    <row r="181" spans="1:25" s="130" customFormat="1" ht="15.75">
      <c r="A181" s="222" t="s">
        <v>120</v>
      </c>
      <c r="B181" s="224">
        <f>SUM(B169:B180)</f>
        <v>48016.065329999998</v>
      </c>
      <c r="C181" s="130">
        <v>48016.065329999998</v>
      </c>
      <c r="E181" s="135"/>
      <c r="M181" s="135"/>
      <c r="O181" s="140"/>
      <c r="P181" s="140"/>
      <c r="Q181" s="140"/>
      <c r="U181" s="135"/>
      <c r="W181" s="140"/>
      <c r="X181" s="140"/>
      <c r="Y181" s="140"/>
    </row>
  </sheetData>
  <customSheetViews>
    <customSheetView guid="{6DD62C20-8B83-42F5-90C1-C13665C095D0}" scale="55" showPageBreaks="1" fitToPage="1" printArea="1">
      <pane xSplit="1" ySplit="8" topLeftCell="B24" activePane="bottomRight" state="frozen"/>
      <selection pane="bottomRight" activeCell="Q105" sqref="Q105"/>
      <pageMargins left="0" right="0" top="0.78740157480314965" bottom="0" header="0.27559055118110237" footer="0.19685039370078741"/>
      <printOptions horizontalCentered="1"/>
      <pageSetup paperSize="8" scale="40" orientation="landscape" r:id="rId1"/>
      <headerFooter alignWithMargins="0">
        <oddFooter>&amp;R&amp;D&amp;T</oddFooter>
      </headerFooter>
    </customSheetView>
    <customSheetView guid="{DC8F80D5-9919-409C-A428-E95E40E09DB9}" scale="50" showPageBreaks="1" fitToPage="1" printArea="1">
      <pane xSplit="1" ySplit="8" topLeftCell="B18" activePane="bottomRight" state="frozen"/>
      <selection pane="bottomRight" activeCell="T32" sqref="T32"/>
      <pageMargins left="0" right="0" top="0.78740157480314965" bottom="0" header="0.27559055118110237" footer="0.19685039370078741"/>
      <printOptions horizontalCentered="1"/>
      <pageSetup paperSize="8" scale="40" orientation="landscape" r:id="rId2"/>
      <headerFooter alignWithMargins="0">
        <oddFooter>&amp;R&amp;D&amp;T</oddFooter>
      </headerFooter>
    </customSheetView>
  </customSheetViews>
  <mergeCells count="184">
    <mergeCell ref="AC5:AH5"/>
    <mergeCell ref="AC6:AC7"/>
    <mergeCell ref="AD6:AD7"/>
    <mergeCell ref="Z35:Z37"/>
    <mergeCell ref="AA35:AA37"/>
    <mergeCell ref="AC35:AH35"/>
    <mergeCell ref="AC36:AC37"/>
    <mergeCell ref="AD36:AD37"/>
    <mergeCell ref="Z5:Z7"/>
    <mergeCell ref="AB5:AB7"/>
    <mergeCell ref="AB35:AB37"/>
    <mergeCell ref="AE6:AH6"/>
    <mergeCell ref="AE36:AH36"/>
    <mergeCell ref="AA5:AA7"/>
    <mergeCell ref="N60:N61"/>
    <mergeCell ref="U66:U67"/>
    <mergeCell ref="V66:V67"/>
    <mergeCell ref="L60:L61"/>
    <mergeCell ref="C60:C61"/>
    <mergeCell ref="F60:F61"/>
    <mergeCell ref="B65:I65"/>
    <mergeCell ref="J65:Q65"/>
    <mergeCell ref="R65:Y65"/>
    <mergeCell ref="E60:E61"/>
    <mergeCell ref="J60:J61"/>
    <mergeCell ref="D66:D67"/>
    <mergeCell ref="E66:E67"/>
    <mergeCell ref="O66:Q66"/>
    <mergeCell ref="W66:Y66"/>
    <mergeCell ref="G66:I66"/>
    <mergeCell ref="D60:D61"/>
    <mergeCell ref="B60:B61"/>
    <mergeCell ref="B66:B67"/>
    <mergeCell ref="C66:C67"/>
    <mergeCell ref="F66:F67"/>
    <mergeCell ref="J66:J67"/>
    <mergeCell ref="K66:K67"/>
    <mergeCell ref="A60:A61"/>
    <mergeCell ref="A58:A59"/>
    <mergeCell ref="A46:A47"/>
    <mergeCell ref="A30:A31"/>
    <mergeCell ref="A28:A29"/>
    <mergeCell ref="A35:A38"/>
    <mergeCell ref="A42:A43"/>
    <mergeCell ref="A44:A45"/>
    <mergeCell ref="A50:A51"/>
    <mergeCell ref="A52:A53"/>
    <mergeCell ref="A48:A49"/>
    <mergeCell ref="F36:F37"/>
    <mergeCell ref="B58:B59"/>
    <mergeCell ref="B30:B31"/>
    <mergeCell ref="C30:C31"/>
    <mergeCell ref="E58:E59"/>
    <mergeCell ref="B36:B37"/>
    <mergeCell ref="A16:A17"/>
    <mergeCell ref="A18:A19"/>
    <mergeCell ref="A20:A21"/>
    <mergeCell ref="A22:A23"/>
    <mergeCell ref="D30:D31"/>
    <mergeCell ref="B28:B29"/>
    <mergeCell ref="C28:C29"/>
    <mergeCell ref="A40:A41"/>
    <mergeCell ref="A54:A55"/>
    <mergeCell ref="A56:A57"/>
    <mergeCell ref="J5:Q5"/>
    <mergeCell ref="A10:A11"/>
    <mergeCell ref="A12:A13"/>
    <mergeCell ref="M6:M7"/>
    <mergeCell ref="O36:Q36"/>
    <mergeCell ref="C58:C59"/>
    <mergeCell ref="D58:D59"/>
    <mergeCell ref="F58:F59"/>
    <mergeCell ref="J58:J59"/>
    <mergeCell ref="K58:K59"/>
    <mergeCell ref="N58:N59"/>
    <mergeCell ref="L30:L31"/>
    <mergeCell ref="A24:A25"/>
    <mergeCell ref="A26:A27"/>
    <mergeCell ref="D28:D29"/>
    <mergeCell ref="G36:I36"/>
    <mergeCell ref="A14:A15"/>
    <mergeCell ref="A5:A8"/>
    <mergeCell ref="E36:E37"/>
    <mergeCell ref="G6:I6"/>
    <mergeCell ref="B5:I5"/>
    <mergeCell ref="K6:K7"/>
    <mergeCell ref="B6:B7"/>
    <mergeCell ref="L6:L7"/>
    <mergeCell ref="R5:Y5"/>
    <mergeCell ref="B35:I35"/>
    <mergeCell ref="J35:Q35"/>
    <mergeCell ref="R35:Y35"/>
    <mergeCell ref="A33:Y33"/>
    <mergeCell ref="E30:E31"/>
    <mergeCell ref="M28:M29"/>
    <mergeCell ref="M30:M31"/>
    <mergeCell ref="N28:N29"/>
    <mergeCell ref="N30:N31"/>
    <mergeCell ref="F28:F29"/>
    <mergeCell ref="R6:R7"/>
    <mergeCell ref="S6:S7"/>
    <mergeCell ref="T6:T7"/>
    <mergeCell ref="E28:E29"/>
    <mergeCell ref="W6:Y6"/>
    <mergeCell ref="U6:U7"/>
    <mergeCell ref="V6:V7"/>
    <mergeCell ref="F30:F31"/>
    <mergeCell ref="J28:J29"/>
    <mergeCell ref="K28:K29"/>
    <mergeCell ref="L28:L29"/>
    <mergeCell ref="N6:N7"/>
    <mergeCell ref="O6:Q6"/>
    <mergeCell ref="L90:L91"/>
    <mergeCell ref="A84:A85"/>
    <mergeCell ref="A70:A71"/>
    <mergeCell ref="K88:K89"/>
    <mergeCell ref="E88:E89"/>
    <mergeCell ref="A90:A91"/>
    <mergeCell ref="B90:B91"/>
    <mergeCell ref="A86:A87"/>
    <mergeCell ref="A72:A73"/>
    <mergeCell ref="A74:A75"/>
    <mergeCell ref="A76:A77"/>
    <mergeCell ref="A78:A79"/>
    <mergeCell ref="A80:A81"/>
    <mergeCell ref="A82:A83"/>
    <mergeCell ref="E90:E91"/>
    <mergeCell ref="B88:B89"/>
    <mergeCell ref="C88:C89"/>
    <mergeCell ref="C90:C91"/>
    <mergeCell ref="D90:D91"/>
    <mergeCell ref="F90:F91"/>
    <mergeCell ref="J90:J91"/>
    <mergeCell ref="K90:K91"/>
    <mergeCell ref="D88:D89"/>
    <mergeCell ref="F88:F89"/>
    <mergeCell ref="Z65:Z67"/>
    <mergeCell ref="J6:J7"/>
    <mergeCell ref="L58:L59"/>
    <mergeCell ref="J30:J31"/>
    <mergeCell ref="K30:K31"/>
    <mergeCell ref="M60:M61"/>
    <mergeCell ref="K60:K61"/>
    <mergeCell ref="M88:M89"/>
    <mergeCell ref="J88:J89"/>
    <mergeCell ref="J36:J37"/>
    <mergeCell ref="K36:K37"/>
    <mergeCell ref="L36:L37"/>
    <mergeCell ref="M58:M59"/>
    <mergeCell ref="A63:Y63"/>
    <mergeCell ref="A65:A68"/>
    <mergeCell ref="A88:A89"/>
    <mergeCell ref="L88:L89"/>
    <mergeCell ref="L66:L67"/>
    <mergeCell ref="C6:C7"/>
    <mergeCell ref="D6:D7"/>
    <mergeCell ref="E6:E7"/>
    <mergeCell ref="F6:F7"/>
    <mergeCell ref="C36:C37"/>
    <mergeCell ref="D36:D37"/>
    <mergeCell ref="A3:Y3"/>
    <mergeCell ref="AC98:AG98"/>
    <mergeCell ref="U36:U37"/>
    <mergeCell ref="V36:V37"/>
    <mergeCell ref="M66:M67"/>
    <mergeCell ref="N66:N67"/>
    <mergeCell ref="R66:R67"/>
    <mergeCell ref="S66:S67"/>
    <mergeCell ref="T66:T67"/>
    <mergeCell ref="M36:M37"/>
    <mergeCell ref="N36:N37"/>
    <mergeCell ref="R36:R37"/>
    <mergeCell ref="S36:S37"/>
    <mergeCell ref="T36:T37"/>
    <mergeCell ref="W36:Y36"/>
    <mergeCell ref="AC65:AH65"/>
    <mergeCell ref="AC66:AC67"/>
    <mergeCell ref="AD66:AD67"/>
    <mergeCell ref="AB65:AB67"/>
    <mergeCell ref="N90:N91"/>
    <mergeCell ref="M90:M91"/>
    <mergeCell ref="N88:N89"/>
    <mergeCell ref="AE66:AH66"/>
    <mergeCell ref="AA65:AA67"/>
  </mergeCells>
  <conditionalFormatting sqref="W10:W31 Y10:Y31">
    <cfRule type="cellIs" dxfId="132" priority="17" operator="greaterThan">
      <formula>0</formula>
    </cfRule>
  </conditionalFormatting>
  <conditionalFormatting sqref="X10:X31">
    <cfRule type="cellIs" dxfId="131" priority="16" operator="greaterThan">
      <formula>0</formula>
    </cfRule>
  </conditionalFormatting>
  <conditionalFormatting sqref="AE10:AF31">
    <cfRule type="cellIs" dxfId="130" priority="15" operator="greaterThan">
      <formula>0</formula>
    </cfRule>
  </conditionalFormatting>
  <conditionalFormatting sqref="AG10:AG31">
    <cfRule type="cellIs" dxfId="129" priority="14" operator="greaterThan">
      <formula>0</formula>
    </cfRule>
  </conditionalFormatting>
  <conditionalFormatting sqref="AH10:AH31">
    <cfRule type="cellIs" dxfId="128" priority="13" operator="greaterThan">
      <formula>0</formula>
    </cfRule>
  </conditionalFormatting>
  <conditionalFormatting sqref="W40:W61 Y40:Y61">
    <cfRule type="cellIs" dxfId="127" priority="12" operator="greaterThan">
      <formula>0</formula>
    </cfRule>
  </conditionalFormatting>
  <conditionalFormatting sqref="X40:X61">
    <cfRule type="cellIs" dxfId="126" priority="11" operator="greaterThan">
      <formula>0</formula>
    </cfRule>
  </conditionalFormatting>
  <conditionalFormatting sqref="AE40:AF61">
    <cfRule type="cellIs" dxfId="125" priority="10" operator="greaterThan">
      <formula>0</formula>
    </cfRule>
  </conditionalFormatting>
  <conditionalFormatting sqref="AG40:AG61">
    <cfRule type="cellIs" dxfId="124" priority="9" operator="greaterThan">
      <formula>0</formula>
    </cfRule>
  </conditionalFormatting>
  <conditionalFormatting sqref="AH40:AH61">
    <cfRule type="cellIs" dxfId="123" priority="8" operator="greaterThan">
      <formula>0</formula>
    </cfRule>
  </conditionalFormatting>
  <conditionalFormatting sqref="W70:W91 Y70:Y91">
    <cfRule type="cellIs" dxfId="122" priority="7" operator="greaterThan">
      <formula>0</formula>
    </cfRule>
  </conditionalFormatting>
  <conditionalFormatting sqref="X70:X91">
    <cfRule type="cellIs" dxfId="121" priority="6" operator="greaterThan">
      <formula>0</formula>
    </cfRule>
  </conditionalFormatting>
  <conditionalFormatting sqref="AE70:AF91">
    <cfRule type="cellIs" dxfId="120" priority="5" operator="greaterThan">
      <formula>0</formula>
    </cfRule>
  </conditionalFormatting>
  <conditionalFormatting sqref="AG70:AG91">
    <cfRule type="cellIs" dxfId="119" priority="4" operator="greaterThan">
      <formula>0</formula>
    </cfRule>
  </conditionalFormatting>
  <conditionalFormatting sqref="AH70:AH91">
    <cfRule type="cellIs" dxfId="118" priority="3" operator="greaterThan">
      <formula>0</formula>
    </cfRule>
  </conditionalFormatting>
  <conditionalFormatting sqref="AB10:AB31">
    <cfRule type="cellIs" dxfId="117" priority="2" operator="greaterThan">
      <formula>0</formula>
    </cfRule>
  </conditionalFormatting>
  <conditionalFormatting sqref="AB70:AB91">
    <cfRule type="cellIs" dxfId="116" priority="1" operator="greaterThan">
      <formula>0</formula>
    </cfRule>
  </conditionalFormatting>
  <printOptions horizontalCentered="1"/>
  <pageMargins left="0" right="0" top="0" bottom="0" header="0" footer="0"/>
  <pageSetup paperSize="9" scale="26" orientation="landscape" r:id="rId3"/>
  <headerFooter alignWithMargins="0">
    <oddFooter>&amp;R&amp;D&amp;T</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14"/>
  <dimension ref="D6:F22"/>
  <sheetViews>
    <sheetView workbookViewId="0">
      <selection activeCell="F10" sqref="F10:F13"/>
    </sheetView>
  </sheetViews>
  <sheetFormatPr defaultRowHeight="15"/>
  <cols>
    <col min="5" max="5" width="10" bestFit="1" customWidth="1"/>
  </cols>
  <sheetData>
    <row r="6" spans="4:6">
      <c r="D6" t="s">
        <v>143</v>
      </c>
      <c r="E6">
        <v>498482.57900000003</v>
      </c>
    </row>
    <row r="7" spans="4:6">
      <c r="D7" t="s">
        <v>96</v>
      </c>
      <c r="E7">
        <v>287252.77899999998</v>
      </c>
    </row>
    <row r="8" spans="4:6">
      <c r="D8" t="s">
        <v>95</v>
      </c>
      <c r="E8">
        <v>31760.890200000002</v>
      </c>
    </row>
    <row r="9" spans="4:6">
      <c r="D9" t="s">
        <v>97</v>
      </c>
      <c r="E9" s="257">
        <v>873540.26199999999</v>
      </c>
    </row>
    <row r="10" spans="4:6">
      <c r="D10" t="s">
        <v>144</v>
      </c>
      <c r="E10">
        <v>1164141.915</v>
      </c>
      <c r="F10" t="s">
        <v>145</v>
      </c>
    </row>
    <row r="11" spans="4:6">
      <c r="D11" t="s">
        <v>99</v>
      </c>
      <c r="E11">
        <v>573058.01414750959</v>
      </c>
      <c r="F11" t="s">
        <v>145</v>
      </c>
    </row>
    <row r="12" spans="4:6">
      <c r="D12" t="s">
        <v>100</v>
      </c>
      <c r="E12">
        <v>172314.72099999999</v>
      </c>
      <c r="F12" t="s">
        <v>145</v>
      </c>
    </row>
    <row r="13" spans="4:6">
      <c r="D13" t="s">
        <v>101</v>
      </c>
      <c r="E13">
        <v>415299.77494839998</v>
      </c>
      <c r="F13" t="s">
        <v>145</v>
      </c>
    </row>
    <row r="14" spans="4:6">
      <c r="D14" t="s">
        <v>103</v>
      </c>
      <c r="E14">
        <v>35197.322</v>
      </c>
    </row>
    <row r="22" spans="6:6">
      <c r="F22" s="258"/>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7">
    <pageSetUpPr fitToPage="1"/>
  </sheetPr>
  <dimension ref="A1:AH149"/>
  <sheetViews>
    <sheetView view="pageBreakPreview" zoomScale="55" zoomScaleNormal="55" zoomScaleSheetLayoutView="55" workbookViewId="0">
      <pane xSplit="1" ySplit="8" topLeftCell="L9" activePane="bottomRight" state="frozen"/>
      <selection activeCell="A27" sqref="A27:A30"/>
      <selection pane="topRight" activeCell="A27" sqref="A27:A30"/>
      <selection pane="bottomLeft" activeCell="A27" sqref="A27:A30"/>
      <selection pane="bottomRight" activeCell="Q59" sqref="Q59"/>
    </sheetView>
  </sheetViews>
  <sheetFormatPr defaultRowHeight="15.75" outlineLevelCol="1"/>
  <cols>
    <col min="1" max="1" width="35.140625" style="146" customWidth="1"/>
    <col min="2" max="2" width="21.28515625" style="146" customWidth="1" outlineLevel="1"/>
    <col min="3" max="3" width="21" style="146" customWidth="1"/>
    <col min="4" max="4" width="22.28515625" style="146" customWidth="1"/>
    <col min="5" max="5" width="21.42578125" style="146" customWidth="1"/>
    <col min="6" max="6" width="20.7109375" style="146" customWidth="1" outlineLevel="1"/>
    <col min="7" max="7" width="20.140625" style="146" customWidth="1"/>
    <col min="8" max="8" width="21.28515625" style="146" customWidth="1"/>
    <col min="9" max="9" width="20.5703125" style="146" customWidth="1" outlineLevel="1"/>
    <col min="10" max="10" width="22" style="146" customWidth="1" outlineLevel="1"/>
    <col min="11" max="11" width="22.5703125" style="146" customWidth="1"/>
    <col min="12" max="12" width="20.7109375" style="146" customWidth="1" outlineLevel="1"/>
    <col min="13" max="13" width="21.140625" style="146" customWidth="1" outlineLevel="1"/>
    <col min="14" max="14" width="20.7109375" style="146" customWidth="1" outlineLevel="1"/>
    <col min="15" max="15" width="20.28515625" style="146" customWidth="1" outlineLevel="1"/>
    <col min="16" max="16" width="19.7109375" style="146" customWidth="1" outlineLevel="1"/>
    <col min="17" max="17" width="18.42578125" style="146" customWidth="1" outlineLevel="1"/>
    <col min="18" max="18" width="20.5703125" style="146" customWidth="1" outlineLevel="1"/>
    <col min="19" max="19" width="20.85546875" style="146" customWidth="1" outlineLevel="1"/>
    <col min="20" max="20" width="23" style="146" customWidth="1" outlineLevel="1"/>
    <col min="21" max="21" width="20.7109375" style="146" customWidth="1" outlineLevel="1"/>
    <col min="22" max="22" width="23" style="146" customWidth="1" outlineLevel="1"/>
    <col min="23" max="23" width="18.28515625" style="146" customWidth="1"/>
    <col min="24" max="24" width="18.140625" style="146" customWidth="1"/>
    <col min="25" max="25" width="17.7109375" style="146" customWidth="1"/>
    <col min="26" max="26" width="21.42578125" style="146" customWidth="1"/>
    <col min="27" max="27" width="18.42578125" style="146" customWidth="1"/>
    <col min="28" max="28" width="18.5703125" style="146" customWidth="1"/>
    <col min="29" max="30" width="20.140625" style="146" bestFit="1" customWidth="1"/>
    <col min="31" max="31" width="17" style="146" bestFit="1" customWidth="1"/>
    <col min="32" max="32" width="17.28515625" style="146" hidden="1" customWidth="1"/>
    <col min="33" max="33" width="17.5703125" style="146" bestFit="1" customWidth="1"/>
    <col min="34" max="34" width="22.7109375" style="146" bestFit="1" customWidth="1"/>
    <col min="35" max="16384" width="9.140625" style="146"/>
  </cols>
  <sheetData>
    <row r="1" spans="1:34" ht="22.5" customHeight="1">
      <c r="A1" s="130"/>
      <c r="B1" s="131"/>
      <c r="C1" s="131"/>
      <c r="D1" s="131"/>
      <c r="E1" s="131"/>
      <c r="F1" s="131"/>
      <c r="G1" s="131"/>
      <c r="H1" s="131"/>
      <c r="I1" s="130"/>
      <c r="J1" s="130"/>
      <c r="K1" s="130"/>
      <c r="L1" s="130"/>
      <c r="M1" s="130"/>
      <c r="N1" s="130"/>
      <c r="O1" s="130"/>
      <c r="P1" s="131"/>
      <c r="Q1" s="130"/>
      <c r="R1" s="130"/>
      <c r="S1" s="130"/>
      <c r="T1" s="130"/>
      <c r="U1" s="130"/>
      <c r="V1" s="130"/>
      <c r="W1" s="130"/>
      <c r="X1" s="130"/>
      <c r="Y1" s="130"/>
      <c r="Z1" s="130"/>
      <c r="AA1" s="130"/>
      <c r="AB1" s="130"/>
    </row>
    <row r="2" spans="1:34" ht="18">
      <c r="A2" s="154"/>
      <c r="B2" s="154"/>
      <c r="C2" s="154"/>
      <c r="D2" s="154"/>
      <c r="E2" s="154"/>
      <c r="F2" s="154"/>
      <c r="G2" s="154"/>
      <c r="H2" s="155"/>
      <c r="I2" s="155"/>
      <c r="J2" s="155"/>
      <c r="K2" s="155"/>
      <c r="L2" s="155"/>
      <c r="M2" s="155"/>
      <c r="N2" s="155"/>
      <c r="O2" s="155"/>
      <c r="P2" s="155"/>
      <c r="Q2" s="155"/>
      <c r="R2" s="155"/>
      <c r="S2" s="155"/>
      <c r="T2" s="155"/>
      <c r="U2" s="155"/>
      <c r="V2" s="155"/>
      <c r="W2" s="155"/>
      <c r="X2" s="155"/>
      <c r="Y2" s="155"/>
      <c r="Z2" s="130"/>
      <c r="AA2" s="130"/>
      <c r="AB2" s="130"/>
    </row>
    <row r="3" spans="1:34" ht="18">
      <c r="A3" s="338" t="s">
        <v>235</v>
      </c>
      <c r="B3" s="338"/>
      <c r="C3" s="338"/>
      <c r="D3" s="338"/>
      <c r="E3" s="338"/>
      <c r="F3" s="338"/>
      <c r="G3" s="338"/>
      <c r="H3" s="338"/>
      <c r="I3" s="338"/>
      <c r="J3" s="338"/>
      <c r="K3" s="338"/>
      <c r="L3" s="338"/>
      <c r="M3" s="338"/>
      <c r="N3" s="338"/>
      <c r="O3" s="338"/>
      <c r="P3" s="338"/>
      <c r="Q3" s="338"/>
      <c r="R3" s="338"/>
      <c r="S3" s="338"/>
      <c r="T3" s="338"/>
      <c r="U3" s="338"/>
      <c r="V3" s="338"/>
      <c r="W3" s="338"/>
      <c r="X3" s="338"/>
      <c r="Y3" s="338"/>
      <c r="Z3" s="130"/>
      <c r="AA3" s="130"/>
      <c r="AB3" s="130"/>
    </row>
    <row r="4" spans="1:34" ht="21" thickBot="1">
      <c r="A4" s="130"/>
      <c r="B4" s="130"/>
      <c r="C4" s="130"/>
      <c r="D4" s="130"/>
      <c r="E4" s="130"/>
      <c r="F4" s="131"/>
      <c r="G4" s="130"/>
      <c r="H4" s="130"/>
      <c r="I4" s="130"/>
      <c r="J4" s="130"/>
      <c r="K4" s="130"/>
      <c r="L4" s="130"/>
      <c r="M4" s="130"/>
      <c r="N4" s="130"/>
      <c r="O4" s="130"/>
      <c r="P4" s="130"/>
      <c r="Q4" s="130"/>
      <c r="R4" s="130"/>
      <c r="S4" s="130"/>
      <c r="T4" s="130"/>
      <c r="U4" s="130"/>
      <c r="V4" s="130"/>
      <c r="W4" s="130"/>
      <c r="X4" s="130"/>
      <c r="Y4" s="130"/>
      <c r="Z4" s="3"/>
      <c r="AA4" s="3"/>
      <c r="AB4" s="3"/>
    </row>
    <row r="5" spans="1:34" ht="21" customHeight="1" thickBot="1">
      <c r="A5" s="339" t="s">
        <v>0</v>
      </c>
      <c r="B5" s="326" t="s">
        <v>1</v>
      </c>
      <c r="C5" s="327"/>
      <c r="D5" s="327"/>
      <c r="E5" s="327"/>
      <c r="F5" s="327"/>
      <c r="G5" s="327"/>
      <c r="H5" s="327"/>
      <c r="I5" s="327"/>
      <c r="J5" s="326" t="s">
        <v>2</v>
      </c>
      <c r="K5" s="327"/>
      <c r="L5" s="327"/>
      <c r="M5" s="327"/>
      <c r="N5" s="327"/>
      <c r="O5" s="327"/>
      <c r="P5" s="327"/>
      <c r="Q5" s="327"/>
      <c r="R5" s="326" t="s">
        <v>3</v>
      </c>
      <c r="S5" s="327"/>
      <c r="T5" s="327"/>
      <c r="U5" s="327"/>
      <c r="V5" s="327"/>
      <c r="W5" s="327"/>
      <c r="X5" s="327"/>
      <c r="Y5" s="328"/>
      <c r="Z5" s="316" t="s">
        <v>229</v>
      </c>
      <c r="AA5" s="316" t="s">
        <v>225</v>
      </c>
      <c r="AB5" s="316" t="s">
        <v>230</v>
      </c>
      <c r="AC5" s="332" t="s">
        <v>3</v>
      </c>
      <c r="AD5" s="333"/>
      <c r="AE5" s="333"/>
      <c r="AF5" s="333"/>
      <c r="AG5" s="333"/>
      <c r="AH5" s="334"/>
    </row>
    <row r="6" spans="1:34" ht="54" customHeight="1" thickBot="1">
      <c r="A6" s="340"/>
      <c r="B6" s="316" t="s">
        <v>126</v>
      </c>
      <c r="C6" s="316" t="s">
        <v>179</v>
      </c>
      <c r="D6" s="316" t="s">
        <v>112</v>
      </c>
      <c r="E6" s="316" t="s">
        <v>183</v>
      </c>
      <c r="F6" s="316" t="s">
        <v>173</v>
      </c>
      <c r="G6" s="329" t="s">
        <v>4</v>
      </c>
      <c r="H6" s="330"/>
      <c r="I6" s="330"/>
      <c r="J6" s="316" t="s">
        <v>126</v>
      </c>
      <c r="K6" s="316" t="s">
        <v>179</v>
      </c>
      <c r="L6" s="316" t="s">
        <v>112</v>
      </c>
      <c r="M6" s="316" t="s">
        <v>183</v>
      </c>
      <c r="N6" s="316" t="s">
        <v>173</v>
      </c>
      <c r="O6" s="329" t="s">
        <v>4</v>
      </c>
      <c r="P6" s="330"/>
      <c r="Q6" s="330"/>
      <c r="R6" s="316" t="s">
        <v>126</v>
      </c>
      <c r="S6" s="316" t="s">
        <v>179</v>
      </c>
      <c r="T6" s="316" t="s">
        <v>112</v>
      </c>
      <c r="U6" s="316" t="s">
        <v>183</v>
      </c>
      <c r="V6" s="316" t="s">
        <v>173</v>
      </c>
      <c r="W6" s="329" t="s">
        <v>4</v>
      </c>
      <c r="X6" s="330"/>
      <c r="Y6" s="331"/>
      <c r="Z6" s="317"/>
      <c r="AA6" s="317"/>
      <c r="AB6" s="317"/>
      <c r="AC6" s="316" t="s">
        <v>133</v>
      </c>
      <c r="AD6" s="316" t="s">
        <v>174</v>
      </c>
      <c r="AE6" s="329" t="s">
        <v>5</v>
      </c>
      <c r="AF6" s="330"/>
      <c r="AG6" s="330"/>
      <c r="AH6" s="331"/>
    </row>
    <row r="7" spans="1:34" ht="83.25" customHeight="1" thickBot="1">
      <c r="A7" s="340"/>
      <c r="B7" s="317" t="s">
        <v>6</v>
      </c>
      <c r="C7" s="317" t="s">
        <v>6</v>
      </c>
      <c r="D7" s="317" t="s">
        <v>6</v>
      </c>
      <c r="E7" s="317" t="s">
        <v>6</v>
      </c>
      <c r="F7" s="317" t="s">
        <v>6</v>
      </c>
      <c r="G7" s="256" t="s">
        <v>226</v>
      </c>
      <c r="H7" s="256" t="s">
        <v>184</v>
      </c>
      <c r="I7" s="256" t="s">
        <v>203</v>
      </c>
      <c r="J7" s="317" t="s">
        <v>6</v>
      </c>
      <c r="K7" s="317" t="s">
        <v>6</v>
      </c>
      <c r="L7" s="317" t="s">
        <v>6</v>
      </c>
      <c r="M7" s="317" t="s">
        <v>6</v>
      </c>
      <c r="N7" s="317" t="s">
        <v>6</v>
      </c>
      <c r="O7" s="256" t="s">
        <v>226</v>
      </c>
      <c r="P7" s="256" t="s">
        <v>184</v>
      </c>
      <c r="Q7" s="256" t="s">
        <v>203</v>
      </c>
      <c r="R7" s="317" t="s">
        <v>6</v>
      </c>
      <c r="S7" s="317" t="s">
        <v>6</v>
      </c>
      <c r="T7" s="317" t="s">
        <v>6</v>
      </c>
      <c r="U7" s="317" t="s">
        <v>6</v>
      </c>
      <c r="V7" s="317" t="s">
        <v>6</v>
      </c>
      <c r="W7" s="256" t="s">
        <v>226</v>
      </c>
      <c r="X7" s="256" t="s">
        <v>184</v>
      </c>
      <c r="Y7" s="256" t="s">
        <v>203</v>
      </c>
      <c r="Z7" s="321"/>
      <c r="AA7" s="321"/>
      <c r="AB7" s="321"/>
      <c r="AC7" s="317" t="s">
        <v>6</v>
      </c>
      <c r="AD7" s="317" t="s">
        <v>6</v>
      </c>
      <c r="AE7" s="256" t="s">
        <v>176</v>
      </c>
      <c r="AF7" s="256" t="s">
        <v>228</v>
      </c>
      <c r="AG7" s="256" t="s">
        <v>181</v>
      </c>
      <c r="AH7" s="256" t="s">
        <v>182</v>
      </c>
    </row>
    <row r="8" spans="1:34" ht="27" customHeight="1" thickBot="1">
      <c r="A8" s="340"/>
      <c r="B8" s="211" t="s">
        <v>6</v>
      </c>
      <c r="C8" s="211" t="s">
        <v>6</v>
      </c>
      <c r="D8" s="210" t="s">
        <v>6</v>
      </c>
      <c r="E8" s="211" t="s">
        <v>6</v>
      </c>
      <c r="F8" s="210" t="s">
        <v>6</v>
      </c>
      <c r="G8" s="210" t="s">
        <v>7</v>
      </c>
      <c r="H8" s="210" t="s">
        <v>7</v>
      </c>
      <c r="I8" s="210" t="s">
        <v>7</v>
      </c>
      <c r="J8" s="211" t="s">
        <v>6</v>
      </c>
      <c r="K8" s="211" t="s">
        <v>6</v>
      </c>
      <c r="L8" s="210" t="s">
        <v>6</v>
      </c>
      <c r="M8" s="211" t="s">
        <v>6</v>
      </c>
      <c r="N8" s="210" t="s">
        <v>6</v>
      </c>
      <c r="O8" s="210" t="s">
        <v>7</v>
      </c>
      <c r="P8" s="210" t="s">
        <v>7</v>
      </c>
      <c r="Q8" s="210" t="s">
        <v>7</v>
      </c>
      <c r="R8" s="211" t="s">
        <v>7</v>
      </c>
      <c r="S8" s="211" t="s">
        <v>7</v>
      </c>
      <c r="T8" s="211" t="s">
        <v>7</v>
      </c>
      <c r="U8" s="211" t="s">
        <v>7</v>
      </c>
      <c r="V8" s="211" t="s">
        <v>7</v>
      </c>
      <c r="W8" s="210" t="s">
        <v>7</v>
      </c>
      <c r="X8" s="210" t="s">
        <v>7</v>
      </c>
      <c r="Y8" s="210" t="s">
        <v>7</v>
      </c>
      <c r="Z8" s="300" t="s">
        <v>7</v>
      </c>
      <c r="AA8" s="300" t="s">
        <v>7</v>
      </c>
      <c r="AB8" s="300" t="s">
        <v>7</v>
      </c>
      <c r="AC8" s="209" t="s">
        <v>7</v>
      </c>
      <c r="AD8" s="209" t="s">
        <v>7</v>
      </c>
      <c r="AE8" s="210" t="s">
        <v>7</v>
      </c>
      <c r="AF8" s="210" t="s">
        <v>7</v>
      </c>
      <c r="AG8" s="210" t="s">
        <v>7</v>
      </c>
      <c r="AH8" s="210" t="s">
        <v>7</v>
      </c>
    </row>
    <row r="9" spans="1:34" ht="27" customHeight="1" thickBot="1">
      <c r="A9" s="206">
        <v>1</v>
      </c>
      <c r="B9" s="207">
        <v>2</v>
      </c>
      <c r="C9" s="207">
        <v>3</v>
      </c>
      <c r="D9" s="208">
        <v>4</v>
      </c>
      <c r="E9" s="207">
        <v>5</v>
      </c>
      <c r="F9" s="207">
        <v>6</v>
      </c>
      <c r="G9" s="208">
        <v>7</v>
      </c>
      <c r="H9" s="207">
        <v>8</v>
      </c>
      <c r="I9" s="207">
        <v>9</v>
      </c>
      <c r="J9" s="208">
        <v>12</v>
      </c>
      <c r="K9" s="206">
        <v>13</v>
      </c>
      <c r="L9" s="207">
        <v>14</v>
      </c>
      <c r="M9" s="208">
        <v>16</v>
      </c>
      <c r="N9" s="206">
        <v>17</v>
      </c>
      <c r="O9" s="207">
        <v>18</v>
      </c>
      <c r="P9" s="208">
        <v>20</v>
      </c>
      <c r="Q9" s="206">
        <v>21</v>
      </c>
      <c r="R9" s="207">
        <v>10</v>
      </c>
      <c r="S9" s="207">
        <v>11</v>
      </c>
      <c r="T9" s="208">
        <v>12</v>
      </c>
      <c r="U9" s="207">
        <v>13</v>
      </c>
      <c r="V9" s="207">
        <v>14</v>
      </c>
      <c r="W9" s="208">
        <v>15</v>
      </c>
      <c r="X9" s="207">
        <v>16</v>
      </c>
      <c r="Y9" s="207">
        <v>17</v>
      </c>
      <c r="Z9" s="208">
        <v>18</v>
      </c>
      <c r="AA9" s="204">
        <v>19</v>
      </c>
      <c r="AB9" s="204">
        <v>20</v>
      </c>
      <c r="AC9" s="206">
        <v>21</v>
      </c>
      <c r="AD9" s="207">
        <v>22</v>
      </c>
      <c r="AE9" s="208">
        <v>23</v>
      </c>
      <c r="AF9" s="206">
        <v>24</v>
      </c>
      <c r="AG9" s="207">
        <v>24</v>
      </c>
      <c r="AH9" s="207">
        <v>25</v>
      </c>
    </row>
    <row r="10" spans="1:34" ht="19.5" customHeight="1">
      <c r="A10" s="343" t="s">
        <v>9</v>
      </c>
      <c r="B10" s="195">
        <v>548377.03899999999</v>
      </c>
      <c r="C10" s="195">
        <f>B10</f>
        <v>548377.03899999999</v>
      </c>
      <c r="D10" s="195">
        <v>549913.76318596874</v>
      </c>
      <c r="E10" s="195">
        <v>548377.03899999987</v>
      </c>
      <c r="F10" s="259">
        <v>542260.94999999995</v>
      </c>
      <c r="G10" s="163">
        <f>F10-D10</f>
        <v>-7652.8131859687855</v>
      </c>
      <c r="H10" s="163">
        <f>F10-E10</f>
        <v>-6116.0889999999199</v>
      </c>
      <c r="I10" s="163">
        <f>F10-C10</f>
        <v>-6116.0890000000363</v>
      </c>
      <c r="J10" s="195">
        <v>517468.63500000001</v>
      </c>
      <c r="K10" s="195">
        <f>J10</f>
        <v>517468.63500000001</v>
      </c>
      <c r="L10" s="195">
        <v>519436.84370576701</v>
      </c>
      <c r="M10" s="195">
        <v>518018.63477769995</v>
      </c>
      <c r="N10" s="259">
        <v>509815.29599999997</v>
      </c>
      <c r="O10" s="163">
        <f>N10-L10</f>
        <v>-9621.5477057670359</v>
      </c>
      <c r="P10" s="163">
        <f>N10-M10</f>
        <v>-8203.3387776999734</v>
      </c>
      <c r="Q10" s="163">
        <f>N10-K10</f>
        <v>-7653.3390000000363</v>
      </c>
      <c r="R10" s="162">
        <f>B10-J10</f>
        <v>30908.40399999998</v>
      </c>
      <c r="S10" s="162">
        <f>C10-K10</f>
        <v>30908.40399999998</v>
      </c>
      <c r="T10" s="162">
        <f>D10-L10</f>
        <v>30476.91948020173</v>
      </c>
      <c r="U10" s="162">
        <f>E10-M10</f>
        <v>30358.404222299927</v>
      </c>
      <c r="V10" s="162">
        <f>F10-N10</f>
        <v>32445.65399999998</v>
      </c>
      <c r="W10" s="163">
        <f>F10*W11</f>
        <v>2392.863150284848</v>
      </c>
      <c r="X10" s="163">
        <f>F10*X11</f>
        <v>2425.8392679897065</v>
      </c>
      <c r="Y10" s="161">
        <f>F10*Y11</f>
        <v>1881.9736778124063</v>
      </c>
      <c r="Z10" s="162">
        <v>89.622999999999593</v>
      </c>
      <c r="AA10" s="160">
        <v>1.8980000000010477</v>
      </c>
      <c r="AB10" s="163">
        <f>AA10-Z10</f>
        <v>-87.724999999998545</v>
      </c>
      <c r="AC10" s="162">
        <f>S10+Z10</f>
        <v>30998.02699999998</v>
      </c>
      <c r="AD10" s="162">
        <f>V10+AA10</f>
        <v>32447.551999999981</v>
      </c>
      <c r="AE10" s="163">
        <f>AE11*F10</f>
        <v>2394.761150284849</v>
      </c>
      <c r="AF10" s="163" t="e">
        <f>AF11*F10</f>
        <v>#REF!</v>
      </c>
      <c r="AG10" s="163">
        <f>AG11*F10</f>
        <v>1883.8716778124074</v>
      </c>
      <c r="AH10" s="163">
        <f>AH11*F10</f>
        <v>1795.2482496497819</v>
      </c>
    </row>
    <row r="11" spans="1:34" ht="19.5" customHeight="1" thickBot="1">
      <c r="A11" s="344"/>
      <c r="B11" s="164"/>
      <c r="C11" s="164"/>
      <c r="D11" s="164"/>
      <c r="E11" s="165"/>
      <c r="F11" s="164"/>
      <c r="G11" s="166">
        <f>G10/D10</f>
        <v>-1.3916387801664772E-2</v>
      </c>
      <c r="H11" s="166">
        <f>H10/E10</f>
        <v>-1.1153072731041026E-2</v>
      </c>
      <c r="I11" s="166">
        <f>I10/C10</f>
        <v>-1.1153072731041236E-2</v>
      </c>
      <c r="J11" s="164"/>
      <c r="K11" s="164"/>
      <c r="L11" s="164"/>
      <c r="M11" s="196"/>
      <c r="N11" s="164"/>
      <c r="O11" s="166">
        <f>O10/L10</f>
        <v>-1.852303667395824E-2</v>
      </c>
      <c r="P11" s="166">
        <f>P10/M10</f>
        <v>-1.5835991655435939E-2</v>
      </c>
      <c r="Q11" s="166">
        <f>Q10/K10</f>
        <v>-1.4789957269584148E-2</v>
      </c>
      <c r="R11" s="167">
        <f>R10/B10</f>
        <v>5.6363417506253358E-2</v>
      </c>
      <c r="S11" s="167">
        <f>S10/C10</f>
        <v>5.6363417506253358E-2</v>
      </c>
      <c r="T11" s="167">
        <f>T10/D10</f>
        <v>5.5421270607288124E-2</v>
      </c>
      <c r="U11" s="167">
        <f>U10/E10</f>
        <v>5.5360458340233197E-2</v>
      </c>
      <c r="V11" s="167">
        <f>V10/F10</f>
        <v>5.9834022715447209E-2</v>
      </c>
      <c r="W11" s="166">
        <f>V11-T11</f>
        <v>4.4127521081590848E-3</v>
      </c>
      <c r="X11" s="166">
        <f>V11-U11</f>
        <v>4.473564375214012E-3</v>
      </c>
      <c r="Y11" s="166">
        <f>V11-S11</f>
        <v>3.4706052091938513E-3</v>
      </c>
      <c r="Z11" s="167">
        <f>Z10/S10</f>
        <v>2.8996320871177836E-3</v>
      </c>
      <c r="AA11" s="194">
        <f>AA10/V10</f>
        <v>5.8497819153253894E-5</v>
      </c>
      <c r="AB11" s="166">
        <f>AA11-Z11</f>
        <v>-2.8411342679645298E-3</v>
      </c>
      <c r="AC11" s="167">
        <f>AC10/C10</f>
        <v>5.6526850680194106E-2</v>
      </c>
      <c r="AD11" s="167">
        <f>AD10/F10</f>
        <v>5.9837522875287229E-2</v>
      </c>
      <c r="AE11" s="166">
        <f>AD11-T11</f>
        <v>4.4162522679991045E-3</v>
      </c>
      <c r="AF11" s="166" t="e">
        <f>AD11-#REF!</f>
        <v>#REF!</v>
      </c>
      <c r="AG11" s="166">
        <f>AD11-S11</f>
        <v>3.4741053690338711E-3</v>
      </c>
      <c r="AH11" s="166">
        <f>AD11-AC11</f>
        <v>3.3106721950931228E-3</v>
      </c>
    </row>
    <row r="12" spans="1:34" ht="19.5" customHeight="1">
      <c r="A12" s="343" t="s">
        <v>11</v>
      </c>
      <c r="B12" s="195">
        <v>307295.23499999999</v>
      </c>
      <c r="C12" s="195">
        <f>B12</f>
        <v>307295.23499999999</v>
      </c>
      <c r="D12" s="195">
        <v>307923.11778777855</v>
      </c>
      <c r="E12" s="195">
        <v>307923.11778777855</v>
      </c>
      <c r="F12" s="195">
        <v>308953.71600000001</v>
      </c>
      <c r="G12" s="161">
        <f>F12-D12</f>
        <v>1030.5982122214627</v>
      </c>
      <c r="H12" s="161">
        <f t="shared" ref="H12" si="0">F12-E12</f>
        <v>1030.5982122214627</v>
      </c>
      <c r="I12" s="161">
        <f>F12-C12</f>
        <v>1658.4810000000289</v>
      </c>
      <c r="J12" s="195">
        <v>288060.17799999996</v>
      </c>
      <c r="K12" s="195">
        <f>J12+B77+D77</f>
        <v>287592.12402999995</v>
      </c>
      <c r="L12" s="195">
        <v>288499.38431615307</v>
      </c>
      <c r="M12" s="195">
        <v>288499.38431615307</v>
      </c>
      <c r="N12" s="195">
        <v>290718.54181999998</v>
      </c>
      <c r="O12" s="161">
        <f>N12-L12</f>
        <v>2219.1575038469164</v>
      </c>
      <c r="P12" s="161">
        <f t="shared" ref="P12" si="1">N12-M12</f>
        <v>2219.1575038469164</v>
      </c>
      <c r="Q12" s="161">
        <f>N12-K12</f>
        <v>3126.4177900000359</v>
      </c>
      <c r="R12" s="168">
        <f>B12-J12</f>
        <v>19235.05700000003</v>
      </c>
      <c r="S12" s="168">
        <f>C12-K12</f>
        <v>19703.110970000038</v>
      </c>
      <c r="T12" s="168">
        <f>D12-L12</f>
        <v>19423.733471625485</v>
      </c>
      <c r="U12" s="168">
        <f>E12-M12</f>
        <v>19423.733471625485</v>
      </c>
      <c r="V12" s="168">
        <f>F12-N12</f>
        <v>18235.174180000031</v>
      </c>
      <c r="W12" s="161">
        <f>F12*W13</f>
        <v>-1253.5692367518216</v>
      </c>
      <c r="X12" s="163">
        <f>F12*X13</f>
        <v>-1253.5692367518216</v>
      </c>
      <c r="Y12" s="163">
        <f>F12*Y13</f>
        <v>-1574.2750323897319</v>
      </c>
      <c r="Z12" s="168">
        <v>7367.802999999999</v>
      </c>
      <c r="AA12" s="160">
        <v>1408.732</v>
      </c>
      <c r="AB12" s="163">
        <f t="shared" ref="AB12" si="2">AA12-Z12</f>
        <v>-5959.070999999999</v>
      </c>
      <c r="AC12" s="168">
        <f>S12+Z12</f>
        <v>27070.913970000038</v>
      </c>
      <c r="AD12" s="168">
        <f>V12+AA12</f>
        <v>19643.906180000031</v>
      </c>
      <c r="AE12" s="161">
        <f>AE13*F12</f>
        <v>155.1627632481777</v>
      </c>
      <c r="AF12" s="163" t="e">
        <f>AF13*F12</f>
        <v>#REF!</v>
      </c>
      <c r="AG12" s="163">
        <f>AG13*F12</f>
        <v>-165.54303238973256</v>
      </c>
      <c r="AH12" s="163">
        <f>AH13*F12</f>
        <v>-7573.1102717774456</v>
      </c>
    </row>
    <row r="13" spans="1:34" ht="19.5" customHeight="1" thickBot="1">
      <c r="A13" s="346"/>
      <c r="B13" s="164"/>
      <c r="C13" s="164"/>
      <c r="D13" s="169"/>
      <c r="E13" s="165"/>
      <c r="F13" s="169"/>
      <c r="G13" s="166">
        <f>G12/D12</f>
        <v>3.3469335450537815E-3</v>
      </c>
      <c r="H13" s="166">
        <f t="shared" ref="H13" si="3">H12/E12</f>
        <v>3.3469335450537815E-3</v>
      </c>
      <c r="I13" s="166">
        <f>I12/C12</f>
        <v>5.3970280404771944E-3</v>
      </c>
      <c r="J13" s="164"/>
      <c r="K13" s="164"/>
      <c r="L13" s="169"/>
      <c r="M13" s="196"/>
      <c r="N13" s="169"/>
      <c r="O13" s="166">
        <f>O12/L12</f>
        <v>7.6920701550442297E-3</v>
      </c>
      <c r="P13" s="166">
        <f t="shared" ref="P13" si="4">P12/M12</f>
        <v>7.6920701550442297E-3</v>
      </c>
      <c r="Q13" s="166">
        <f>Q12/K12</f>
        <v>1.0871013246781077E-2</v>
      </c>
      <c r="R13" s="167">
        <f>R12/B12</f>
        <v>6.2594712866276728E-2</v>
      </c>
      <c r="S13" s="167">
        <f>S12/C12</f>
        <v>6.4117853861287627E-2</v>
      </c>
      <c r="T13" s="167">
        <f>T12/D12</f>
        <v>6.3079815543477233E-2</v>
      </c>
      <c r="U13" s="167">
        <f>U12/E12</f>
        <v>6.3079815543477233E-2</v>
      </c>
      <c r="V13" s="167">
        <f>V12/F12</f>
        <v>5.9022349418836668E-2</v>
      </c>
      <c r="W13" s="166">
        <f>V13-T13</f>
        <v>-4.0574661246405644E-3</v>
      </c>
      <c r="X13" s="166">
        <f>V13-U13</f>
        <v>-4.0574661246405644E-3</v>
      </c>
      <c r="Y13" s="166">
        <f>V13-S13</f>
        <v>-5.0955044424509585E-3</v>
      </c>
      <c r="Z13" s="167">
        <f>Z12/S12</f>
        <v>0.37394110053068358</v>
      </c>
      <c r="AA13" s="194">
        <f>AA12/V12</f>
        <v>7.7253553275354436E-2</v>
      </c>
      <c r="AB13" s="166">
        <f>AA13-Z13</f>
        <v>-0.29668754725532914</v>
      </c>
      <c r="AC13" s="167">
        <f>AC12/C12</f>
        <v>8.8094154697843069E-2</v>
      </c>
      <c r="AD13" s="167">
        <f>AD12/F12</f>
        <v>6.358203563410135E-2</v>
      </c>
      <c r="AE13" s="166">
        <f>AD13-T13</f>
        <v>5.0222009062411699E-4</v>
      </c>
      <c r="AF13" s="166" t="e">
        <f>AD13-#REF!</f>
        <v>#REF!</v>
      </c>
      <c r="AG13" s="166">
        <f>AD13-S13</f>
        <v>-5.3581822718627714E-4</v>
      </c>
      <c r="AH13" s="166">
        <f t="shared" ref="AH13" si="5">AD13-AC13</f>
        <v>-2.4512119063741719E-2</v>
      </c>
    </row>
    <row r="14" spans="1:34" ht="19.5" customHeight="1">
      <c r="A14" s="343" t="s">
        <v>10</v>
      </c>
      <c r="B14" s="195">
        <v>37751.148999999998</v>
      </c>
      <c r="C14" s="195">
        <f>B14</f>
        <v>37751.148999999998</v>
      </c>
      <c r="D14" s="195">
        <v>35537.099000000002</v>
      </c>
      <c r="E14" s="195">
        <v>35537.099000000002</v>
      </c>
      <c r="F14" s="195">
        <v>38536.612000000001</v>
      </c>
      <c r="G14" s="161">
        <f>F14-D14</f>
        <v>2999.512999999999</v>
      </c>
      <c r="H14" s="161">
        <f t="shared" ref="H14" si="6">F14-E14</f>
        <v>2999.512999999999</v>
      </c>
      <c r="I14" s="161">
        <f>F14-C14</f>
        <v>785.46300000000338</v>
      </c>
      <c r="J14" s="195">
        <v>33126.583400000003</v>
      </c>
      <c r="K14" s="195">
        <f>J14</f>
        <v>33126.583400000003</v>
      </c>
      <c r="L14" s="195">
        <v>31237.11</v>
      </c>
      <c r="M14" s="195">
        <v>31237.11</v>
      </c>
      <c r="N14" s="195">
        <v>32196.071</v>
      </c>
      <c r="O14" s="161">
        <f>N14-L14</f>
        <v>958.96099999999933</v>
      </c>
      <c r="P14" s="161">
        <f t="shared" ref="P14" si="7">N14-M14</f>
        <v>958.96099999999933</v>
      </c>
      <c r="Q14" s="161">
        <f>N14-K14</f>
        <v>-930.51240000000325</v>
      </c>
      <c r="R14" s="168">
        <f>B14-J14</f>
        <v>4624.5655999999944</v>
      </c>
      <c r="S14" s="168">
        <f>C14-K14</f>
        <v>4624.5655999999944</v>
      </c>
      <c r="T14" s="168">
        <f>D14-L14</f>
        <v>4299.9890000000014</v>
      </c>
      <c r="U14" s="168">
        <f>E14-M14</f>
        <v>4299.9890000000014</v>
      </c>
      <c r="V14" s="168">
        <f>F14-N14</f>
        <v>6340.5410000000011</v>
      </c>
      <c r="W14" s="161">
        <f>F14*W15</f>
        <v>1677.6109252274923</v>
      </c>
      <c r="X14" s="163">
        <f>F14*X15</f>
        <v>1677.6109252274923</v>
      </c>
      <c r="Y14" s="163">
        <f>F14*Y15</f>
        <v>1619.7551453562924</v>
      </c>
      <c r="Z14" s="168">
        <v>0</v>
      </c>
      <c r="AA14" s="160">
        <v>10.242000000000189</v>
      </c>
      <c r="AB14" s="163">
        <f t="shared" ref="AB14" si="8">AA14-Z14</f>
        <v>10.242000000000189</v>
      </c>
      <c r="AC14" s="168">
        <f>S14+Z14</f>
        <v>4624.5655999999944</v>
      </c>
      <c r="AD14" s="168">
        <f>V14+AA14</f>
        <v>6350.7830000000013</v>
      </c>
      <c r="AE14" s="161">
        <f>AE15*F14</f>
        <v>1687.8529252274923</v>
      </c>
      <c r="AF14" s="163" t="e">
        <f>AF15*F14</f>
        <v>#REF!</v>
      </c>
      <c r="AG14" s="163">
        <f>AG15*F14</f>
        <v>1629.9971453562921</v>
      </c>
      <c r="AH14" s="163">
        <f>AH15*F14</f>
        <v>1629.9971453562921</v>
      </c>
    </row>
    <row r="15" spans="1:34" ht="19.5" customHeight="1" thickBot="1">
      <c r="A15" s="346"/>
      <c r="B15" s="164"/>
      <c r="C15" s="164"/>
      <c r="D15" s="164"/>
      <c r="E15" s="196"/>
      <c r="F15" s="164"/>
      <c r="G15" s="166">
        <f>G14/D14</f>
        <v>8.4405117029952237E-2</v>
      </c>
      <c r="H15" s="166">
        <f t="shared" ref="H15" si="9">H14/E14</f>
        <v>8.4405117029952237E-2</v>
      </c>
      <c r="I15" s="166">
        <f>I14/C14</f>
        <v>2.0806333603250154E-2</v>
      </c>
      <c r="J15" s="164"/>
      <c r="K15" s="164"/>
      <c r="L15" s="164"/>
      <c r="M15" s="196"/>
      <c r="N15" s="164"/>
      <c r="O15" s="166">
        <f>O14/L14</f>
        <v>3.0699414894655726E-2</v>
      </c>
      <c r="P15" s="166">
        <f t="shared" ref="P15" si="10">P14/M14</f>
        <v>3.0699414894655726E-2</v>
      </c>
      <c r="Q15" s="166">
        <f>Q14/K14</f>
        <v>-2.8089597673390101E-2</v>
      </c>
      <c r="R15" s="167">
        <f>R14/B14</f>
        <v>0.12250132042338618</v>
      </c>
      <c r="S15" s="167">
        <f>S14/C14</f>
        <v>0.12250132042338618</v>
      </c>
      <c r="T15" s="167">
        <f>T14/D14</f>
        <v>0.12100000059093179</v>
      </c>
      <c r="U15" s="167">
        <f>U14/E14</f>
        <v>0.12100000059093179</v>
      </c>
      <c r="V15" s="167">
        <f>V14/F14</f>
        <v>0.16453291223421512</v>
      </c>
      <c r="W15" s="166">
        <f>V15-T15</f>
        <v>4.3532911643283337E-2</v>
      </c>
      <c r="X15" s="166">
        <f>V15-U15</f>
        <v>4.3532911643283337E-2</v>
      </c>
      <c r="Y15" s="166">
        <f>V15-S15</f>
        <v>4.2031591810828939E-2</v>
      </c>
      <c r="Z15" s="167">
        <f>Z14/S14</f>
        <v>0</v>
      </c>
      <c r="AA15" s="194">
        <f>AA14/V14</f>
        <v>1.6153195760425156E-3</v>
      </c>
      <c r="AB15" s="166">
        <f>AA15-Z15</f>
        <v>1.6153195760425156E-3</v>
      </c>
      <c r="AC15" s="167">
        <f>AC14/C14</f>
        <v>0.12250132042338618</v>
      </c>
      <c r="AD15" s="167">
        <f>AD14/F14</f>
        <v>0.16479868546825033</v>
      </c>
      <c r="AE15" s="166">
        <f>AD15-T15</f>
        <v>4.3798684877318542E-2</v>
      </c>
      <c r="AF15" s="166" t="e">
        <f>AD15-#REF!</f>
        <v>#REF!</v>
      </c>
      <c r="AG15" s="166">
        <f>AD15-S15</f>
        <v>4.2297365044864144E-2</v>
      </c>
      <c r="AH15" s="166">
        <f t="shared" ref="AH15" si="11">AD15-AC15</f>
        <v>4.2297365044864144E-2</v>
      </c>
    </row>
    <row r="16" spans="1:34" ht="19.5" customHeight="1">
      <c r="A16" s="343" t="s">
        <v>12</v>
      </c>
      <c r="B16" s="195">
        <v>953387.31799999997</v>
      </c>
      <c r="C16" s="195">
        <f>B16+B93+C93+D93</f>
        <v>934313.03499999992</v>
      </c>
      <c r="D16" s="195">
        <v>973732.48800000001</v>
      </c>
      <c r="E16" s="195">
        <v>936779.77100000018</v>
      </c>
      <c r="F16" s="195">
        <v>918128.12600000005</v>
      </c>
      <c r="G16" s="161">
        <f>F16-D16</f>
        <v>-55604.361999999965</v>
      </c>
      <c r="H16" s="161">
        <f t="shared" ref="H16" si="12">F16-E16</f>
        <v>-18651.645000000135</v>
      </c>
      <c r="I16" s="161">
        <f>F16-C16</f>
        <v>-16184.908999999869</v>
      </c>
      <c r="J16" s="195">
        <v>892771.73600000003</v>
      </c>
      <c r="K16" s="195">
        <f>J16+B93+C93-F93</f>
        <v>873457.57400000002</v>
      </c>
      <c r="L16" s="195">
        <v>911705.728</v>
      </c>
      <c r="M16" s="195">
        <v>877106.89900000021</v>
      </c>
      <c r="N16" s="195">
        <v>848607.74500000011</v>
      </c>
      <c r="O16" s="161">
        <f>N16-L16</f>
        <v>-63097.982999999891</v>
      </c>
      <c r="P16" s="161">
        <f t="shared" ref="P16" si="13">N16-M16</f>
        <v>-28499.154000000097</v>
      </c>
      <c r="Q16" s="161">
        <f>N16-K16</f>
        <v>-24849.828999999911</v>
      </c>
      <c r="R16" s="168">
        <f>B16-J16</f>
        <v>60615.581999999937</v>
      </c>
      <c r="S16" s="168">
        <f>C16-K16</f>
        <v>60855.460999999894</v>
      </c>
      <c r="T16" s="168">
        <f>D16-L16</f>
        <v>62026.760000000009</v>
      </c>
      <c r="U16" s="168">
        <f>E16-M16</f>
        <v>59672.871999999974</v>
      </c>
      <c r="V16" s="168">
        <f>F16-N16</f>
        <v>69520.380999999936</v>
      </c>
      <c r="W16" s="161">
        <f>F16*W17</f>
        <v>11035.618888774414</v>
      </c>
      <c r="X16" s="163">
        <f>F16*X17</f>
        <v>11035.618798193349</v>
      </c>
      <c r="Y16" s="163">
        <f>F16*Y17</f>
        <v>9719.1064038513377</v>
      </c>
      <c r="Z16" s="168">
        <v>9127.7089999999953</v>
      </c>
      <c r="AA16" s="160">
        <v>3513.2110000000102</v>
      </c>
      <c r="AB16" s="163">
        <f t="shared" ref="AB16" si="14">AA16-Z16</f>
        <v>-5614.497999999985</v>
      </c>
      <c r="AC16" s="168">
        <f>S16+Z16</f>
        <v>69983.169999999896</v>
      </c>
      <c r="AD16" s="168">
        <f>V16+AA16</f>
        <v>73033.591999999946</v>
      </c>
      <c r="AE16" s="161">
        <f>AE17*F16</f>
        <v>14548.829888774417</v>
      </c>
      <c r="AF16" s="163" t="e">
        <f>AF17*F16</f>
        <v>#REF!</v>
      </c>
      <c r="AG16" s="163">
        <f>AG17*F16</f>
        <v>13232.317403851341</v>
      </c>
      <c r="AH16" s="163">
        <f>AH17*F16</f>
        <v>4262.7257949283921</v>
      </c>
    </row>
    <row r="17" spans="1:34" ht="19.5" customHeight="1" thickBot="1">
      <c r="A17" s="344"/>
      <c r="B17" s="164"/>
      <c r="C17" s="164"/>
      <c r="D17" s="164"/>
      <c r="E17" s="165"/>
      <c r="F17" s="164"/>
      <c r="G17" s="166">
        <f>G16/D16</f>
        <v>-5.7104351231218202E-2</v>
      </c>
      <c r="H17" s="166">
        <f t="shared" ref="H17" si="15">H16/E16</f>
        <v>-1.991038403838476E-2</v>
      </c>
      <c r="I17" s="166">
        <f>I16/C16</f>
        <v>-1.7322790535615154E-2</v>
      </c>
      <c r="J17" s="164"/>
      <c r="K17" s="164"/>
      <c r="L17" s="164"/>
      <c r="M17" s="165"/>
      <c r="N17" s="164"/>
      <c r="O17" s="166">
        <f>O16/L16</f>
        <v>-6.9208716214186047E-2</v>
      </c>
      <c r="P17" s="166">
        <f t="shared" ref="P17" si="16">P16/M16</f>
        <v>-3.2492224188969798E-2</v>
      </c>
      <c r="Q17" s="166">
        <f>Q16/K16</f>
        <v>-2.8449955372417332E-2</v>
      </c>
      <c r="R17" s="167">
        <f>R16/B16</f>
        <v>6.357917800622552E-2</v>
      </c>
      <c r="S17" s="167">
        <f>S16/C16</f>
        <v>6.5133909857096134E-2</v>
      </c>
      <c r="T17" s="167">
        <f>T16/D16</f>
        <v>6.3700000528276512E-2</v>
      </c>
      <c r="U17" s="167">
        <f>U16/E16</f>
        <v>6.3700000626934927E-2</v>
      </c>
      <c r="V17" s="167">
        <f>V16/F16</f>
        <v>7.5719694268466337E-2</v>
      </c>
      <c r="W17" s="166">
        <f>V17-T17</f>
        <v>1.2019693740189824E-2</v>
      </c>
      <c r="X17" s="166">
        <f>V17-U17</f>
        <v>1.2019693641531409E-2</v>
      </c>
      <c r="Y17" s="166">
        <f>V17-S17</f>
        <v>1.0585784411370203E-2</v>
      </c>
      <c r="Z17" s="167">
        <f>Z16/S16</f>
        <v>0.14998997378394704</v>
      </c>
      <c r="AA17" s="194">
        <f>AA16/V16</f>
        <v>5.0534979087643574E-2</v>
      </c>
      <c r="AB17" s="166">
        <f>AA17-Z17</f>
        <v>-9.9454994696303478E-2</v>
      </c>
      <c r="AC17" s="167">
        <f>AC16/C16</f>
        <v>7.4903343289007954E-2</v>
      </c>
      <c r="AD17" s="167">
        <f>AD16/F16</f>
        <v>7.9546187434846038E-2</v>
      </c>
      <c r="AE17" s="166">
        <f>AD17-T17</f>
        <v>1.5846186906569526E-2</v>
      </c>
      <c r="AF17" s="166" t="e">
        <f>AD17-#REF!</f>
        <v>#REF!</v>
      </c>
      <c r="AG17" s="166">
        <f>AD17-S17</f>
        <v>1.4412277577749905E-2</v>
      </c>
      <c r="AH17" s="166">
        <f t="shared" ref="AH17" si="17">AD17-AC17</f>
        <v>4.6428441458380848E-3</v>
      </c>
    </row>
    <row r="18" spans="1:34" s="148" customFormat="1" ht="19.5" customHeight="1">
      <c r="A18" s="343" t="s">
        <v>13</v>
      </c>
      <c r="B18" s="195">
        <v>1201179.1200000001</v>
      </c>
      <c r="C18" s="195">
        <f>B18-E111</f>
        <v>1196508.9180000001</v>
      </c>
      <c r="D18" s="195">
        <v>1201179.1200000001</v>
      </c>
      <c r="E18" s="195">
        <v>1201179.1200000001</v>
      </c>
      <c r="F18" s="195">
        <v>1147941.335</v>
      </c>
      <c r="G18" s="161">
        <f>F18-D18</f>
        <v>-53237.785000000149</v>
      </c>
      <c r="H18" s="161">
        <f t="shared" ref="H18" si="18">F18-E18</f>
        <v>-53237.785000000149</v>
      </c>
      <c r="I18" s="161">
        <f>F18-C18</f>
        <v>-48567.583000000101</v>
      </c>
      <c r="J18" s="195">
        <v>1167971.257</v>
      </c>
      <c r="K18" s="195">
        <f>J18-E111</f>
        <v>1163301.0549999999</v>
      </c>
      <c r="L18" s="195">
        <v>1168337.416</v>
      </c>
      <c r="M18" s="195">
        <v>1168337.416</v>
      </c>
      <c r="N18" s="195">
        <v>1114573.97</v>
      </c>
      <c r="O18" s="161">
        <f>N18-L18</f>
        <v>-53763.445999999996</v>
      </c>
      <c r="P18" s="161">
        <f t="shared" ref="P18" si="19">N18-M18</f>
        <v>-53763.445999999996</v>
      </c>
      <c r="Q18" s="161">
        <f>N18-K18</f>
        <v>-48727.084999999963</v>
      </c>
      <c r="R18" s="168">
        <f>B18-J18</f>
        <v>33207.863000000129</v>
      </c>
      <c r="S18" s="168">
        <f>C18-K18</f>
        <v>33207.863000000129</v>
      </c>
      <c r="T18" s="168">
        <f>D18-L18</f>
        <v>32841.704000000143</v>
      </c>
      <c r="U18" s="168">
        <f>E18-M18</f>
        <v>32841.704000000143</v>
      </c>
      <c r="V18" s="168">
        <f>F18-N18</f>
        <v>33367.364999999991</v>
      </c>
      <c r="W18" s="161">
        <f>F18*W19</f>
        <v>1981.2470549636178</v>
      </c>
      <c r="X18" s="163">
        <f>F18*X19</f>
        <v>1981.2470549636178</v>
      </c>
      <c r="Y18" s="163">
        <f>F18*Y19</f>
        <v>1507.4448512750723</v>
      </c>
      <c r="Z18" s="168">
        <v>0</v>
      </c>
      <c r="AA18" s="160">
        <v>0</v>
      </c>
      <c r="AB18" s="163">
        <f t="shared" ref="AB18" si="20">AA18-Z18</f>
        <v>0</v>
      </c>
      <c r="AC18" s="168">
        <f>S18+Z18</f>
        <v>33207.863000000129</v>
      </c>
      <c r="AD18" s="168">
        <f>V18+AA18</f>
        <v>33367.364999999991</v>
      </c>
      <c r="AE18" s="161">
        <f>AE19*F18</f>
        <v>1981.2470549636178</v>
      </c>
      <c r="AF18" s="163" t="e">
        <f>AF19*F18</f>
        <v>#REF!</v>
      </c>
      <c r="AG18" s="163">
        <f>AG19*F18</f>
        <v>1507.4448512750723</v>
      </c>
      <c r="AH18" s="163">
        <f>AH19*F18</f>
        <v>1507.4448512750723</v>
      </c>
    </row>
    <row r="19" spans="1:34" s="148" customFormat="1" ht="19.5" customHeight="1" thickBot="1">
      <c r="A19" s="344"/>
      <c r="B19" s="164"/>
      <c r="C19" s="164"/>
      <c r="D19" s="164"/>
      <c r="E19" s="170"/>
      <c r="F19" s="164"/>
      <c r="G19" s="166">
        <f>G18/D18</f>
        <v>-4.4321270752691856E-2</v>
      </c>
      <c r="H19" s="166">
        <f t="shared" ref="H19" si="21">H18/E18</f>
        <v>-4.4321270752691856E-2</v>
      </c>
      <c r="I19" s="166">
        <f>I18/C18</f>
        <v>-4.0591074808854953E-2</v>
      </c>
      <c r="J19" s="164"/>
      <c r="K19" s="164"/>
      <c r="L19" s="164"/>
      <c r="M19" s="170"/>
      <c r="N19" s="164"/>
      <c r="O19" s="166">
        <f>O18/L18</f>
        <v>-4.6017054032274525E-2</v>
      </c>
      <c r="P19" s="166">
        <f t="shared" ref="P19" si="22">P18/M18</f>
        <v>-4.6017054032274525E-2</v>
      </c>
      <c r="Q19" s="166">
        <f>Q18/K18</f>
        <v>-4.1886908630027815E-2</v>
      </c>
      <c r="R19" s="167">
        <f>R18/B18</f>
        <v>2.7646054153855192E-2</v>
      </c>
      <c r="S19" s="167">
        <f>S18/C18</f>
        <v>2.7753961964201698E-2</v>
      </c>
      <c r="T19" s="167">
        <f>T18/D18</f>
        <v>2.734122118273263E-2</v>
      </c>
      <c r="U19" s="167">
        <f>U18/E18</f>
        <v>2.734122118273263E-2</v>
      </c>
      <c r="V19" s="167">
        <f>V18/F18</f>
        <v>2.9067134340972217E-2</v>
      </c>
      <c r="W19" s="166">
        <f>V19-T19</f>
        <v>1.7259131582395872E-3</v>
      </c>
      <c r="X19" s="166">
        <f>V19-U19</f>
        <v>1.7259131582395872E-3</v>
      </c>
      <c r="Y19" s="166">
        <f>V19-S19</f>
        <v>1.3131723767705189E-3</v>
      </c>
      <c r="Z19" s="167">
        <f>Z18/S18</f>
        <v>0</v>
      </c>
      <c r="AA19" s="194">
        <f>AA18/V18</f>
        <v>0</v>
      </c>
      <c r="AB19" s="166">
        <f>AA19-Z19</f>
        <v>0</v>
      </c>
      <c r="AC19" s="167">
        <f>AC18/C18</f>
        <v>2.7753961964201698E-2</v>
      </c>
      <c r="AD19" s="167">
        <f>AD18/F18</f>
        <v>2.9067134340972217E-2</v>
      </c>
      <c r="AE19" s="166">
        <f>AD19-T19</f>
        <v>1.7259131582395872E-3</v>
      </c>
      <c r="AF19" s="166" t="e">
        <f>AD19-#REF!</f>
        <v>#REF!</v>
      </c>
      <c r="AG19" s="166">
        <f>AD19-S19</f>
        <v>1.3131723767705189E-3</v>
      </c>
      <c r="AH19" s="166">
        <f t="shared" ref="AH19" si="23">AD19-AC19</f>
        <v>1.3131723767705189E-3</v>
      </c>
    </row>
    <row r="20" spans="1:34" ht="19.5" customHeight="1">
      <c r="A20" s="343" t="s">
        <v>14</v>
      </c>
      <c r="B20" s="195">
        <v>611022.91200000001</v>
      </c>
      <c r="C20" s="195">
        <f>B20</f>
        <v>611022.91200000001</v>
      </c>
      <c r="D20" s="195">
        <v>611022.91200000001</v>
      </c>
      <c r="E20" s="195">
        <v>611022.91200000001</v>
      </c>
      <c r="F20" s="195">
        <v>619385.30799999996</v>
      </c>
      <c r="G20" s="161">
        <f>F20-D20</f>
        <v>8362.3959999999497</v>
      </c>
      <c r="H20" s="161">
        <f t="shared" ref="H20" si="24">F20-E20</f>
        <v>8362.3959999999497</v>
      </c>
      <c r="I20" s="161">
        <f>F20-C20</f>
        <v>8362.3959999999497</v>
      </c>
      <c r="J20" s="195">
        <v>588528.745</v>
      </c>
      <c r="K20" s="195">
        <f>J20</f>
        <v>588528.745</v>
      </c>
      <c r="L20" s="195">
        <v>588728.745</v>
      </c>
      <c r="M20" s="195">
        <v>588728.745</v>
      </c>
      <c r="N20" s="195">
        <v>591167.54499999993</v>
      </c>
      <c r="O20" s="161">
        <f>N20-L20</f>
        <v>2438.7999999999302</v>
      </c>
      <c r="P20" s="161">
        <f t="shared" ref="P20" si="25">N20-M20</f>
        <v>2438.7999999999302</v>
      </c>
      <c r="Q20" s="161">
        <f>N20-K20</f>
        <v>2638.7999999999302</v>
      </c>
      <c r="R20" s="168">
        <f>B20-J20</f>
        <v>22494.167000000016</v>
      </c>
      <c r="S20" s="168">
        <f>C20-K20</f>
        <v>22494.167000000016</v>
      </c>
      <c r="T20" s="168">
        <f>D20-L20</f>
        <v>22294.167000000016</v>
      </c>
      <c r="U20" s="168">
        <f>E20-M20</f>
        <v>22294.167000000016</v>
      </c>
      <c r="V20" s="168">
        <f>F20-N20</f>
        <v>28217.763000000035</v>
      </c>
      <c r="W20" s="161">
        <f>F20*W21</f>
        <v>5618.4803500256203</v>
      </c>
      <c r="X20" s="163">
        <f>F20*X21</f>
        <v>5618.4803500256203</v>
      </c>
      <c r="Y20" s="163">
        <f>F20*Y21</f>
        <v>5415.7431708345375</v>
      </c>
      <c r="Z20" s="168">
        <v>4156.3349999999991</v>
      </c>
      <c r="AA20" s="160">
        <v>1814.601999999999</v>
      </c>
      <c r="AB20" s="163">
        <f t="shared" ref="AB20" si="26">AA20-Z20</f>
        <v>-2341.7330000000002</v>
      </c>
      <c r="AC20" s="168">
        <f>S20+Z20</f>
        <v>26650.502000000015</v>
      </c>
      <c r="AD20" s="168">
        <f>V20+AA20</f>
        <v>30032.365000000034</v>
      </c>
      <c r="AE20" s="161">
        <f>AE21*F20</f>
        <v>7433.0823500256192</v>
      </c>
      <c r="AF20" s="163" t="e">
        <f>AF21*F20</f>
        <v>#REF!</v>
      </c>
      <c r="AG20" s="163">
        <f>AG21*F20</f>
        <v>7230.3451708345356</v>
      </c>
      <c r="AH20" s="163">
        <f>AH21*F20</f>
        <v>3017.1270024687351</v>
      </c>
    </row>
    <row r="21" spans="1:34" ht="19.5" customHeight="1" thickBot="1">
      <c r="A21" s="344"/>
      <c r="B21" s="164"/>
      <c r="C21" s="164"/>
      <c r="D21" s="164"/>
      <c r="E21" s="196"/>
      <c r="F21" s="164"/>
      <c r="G21" s="166">
        <f>G20/D20</f>
        <v>1.3685895955403959E-2</v>
      </c>
      <c r="H21" s="166">
        <f t="shared" ref="H21" si="27">H20/E20</f>
        <v>1.3685895955403959E-2</v>
      </c>
      <c r="I21" s="166">
        <f>I20/C20</f>
        <v>1.3685895955403959E-2</v>
      </c>
      <c r="J21" s="164"/>
      <c r="K21" s="164"/>
      <c r="L21" s="164"/>
      <c r="M21" s="165"/>
      <c r="N21" s="164"/>
      <c r="O21" s="166">
        <f>O20/L20</f>
        <v>4.1424850080998337E-3</v>
      </c>
      <c r="P21" s="166">
        <f t="shared" ref="P21" si="28">P20/M20</f>
        <v>4.1424850080998337E-3</v>
      </c>
      <c r="Q21" s="166">
        <f>Q20/K20</f>
        <v>4.4837232206898069E-3</v>
      </c>
      <c r="R21" s="167">
        <f>R20/B20</f>
        <v>3.6813950112561437E-2</v>
      </c>
      <c r="S21" s="167">
        <f>S20/C20</f>
        <v>3.6813950112561437E-2</v>
      </c>
      <c r="T21" s="167">
        <f>T20/D20</f>
        <v>3.6486630144566518E-2</v>
      </c>
      <c r="U21" s="167">
        <f>U20/E20</f>
        <v>3.6486630144566518E-2</v>
      </c>
      <c r="V21" s="167">
        <f>V20/F20</f>
        <v>4.555768862376703E-2</v>
      </c>
      <c r="W21" s="166">
        <f>V21-T21</f>
        <v>9.0710584792005125E-3</v>
      </c>
      <c r="X21" s="166">
        <f>V21-U21</f>
        <v>9.0710584792005125E-3</v>
      </c>
      <c r="Y21" s="166">
        <f>V21-S21</f>
        <v>8.7437385112055926E-3</v>
      </c>
      <c r="Z21" s="167">
        <f>Z20/S20</f>
        <v>0.1847739016074699</v>
      </c>
      <c r="AA21" s="194">
        <f>AA20/V20</f>
        <v>6.4307082031980947E-2</v>
      </c>
      <c r="AB21" s="166">
        <f>AA21-Z21</f>
        <v>-0.12046681957548895</v>
      </c>
      <c r="AC21" s="167">
        <f>AC20/C20</f>
        <v>4.3616207308442165E-2</v>
      </c>
      <c r="AD21" s="167">
        <f>AD20/F20</f>
        <v>4.8487370643283061E-2</v>
      </c>
      <c r="AE21" s="166">
        <f>AD21-T21</f>
        <v>1.2000740498716543E-2</v>
      </c>
      <c r="AF21" s="166" t="e">
        <f>AD21-#REF!</f>
        <v>#REF!</v>
      </c>
      <c r="AG21" s="166">
        <f>AD21-S21</f>
        <v>1.1673420530721623E-2</v>
      </c>
      <c r="AH21" s="166">
        <f t="shared" ref="AH21" si="29">AD21-AC21</f>
        <v>4.8711633348408959E-3</v>
      </c>
    </row>
    <row r="22" spans="1:34" ht="19.5" customHeight="1">
      <c r="A22" s="343" t="s">
        <v>15</v>
      </c>
      <c r="B22" s="195">
        <v>183037.63699999999</v>
      </c>
      <c r="C22" s="195">
        <f>B22</f>
        <v>183037.63699999999</v>
      </c>
      <c r="D22" s="195">
        <v>184788.30733362384</v>
      </c>
      <c r="E22" s="195">
        <v>184844.30733362384</v>
      </c>
      <c r="F22" s="195">
        <v>180924.11</v>
      </c>
      <c r="G22" s="161">
        <f>F22-D22</f>
        <v>-3864.1973336238589</v>
      </c>
      <c r="H22" s="161">
        <f t="shared" ref="H22" si="30">F22-E22</f>
        <v>-3920.1973336238589</v>
      </c>
      <c r="I22" s="161">
        <f>F22-C22</f>
        <v>-2113.5270000000019</v>
      </c>
      <c r="J22" s="195">
        <v>175643.549</v>
      </c>
      <c r="K22" s="195">
        <f>J22-B143</f>
        <v>172921.31400000001</v>
      </c>
      <c r="L22" s="195">
        <v>176394.21915167605</v>
      </c>
      <c r="M22" s="195">
        <v>176450.21915167608</v>
      </c>
      <c r="N22" s="195">
        <v>172753.3396701974</v>
      </c>
      <c r="O22" s="161">
        <f>N22-L22</f>
        <v>-3640.8794814786525</v>
      </c>
      <c r="P22" s="161">
        <f t="shared" ref="P22" si="31">N22-M22</f>
        <v>-3696.8794814786816</v>
      </c>
      <c r="Q22" s="161">
        <f>N22-K22</f>
        <v>-167.9743298026151</v>
      </c>
      <c r="R22" s="168">
        <f>B22-J22</f>
        <v>7394.0879999999888</v>
      </c>
      <c r="S22" s="168">
        <f>C22-K22</f>
        <v>10116.322999999975</v>
      </c>
      <c r="T22" s="168">
        <f>D22-L22</f>
        <v>8394.0881819477945</v>
      </c>
      <c r="U22" s="168">
        <f>E22-M22</f>
        <v>8394.0881819477654</v>
      </c>
      <c r="V22" s="168">
        <f>F22-N22</f>
        <v>8170.7703298025881</v>
      </c>
      <c r="W22" s="161">
        <f>F22*W23</f>
        <v>-47.785029539043016</v>
      </c>
      <c r="X22" s="163">
        <f>F22*X23</f>
        <v>-45.295155186041477</v>
      </c>
      <c r="Y22" s="163">
        <f>F22*Y23</f>
        <v>-1828.7399635231807</v>
      </c>
      <c r="Z22" s="168">
        <v>0</v>
      </c>
      <c r="AA22" s="160">
        <v>0</v>
      </c>
      <c r="AB22" s="163">
        <f t="shared" ref="AB22" si="32">AA22-Z22</f>
        <v>0</v>
      </c>
      <c r="AC22" s="168">
        <f>S22+Z22</f>
        <v>10116.322999999975</v>
      </c>
      <c r="AD22" s="168">
        <f>V22+AA22</f>
        <v>8170.7703298025881</v>
      </c>
      <c r="AE22" s="161">
        <f>AE23*F22</f>
        <v>-47.785029539043016</v>
      </c>
      <c r="AF22" s="163" t="e">
        <f>AF23*F22</f>
        <v>#REF!</v>
      </c>
      <c r="AG22" s="163">
        <f>AG23*F22</f>
        <v>-1828.7399635231807</v>
      </c>
      <c r="AH22" s="163">
        <f>AH23*F22</f>
        <v>-1828.7399635231807</v>
      </c>
    </row>
    <row r="23" spans="1:34" ht="19.5" customHeight="1" thickBot="1">
      <c r="A23" s="344"/>
      <c r="B23" s="164"/>
      <c r="C23" s="164"/>
      <c r="D23" s="164"/>
      <c r="E23" s="165"/>
      <c r="F23" s="164"/>
      <c r="G23" s="166">
        <f>G22/D22</f>
        <v>-2.0911481843097841E-2</v>
      </c>
      <c r="H23" s="166">
        <f t="shared" ref="H23" si="33">H22/E22</f>
        <v>-2.120810421577295E-2</v>
      </c>
      <c r="I23" s="166">
        <f>I22/C22</f>
        <v>-1.1546953045509444E-2</v>
      </c>
      <c r="J23" s="164"/>
      <c r="K23" s="164"/>
      <c r="L23" s="164"/>
      <c r="M23" s="165"/>
      <c r="N23" s="164"/>
      <c r="O23" s="166">
        <f>O22/L22</f>
        <v>-2.0640582775266408E-2</v>
      </c>
      <c r="P23" s="166">
        <f t="shared" ref="P23" si="34">P22/M22</f>
        <v>-2.0951402039919572E-2</v>
      </c>
      <c r="Q23" s="166">
        <f>Q22/K22</f>
        <v>-9.7139170364282039E-4</v>
      </c>
      <c r="R23" s="167">
        <f>R22/B22</f>
        <v>4.0396544236418377E-2</v>
      </c>
      <c r="S23" s="167">
        <f>S22/C22</f>
        <v>5.5269086543113403E-2</v>
      </c>
      <c r="T23" s="167">
        <f>T22/D22</f>
        <v>4.5425429255070711E-2</v>
      </c>
      <c r="U23" s="167">
        <f>U22/E22</f>
        <v>4.5411667273027513E-2</v>
      </c>
      <c r="V23" s="167">
        <f>V22/F22</f>
        <v>4.516131282780713E-2</v>
      </c>
      <c r="W23" s="166">
        <f>V23-T23</f>
        <v>-2.6411642726358042E-4</v>
      </c>
      <c r="X23" s="166">
        <f>V23-U23</f>
        <v>-2.5035444522038264E-4</v>
      </c>
      <c r="Y23" s="166">
        <f>V23-S23</f>
        <v>-1.0107773715306273E-2</v>
      </c>
      <c r="Z23" s="167">
        <f>Z22/S22</f>
        <v>0</v>
      </c>
      <c r="AA23" s="194">
        <f>AA22/V22</f>
        <v>0</v>
      </c>
      <c r="AB23" s="166">
        <f>AA23-Z23</f>
        <v>0</v>
      </c>
      <c r="AC23" s="167">
        <f>AC22/C22</f>
        <v>5.5269086543113403E-2</v>
      </c>
      <c r="AD23" s="167">
        <f>AD22/F22</f>
        <v>4.516131282780713E-2</v>
      </c>
      <c r="AE23" s="166">
        <f>AD23-T23</f>
        <v>-2.6411642726358042E-4</v>
      </c>
      <c r="AF23" s="166" t="e">
        <f>AD23-#REF!</f>
        <v>#REF!</v>
      </c>
      <c r="AG23" s="166">
        <f>AD23-S23</f>
        <v>-1.0107773715306273E-2</v>
      </c>
      <c r="AH23" s="166">
        <f t="shared" ref="AH23" si="35">AD23-AC23</f>
        <v>-1.0107773715306273E-2</v>
      </c>
    </row>
    <row r="24" spans="1:34" s="148" customFormat="1" ht="19.5" customHeight="1">
      <c r="A24" s="343" t="s">
        <v>16</v>
      </c>
      <c r="B24" s="195">
        <v>443033.96799999999</v>
      </c>
      <c r="C24" s="195">
        <f>B24</f>
        <v>443033.96799999999</v>
      </c>
      <c r="D24" s="195">
        <v>446622.87099999998</v>
      </c>
      <c r="E24" s="195">
        <v>446622.87099999998</v>
      </c>
      <c r="F24" s="195">
        <v>445922.245</v>
      </c>
      <c r="G24" s="161">
        <f>F24-D24</f>
        <v>-700.62599999998929</v>
      </c>
      <c r="H24" s="161">
        <f t="shared" ref="H24" si="36">F24-E24</f>
        <v>-700.62599999998929</v>
      </c>
      <c r="I24" s="161">
        <f>F24-C24</f>
        <v>2888.2770000000019</v>
      </c>
      <c r="J24" s="195">
        <v>418576.15499999997</v>
      </c>
      <c r="K24" s="195">
        <f>J24</f>
        <v>418576.15499999997</v>
      </c>
      <c r="L24" s="195">
        <v>421438.39</v>
      </c>
      <c r="M24" s="195">
        <v>421438.39</v>
      </c>
      <c r="N24" s="195">
        <v>420947.35100000002</v>
      </c>
      <c r="O24" s="161">
        <f>N24-L24</f>
        <v>-491.03899999998976</v>
      </c>
      <c r="P24" s="161">
        <f t="shared" ref="P24" si="37">N24-M24</f>
        <v>-491.03899999998976</v>
      </c>
      <c r="Q24" s="161">
        <f>N24-K24</f>
        <v>2371.1960000000545</v>
      </c>
      <c r="R24" s="168">
        <f>B24-J24</f>
        <v>24457.813000000024</v>
      </c>
      <c r="S24" s="168">
        <f>C24-K24</f>
        <v>24457.813000000024</v>
      </c>
      <c r="T24" s="168">
        <f>D24-L24</f>
        <v>25184.480999999971</v>
      </c>
      <c r="U24" s="168">
        <f>E24-M24</f>
        <v>25184.480999999971</v>
      </c>
      <c r="V24" s="168">
        <f>F24-N24</f>
        <v>24974.893999999971</v>
      </c>
      <c r="W24" s="161">
        <f>F24*W25</f>
        <v>-170.07961394608236</v>
      </c>
      <c r="X24" s="163">
        <f>F24*X25</f>
        <v>-170.07961394608236</v>
      </c>
      <c r="Y24" s="163">
        <f>F24*Y25</f>
        <v>357.63286766576618</v>
      </c>
      <c r="Z24" s="168">
        <v>8501.0860000000066</v>
      </c>
      <c r="AA24" s="160">
        <v>1568.1349999999984</v>
      </c>
      <c r="AB24" s="163">
        <f t="shared" ref="AB24" si="38">AA24-Z24</f>
        <v>-6932.9510000000082</v>
      </c>
      <c r="AC24" s="168">
        <f>S24+Z24</f>
        <v>32958.899000000034</v>
      </c>
      <c r="AD24" s="168">
        <f>V24+AA24</f>
        <v>26543.02899999997</v>
      </c>
      <c r="AE24" s="161">
        <f>AE25*F24</f>
        <v>1398.055386053916</v>
      </c>
      <c r="AF24" s="163" t="e">
        <f>AF25*F24</f>
        <v>#REF!</v>
      </c>
      <c r="AG24" s="163">
        <f>AG25*F24</f>
        <v>1925.7678676657645</v>
      </c>
      <c r="AH24" s="163">
        <f>AH25*F24</f>
        <v>-6630.739370754548</v>
      </c>
    </row>
    <row r="25" spans="1:34" s="148" customFormat="1" ht="19.5" customHeight="1" thickBot="1">
      <c r="A25" s="344"/>
      <c r="B25" s="164"/>
      <c r="C25" s="164"/>
      <c r="D25" s="169"/>
      <c r="E25" s="170"/>
      <c r="F25" s="169"/>
      <c r="G25" s="166">
        <f>G24/D24</f>
        <v>-1.5687194845872309E-3</v>
      </c>
      <c r="H25" s="166">
        <f t="shared" ref="H25" si="39">H24/E24</f>
        <v>-1.5687194845872309E-3</v>
      </c>
      <c r="I25" s="166">
        <f>I24/C24</f>
        <v>6.5193127584293985E-3</v>
      </c>
      <c r="J25" s="164"/>
      <c r="K25" s="164"/>
      <c r="L25" s="169"/>
      <c r="M25" s="170"/>
      <c r="N25" s="169"/>
      <c r="O25" s="166">
        <f>O24/L24</f>
        <v>-1.1651501421120884E-3</v>
      </c>
      <c r="P25" s="166">
        <f t="shared" ref="P25" si="40">P24/M24</f>
        <v>-1.1651501421120884E-3</v>
      </c>
      <c r="Q25" s="166">
        <f>Q24/K24</f>
        <v>5.6649094117653563E-3</v>
      </c>
      <c r="R25" s="167">
        <f>R24/B24</f>
        <v>5.5205277171884989E-2</v>
      </c>
      <c r="S25" s="167">
        <f>S24/C24</f>
        <v>5.5205277171884989E-2</v>
      </c>
      <c r="T25" s="167">
        <f>T24/D24</f>
        <v>5.638869532948744E-2</v>
      </c>
      <c r="U25" s="167">
        <f>U24/E24</f>
        <v>5.638869532948744E-2</v>
      </c>
      <c r="V25" s="167">
        <f>V24/F24</f>
        <v>5.6007284408966795E-2</v>
      </c>
      <c r="W25" s="166">
        <f>V25-T25</f>
        <v>-3.8141092052064451E-4</v>
      </c>
      <c r="X25" s="166">
        <f>V25-U25</f>
        <v>-3.8141092052064451E-4</v>
      </c>
      <c r="Y25" s="166">
        <f>V25-S25</f>
        <v>8.0200723708180599E-4</v>
      </c>
      <c r="Z25" s="167">
        <f>Z24/S24</f>
        <v>0.34758160919784603</v>
      </c>
      <c r="AA25" s="194">
        <f>AA24/V24</f>
        <v>6.2788454677725564E-2</v>
      </c>
      <c r="AB25" s="166">
        <f>AA25-Z25</f>
        <v>-0.28479315452012044</v>
      </c>
      <c r="AC25" s="167">
        <f>AC24/C24</f>
        <v>7.439361624750189E-2</v>
      </c>
      <c r="AD25" s="167">
        <f>AD24/F24</f>
        <v>5.9523895247701693E-2</v>
      </c>
      <c r="AE25" s="166">
        <f>AD25-T25</f>
        <v>3.1351999182142529E-3</v>
      </c>
      <c r="AF25" s="166" t="e">
        <f>AD25-#REF!</f>
        <v>#REF!</v>
      </c>
      <c r="AG25" s="166">
        <f>AD25-S25</f>
        <v>4.3186180758167034E-3</v>
      </c>
      <c r="AH25" s="166">
        <f t="shared" ref="AH25" si="41">AD25-AC25</f>
        <v>-1.4869720999800197E-2</v>
      </c>
    </row>
    <row r="26" spans="1:34" ht="19.5" customHeight="1">
      <c r="A26" s="349" t="s">
        <v>119</v>
      </c>
      <c r="B26" s="195">
        <v>40267.468000000001</v>
      </c>
      <c r="C26" s="195">
        <f>B26</f>
        <v>40267.468000000001</v>
      </c>
      <c r="D26" s="195">
        <v>40267.468000000001</v>
      </c>
      <c r="E26" s="195">
        <v>40267.468000000001</v>
      </c>
      <c r="F26" s="301">
        <v>39648.129000000001</v>
      </c>
      <c r="G26" s="161">
        <f>F26-D26</f>
        <v>-619.33899999999994</v>
      </c>
      <c r="H26" s="161">
        <f t="shared" ref="H26" si="42">F26-E26</f>
        <v>-619.33899999999994</v>
      </c>
      <c r="I26" s="161">
        <f>F26-C26</f>
        <v>-619.33899999999994</v>
      </c>
      <c r="J26" s="195">
        <v>43904.065999999999</v>
      </c>
      <c r="K26" s="195">
        <f>J26</f>
        <v>43904.065999999999</v>
      </c>
      <c r="L26" s="195">
        <v>36080.284334408541</v>
      </c>
      <c r="M26" s="195">
        <v>36080.284334408541</v>
      </c>
      <c r="N26" s="301">
        <v>31115.631000000001</v>
      </c>
      <c r="O26" s="161">
        <f>N26-L26</f>
        <v>-4964.6533344085401</v>
      </c>
      <c r="P26" s="161">
        <f t="shared" ref="P26" si="43">N26-M26</f>
        <v>-4964.6533344085401</v>
      </c>
      <c r="Q26" s="161">
        <f>N26-K26</f>
        <v>-12788.434999999998</v>
      </c>
      <c r="R26" s="168">
        <f>B26-J26</f>
        <v>-3636.5979999999981</v>
      </c>
      <c r="S26" s="168">
        <f>C26-K26</f>
        <v>-3636.5979999999981</v>
      </c>
      <c r="T26" s="168">
        <f>D26-L26</f>
        <v>4187.1836655914594</v>
      </c>
      <c r="U26" s="168">
        <f>E26-M26</f>
        <v>4187.1836655914594</v>
      </c>
      <c r="V26" s="168">
        <f>F26-N26</f>
        <v>8532.4979999999996</v>
      </c>
      <c r="W26" s="161">
        <f>F26*W27</f>
        <v>4409.7158543715977</v>
      </c>
      <c r="X26" s="163">
        <f>F26*X27</f>
        <v>4409.7158543715977</v>
      </c>
      <c r="Y26" s="163">
        <f>F26*Y27</f>
        <v>12113.162834082488</v>
      </c>
      <c r="Z26" s="168">
        <v>7777.8600000000006</v>
      </c>
      <c r="AA26" s="160">
        <v>847.84200000000055</v>
      </c>
      <c r="AB26" s="163">
        <f t="shared" ref="AB26" si="44">AA26-Z26</f>
        <v>-6930.018</v>
      </c>
      <c r="AC26" s="168">
        <f>S26+Z26</f>
        <v>4141.2620000000024</v>
      </c>
      <c r="AD26" s="168">
        <f>V26+AA26</f>
        <v>9380.34</v>
      </c>
      <c r="AE26" s="161">
        <f>AE27*F26</f>
        <v>5257.5578543715974</v>
      </c>
      <c r="AF26" s="163" t="e">
        <f>AF27*F26</f>
        <v>#REF!</v>
      </c>
      <c r="AG26" s="163">
        <f>AG27*F26</f>
        <v>12961.004834082487</v>
      </c>
      <c r="AH26" s="163">
        <f>AH27*F26</f>
        <v>5302.773215845652</v>
      </c>
    </row>
    <row r="27" spans="1:34" ht="19.5" customHeight="1" thickBot="1">
      <c r="A27" s="350"/>
      <c r="B27" s="164"/>
      <c r="C27" s="164"/>
      <c r="D27" s="169"/>
      <c r="E27" s="171"/>
      <c r="F27" s="169"/>
      <c r="G27" s="166">
        <f>G26/D26</f>
        <v>-1.5380629345753747E-2</v>
      </c>
      <c r="H27" s="166">
        <f t="shared" ref="H27" si="45">H26/E26</f>
        <v>-1.5380629345753747E-2</v>
      </c>
      <c r="I27" s="166">
        <f>I26/C26</f>
        <v>-1.5380629345753747E-2</v>
      </c>
      <c r="J27" s="164"/>
      <c r="K27" s="164"/>
      <c r="L27" s="169"/>
      <c r="M27" s="171"/>
      <c r="N27" s="169"/>
      <c r="O27" s="166">
        <f>O26/L26</f>
        <v>-0.13760017211599185</v>
      </c>
      <c r="P27" s="166">
        <f t="shared" ref="P27" si="46">P26/M26</f>
        <v>-0.13760017211599185</v>
      </c>
      <c r="Q27" s="166">
        <f>Q26/K26</f>
        <v>-0.29128133599288952</v>
      </c>
      <c r="R27" s="167">
        <f>R26/B26</f>
        <v>-9.0311066988368827E-2</v>
      </c>
      <c r="S27" s="167">
        <f>S26/C26</f>
        <v>-9.0311066988368827E-2</v>
      </c>
      <c r="T27" s="167">
        <f>T26/D26</f>
        <v>0.10398427995501131</v>
      </c>
      <c r="U27" s="167">
        <f>U26/E26</f>
        <v>0.10398427995501131</v>
      </c>
      <c r="V27" s="167">
        <f>V26/F26</f>
        <v>0.2152055649334676</v>
      </c>
      <c r="W27" s="166">
        <f>V27-T27</f>
        <v>0.11122128497845629</v>
      </c>
      <c r="X27" s="166">
        <f>V27-U27</f>
        <v>0.11122128497845629</v>
      </c>
      <c r="Y27" s="166">
        <f>V27-S27</f>
        <v>0.30551663192183642</v>
      </c>
      <c r="Z27" s="167">
        <f>Z26/S26</f>
        <v>-2.1387736560378694</v>
      </c>
      <c r="AA27" s="194">
        <f>AA26/V26</f>
        <v>9.936621139553746E-2</v>
      </c>
      <c r="AB27" s="166">
        <f>AA27-Z27</f>
        <v>2.2381398674334068</v>
      </c>
      <c r="AC27" s="167">
        <f>AC26/C26</f>
        <v>0.10284386393502572</v>
      </c>
      <c r="AD27" s="167">
        <f>AD26/F26</f>
        <v>0.23658972659214259</v>
      </c>
      <c r="AE27" s="166">
        <f>AD27-T27</f>
        <v>0.13260544663713128</v>
      </c>
      <c r="AF27" s="166" t="e">
        <f>AD27-#REF!</f>
        <v>#REF!</v>
      </c>
      <c r="AG27" s="166">
        <f>AD27-S27</f>
        <v>0.32690079358051138</v>
      </c>
      <c r="AH27" s="166">
        <f t="shared" ref="AH27" si="47">AD27-AC27</f>
        <v>0.13374586265711685</v>
      </c>
    </row>
    <row r="28" spans="1:34" ht="19.5" customHeight="1">
      <c r="A28" s="341" t="s">
        <v>236</v>
      </c>
      <c r="B28" s="322">
        <f t="shared" ref="B28:F28" si="48">B10+B12+B14+B16+B18+B20+B22+B24</f>
        <v>4285084.3780000005</v>
      </c>
      <c r="C28" s="322">
        <f t="shared" si="48"/>
        <v>4261339.8930000002</v>
      </c>
      <c r="D28" s="322">
        <f t="shared" si="48"/>
        <v>4310719.6783073712</v>
      </c>
      <c r="E28" s="322">
        <f t="shared" si="48"/>
        <v>4272286.2371214032</v>
      </c>
      <c r="F28" s="322">
        <f t="shared" si="48"/>
        <v>4202052.4019999998</v>
      </c>
      <c r="G28" s="173">
        <f>F28-D28</f>
        <v>-108667.27630737145</v>
      </c>
      <c r="H28" s="173">
        <f t="shared" ref="H28" si="49">F28-E28</f>
        <v>-70233.835121403448</v>
      </c>
      <c r="I28" s="173">
        <f>F28-C28</f>
        <v>-59287.491000000387</v>
      </c>
      <c r="J28" s="322">
        <f t="shared" ref="J28:N28" si="50">J10+J12+J14+J16+J18+J20+J22+J24</f>
        <v>4082146.8383999998</v>
      </c>
      <c r="K28" s="322">
        <f t="shared" si="50"/>
        <v>4054972.1854300001</v>
      </c>
      <c r="L28" s="322">
        <f t="shared" si="50"/>
        <v>4105777.8361735968</v>
      </c>
      <c r="M28" s="322">
        <f t="shared" si="50"/>
        <v>4069816.7982455296</v>
      </c>
      <c r="N28" s="322">
        <f t="shared" si="50"/>
        <v>3980779.8594901981</v>
      </c>
      <c r="O28" s="173">
        <f>N28-L28</f>
        <v>-124997.97668339871</v>
      </c>
      <c r="P28" s="173">
        <f t="shared" ref="P28" si="51">N28-M28</f>
        <v>-89036.938755331561</v>
      </c>
      <c r="Q28" s="173">
        <f>N28-K28</f>
        <v>-74192.325939801987</v>
      </c>
      <c r="R28" s="174">
        <f t="shared" ref="R28:V28" si="52">R10+R12+R14+R16+R18+R20+R22+R24</f>
        <v>202937.53960000011</v>
      </c>
      <c r="S28" s="175">
        <f t="shared" si="52"/>
        <v>206367.70757000006</v>
      </c>
      <c r="T28" s="175">
        <f t="shared" si="52"/>
        <v>204941.84213377515</v>
      </c>
      <c r="U28" s="175">
        <f t="shared" si="52"/>
        <v>202469.43887587328</v>
      </c>
      <c r="V28" s="176">
        <f t="shared" si="52"/>
        <v>221272.54250980253</v>
      </c>
      <c r="W28" s="172">
        <f>F28*W29</f>
        <v>21497.000541209378</v>
      </c>
      <c r="X28" s="172">
        <f>F28*X29</f>
        <v>22131.580331855861</v>
      </c>
      <c r="Y28" s="172">
        <f>F28*Y29</f>
        <v>17776.00314333988</v>
      </c>
      <c r="Z28" s="176">
        <f t="shared" ref="Z28" si="53">Z10+Z12+Z14+Z16+Z18+Z20+Z22+Z24</f>
        <v>29242.556</v>
      </c>
      <c r="AA28" s="176">
        <f>AA10+AA12+AA14+AA16+AA18+AA20+AA22+AA24</f>
        <v>8316.8200000000088</v>
      </c>
      <c r="AB28" s="260">
        <f t="shared" ref="AB28" si="54">AA28-Z28</f>
        <v>-20925.73599999999</v>
      </c>
      <c r="AC28" s="261">
        <f>AC10+AC12+AC14+AC16+AC18+AC20+AC22+AC24</f>
        <v>235610.26357000004</v>
      </c>
      <c r="AD28" s="261">
        <f>AD10+AD12+AD14+AD16+AD18+AD20+AD22+AD24</f>
        <v>229589.36250980257</v>
      </c>
      <c r="AE28" s="260">
        <f>AE29*F28</f>
        <v>29813.820541209407</v>
      </c>
      <c r="AF28" s="260" t="e">
        <f>AF29*F28</f>
        <v>#REF!</v>
      </c>
      <c r="AG28" s="260">
        <f>AG29*F28</f>
        <v>26092.823143339909</v>
      </c>
      <c r="AH28" s="260">
        <f>AH29*F28</f>
        <v>-2742.884818437416</v>
      </c>
    </row>
    <row r="29" spans="1:34" ht="19.5" customHeight="1" thickBot="1">
      <c r="A29" s="342"/>
      <c r="B29" s="323"/>
      <c r="C29" s="323"/>
      <c r="D29" s="323"/>
      <c r="E29" s="323"/>
      <c r="F29" s="323"/>
      <c r="G29" s="178">
        <f>G28/D28</f>
        <v>-2.5208615826775419E-2</v>
      </c>
      <c r="H29" s="178">
        <f t="shared" ref="H29" si="55">H28/E28</f>
        <v>-1.6439402985490473E-2</v>
      </c>
      <c r="I29" s="178">
        <f>I28/C28</f>
        <v>-1.3912875407425376E-2</v>
      </c>
      <c r="J29" s="323"/>
      <c r="K29" s="323"/>
      <c r="L29" s="323"/>
      <c r="M29" s="323"/>
      <c r="N29" s="323"/>
      <c r="O29" s="178">
        <f>O28/L28</f>
        <v>-3.044440826342696E-2</v>
      </c>
      <c r="P29" s="178">
        <f t="shared" ref="P29" si="56">P28/M28</f>
        <v>-2.1877382488989378E-2</v>
      </c>
      <c r="Q29" s="178">
        <f>Q28/K28</f>
        <v>-1.8296630049987491E-2</v>
      </c>
      <c r="R29" s="179">
        <f>R28/B28</f>
        <v>4.7359053334375227E-2</v>
      </c>
      <c r="S29" s="180">
        <f>S28/C28</f>
        <v>4.8427891872459009E-2</v>
      </c>
      <c r="T29" s="180">
        <f>T28/D28</f>
        <v>4.7542372835119431E-2</v>
      </c>
      <c r="U29" s="180">
        <f>U28/E28</f>
        <v>4.7391356205639883E-2</v>
      </c>
      <c r="V29" s="181">
        <f>V28/F28</f>
        <v>5.2658206357561396E-2</v>
      </c>
      <c r="W29" s="177">
        <f>V29-T29</f>
        <v>5.1158335224419649E-3</v>
      </c>
      <c r="X29" s="177">
        <f>V29-U29</f>
        <v>5.2668501519215136E-3</v>
      </c>
      <c r="Y29" s="177">
        <f>V29-S29</f>
        <v>4.2303144851023877E-3</v>
      </c>
      <c r="Z29" s="181">
        <f>Z28/S28</f>
        <v>0.14170122033303542</v>
      </c>
      <c r="AA29" s="181">
        <f>AA28/V28</f>
        <v>3.7586317333663612E-2</v>
      </c>
      <c r="AB29" s="262">
        <f>AA29-Z29</f>
        <v>-0.10411490299937182</v>
      </c>
      <c r="AC29" s="263">
        <f>AC28/C28</f>
        <v>5.5290183248942734E-2</v>
      </c>
      <c r="AD29" s="263">
        <f>AD28/F28</f>
        <v>5.4637434411938246E-2</v>
      </c>
      <c r="AE29" s="262">
        <f>AD29-T29</f>
        <v>7.0950615768188147E-3</v>
      </c>
      <c r="AF29" s="262" t="e">
        <f>AD29-#REF!</f>
        <v>#REF!</v>
      </c>
      <c r="AG29" s="262">
        <f>AD29-S29</f>
        <v>6.2095425394792375E-3</v>
      </c>
      <c r="AH29" s="262">
        <f t="shared" ref="AH29" si="57">AD29-AC29</f>
        <v>-6.5274883700448816E-4</v>
      </c>
    </row>
    <row r="30" spans="1:34" ht="19.5" customHeight="1">
      <c r="A30" s="347" t="s">
        <v>237</v>
      </c>
      <c r="B30" s="318">
        <f t="shared" ref="B30:F30" si="58">B12+B14+B16+B18+B20+B24+B26+B10+B22</f>
        <v>4325351.8459999999</v>
      </c>
      <c r="C30" s="318">
        <f t="shared" si="58"/>
        <v>4301607.3609999996</v>
      </c>
      <c r="D30" s="318">
        <f t="shared" si="58"/>
        <v>4350987.1463073706</v>
      </c>
      <c r="E30" s="318">
        <f t="shared" si="58"/>
        <v>4312553.7051214017</v>
      </c>
      <c r="F30" s="318">
        <f t="shared" si="58"/>
        <v>4241700.5310000004</v>
      </c>
      <c r="G30" s="182">
        <f>F30-D30</f>
        <v>-109286.6153073702</v>
      </c>
      <c r="H30" s="182">
        <f t="shared" ref="H30" si="59">F30-E30</f>
        <v>-70853.174121401273</v>
      </c>
      <c r="I30" s="182">
        <f>F30-C30</f>
        <v>-59906.829999999143</v>
      </c>
      <c r="J30" s="318">
        <f t="shared" ref="J30:N30" si="60">J12+J14+J16+J18+J20+J24+J26+J10+J22</f>
        <v>4126050.9043999999</v>
      </c>
      <c r="K30" s="318">
        <f t="shared" si="60"/>
        <v>4098876.2514300002</v>
      </c>
      <c r="L30" s="318">
        <f t="shared" si="60"/>
        <v>4141858.1205080049</v>
      </c>
      <c r="M30" s="318">
        <f t="shared" si="60"/>
        <v>4105897.0825799382</v>
      </c>
      <c r="N30" s="318">
        <f t="shared" si="60"/>
        <v>4011895.4904901977</v>
      </c>
      <c r="O30" s="182">
        <f>N30-L30</f>
        <v>-129962.63001780724</v>
      </c>
      <c r="P30" s="182">
        <f t="shared" ref="P30" si="61">N30-M30</f>
        <v>-94001.592089740559</v>
      </c>
      <c r="Q30" s="182">
        <f>N30-K30</f>
        <v>-86980.760939802509</v>
      </c>
      <c r="R30" s="183">
        <f t="shared" ref="R30:V30" si="62">R12+R14+R16+R18+R20+R24+R26+R10+R22</f>
        <v>199300.94160000011</v>
      </c>
      <c r="S30" s="184">
        <f t="shared" si="62"/>
        <v>202731.10957000006</v>
      </c>
      <c r="T30" s="184">
        <f t="shared" si="62"/>
        <v>209129.02579936662</v>
      </c>
      <c r="U30" s="184">
        <f t="shared" si="62"/>
        <v>206656.62254146475</v>
      </c>
      <c r="V30" s="185">
        <f t="shared" si="62"/>
        <v>229805.04050980252</v>
      </c>
      <c r="W30" s="182">
        <f>F30*W31</f>
        <v>25928.846452661855</v>
      </c>
      <c r="X30" s="182">
        <f>F30*X31</f>
        <v>26543.686447634052</v>
      </c>
      <c r="Y30" s="182">
        <f>F30*Y31</f>
        <v>29897.289070261344</v>
      </c>
      <c r="Z30" s="185">
        <f>Z28+Z26</f>
        <v>37020.415999999997</v>
      </c>
      <c r="AA30" s="185">
        <f>AA28+AA26</f>
        <v>9164.6620000000094</v>
      </c>
      <c r="AB30" s="264">
        <f t="shared" ref="AB30" si="63">AA30-Z30</f>
        <v>-27855.753999999986</v>
      </c>
      <c r="AC30" s="265">
        <f>AC12+AC14+AC16+AC18+AC20+AC24+AC26+AC10+AC22</f>
        <v>239751.52557000003</v>
      </c>
      <c r="AD30" s="265">
        <f>AD12+AD14+AD16+AD18+AD20+AD24+AD26+AD10+AD22</f>
        <v>238969.70250980259</v>
      </c>
      <c r="AE30" s="264">
        <f>AE31*F30</f>
        <v>35093.508452661939</v>
      </c>
      <c r="AF30" s="264" t="e">
        <f>AF31*F30</f>
        <v>#REF!</v>
      </c>
      <c r="AG30" s="264">
        <f>AG31*F30</f>
        <v>39061.951070261428</v>
      </c>
      <c r="AH30" s="264">
        <f>AH31*F30</f>
        <v>2557.1041544945847</v>
      </c>
    </row>
    <row r="31" spans="1:34" ht="19.5" customHeight="1" thickBot="1">
      <c r="A31" s="348"/>
      <c r="B31" s="319"/>
      <c r="C31" s="319"/>
      <c r="D31" s="319"/>
      <c r="E31" s="319"/>
      <c r="F31" s="319"/>
      <c r="G31" s="186">
        <f>G30/D30</f>
        <v>-2.5117659885555029E-2</v>
      </c>
      <c r="H31" s="186">
        <f t="shared" ref="H31" si="64">H30/E30</f>
        <v>-1.6429516932684018E-2</v>
      </c>
      <c r="I31" s="186">
        <f>I30/C30</f>
        <v>-1.392661509349671E-2</v>
      </c>
      <c r="J31" s="319"/>
      <c r="K31" s="319"/>
      <c r="L31" s="319"/>
      <c r="M31" s="319"/>
      <c r="N31" s="319"/>
      <c r="O31" s="186">
        <f>O30/L30</f>
        <v>-3.1377856564982272E-2</v>
      </c>
      <c r="P31" s="186">
        <f t="shared" ref="P31" si="65">P30/M30</f>
        <v>-2.2894288434203693E-2</v>
      </c>
      <c r="Q31" s="186">
        <f>Q30/K30</f>
        <v>-2.1220635999795553E-2</v>
      </c>
      <c r="R31" s="187">
        <f>R30/B30</f>
        <v>4.607739409322497E-2</v>
      </c>
      <c r="S31" s="188">
        <f>S30/C30</f>
        <v>4.7129152560049306E-2</v>
      </c>
      <c r="T31" s="188">
        <f>T30/D30</f>
        <v>4.8064730776520875E-2</v>
      </c>
      <c r="U31" s="188">
        <f>U30/E30</f>
        <v>4.7919779479162962E-2</v>
      </c>
      <c r="V31" s="189">
        <f>V30/F30</f>
        <v>5.4177573081903761E-2</v>
      </c>
      <c r="W31" s="186">
        <f>V31-T31</f>
        <v>6.1128423053828859E-3</v>
      </c>
      <c r="X31" s="186">
        <f>V31-U31</f>
        <v>6.2577936027407993E-3</v>
      </c>
      <c r="Y31" s="186">
        <f>V31-S31</f>
        <v>7.0484205218544552E-3</v>
      </c>
      <c r="Z31" s="189">
        <f>Z30/S30</f>
        <v>0.18260846141730111</v>
      </c>
      <c r="AA31" s="189">
        <f>AA30/V30</f>
        <v>3.9880160938458975E-2</v>
      </c>
      <c r="AB31" s="266">
        <f>AA31-Z31</f>
        <v>-0.14272830047884214</v>
      </c>
      <c r="AC31" s="267">
        <f>AC30/C30</f>
        <v>5.5735334596941161E-2</v>
      </c>
      <c r="AD31" s="267">
        <f>AD30/F30</f>
        <v>5.6338183415665224E-2</v>
      </c>
      <c r="AE31" s="266">
        <f>AD31-T31</f>
        <v>8.2734526391443491E-3</v>
      </c>
      <c r="AF31" s="266" t="e">
        <f>AD31-#REF!</f>
        <v>#REF!</v>
      </c>
      <c r="AG31" s="266">
        <f>AD31-S31</f>
        <v>9.2090308556159184E-3</v>
      </c>
      <c r="AH31" s="266">
        <f t="shared" ref="AH31" si="66">AD31-AC31</f>
        <v>6.0284881872406382E-4</v>
      </c>
    </row>
    <row r="32" spans="1:34" ht="11.25" customHeight="1">
      <c r="A32" s="149"/>
      <c r="B32" s="149"/>
      <c r="C32" s="150"/>
      <c r="D32" s="151"/>
      <c r="E32" s="149"/>
      <c r="F32" s="149"/>
      <c r="G32" s="149"/>
      <c r="H32" s="149"/>
      <c r="I32" s="149"/>
      <c r="J32" s="149"/>
      <c r="K32" s="150"/>
      <c r="L32" s="149"/>
      <c r="M32" s="149"/>
      <c r="N32" s="149"/>
      <c r="O32" s="149"/>
      <c r="P32" s="149"/>
      <c r="Q32" s="149"/>
      <c r="R32" s="150"/>
      <c r="S32" s="149"/>
      <c r="T32" s="149"/>
      <c r="U32" s="149"/>
      <c r="V32" s="149"/>
      <c r="W32" s="149"/>
      <c r="X32" s="149"/>
      <c r="Y32" s="149"/>
      <c r="AA32" s="147"/>
      <c r="AB32" s="147"/>
    </row>
    <row r="33" spans="1:34" ht="18" hidden="1" customHeight="1">
      <c r="A33" s="149"/>
      <c r="B33" s="150"/>
      <c r="C33" s="149"/>
      <c r="D33" s="150"/>
      <c r="E33" s="149"/>
      <c r="F33" s="149"/>
      <c r="G33" s="149"/>
      <c r="H33" s="149"/>
      <c r="I33" s="149"/>
      <c r="J33" s="149"/>
      <c r="K33" s="149"/>
      <c r="L33" s="149"/>
      <c r="M33" s="149"/>
      <c r="N33" s="149"/>
      <c r="O33" s="149"/>
      <c r="P33" s="149"/>
      <c r="Q33" s="149"/>
      <c r="R33" s="149"/>
      <c r="S33" s="149"/>
      <c r="T33" s="150"/>
      <c r="U33" s="149"/>
      <c r="V33" s="150"/>
      <c r="W33" s="150"/>
      <c r="X33" s="150"/>
      <c r="Y33" s="149"/>
    </row>
    <row r="34" spans="1:34" ht="42.75" customHeight="1">
      <c r="A34" s="338" t="s">
        <v>238</v>
      </c>
      <c r="B34" s="338"/>
      <c r="C34" s="338"/>
      <c r="D34" s="338"/>
      <c r="E34" s="338"/>
      <c r="F34" s="338"/>
      <c r="G34" s="338"/>
      <c r="H34" s="338"/>
      <c r="I34" s="338"/>
      <c r="J34" s="338"/>
      <c r="K34" s="338"/>
      <c r="L34" s="338"/>
      <c r="M34" s="338"/>
      <c r="N34" s="338"/>
      <c r="O34" s="338"/>
      <c r="P34" s="338"/>
      <c r="Q34" s="338"/>
      <c r="R34" s="338"/>
      <c r="S34" s="338"/>
      <c r="T34" s="338"/>
      <c r="U34" s="338"/>
      <c r="V34" s="338"/>
      <c r="W34" s="338"/>
      <c r="X34" s="338"/>
      <c r="Y34" s="338"/>
      <c r="Z34" s="130"/>
      <c r="AA34" s="145"/>
      <c r="AB34" s="145"/>
    </row>
    <row r="35" spans="1:34" ht="21" thickBot="1">
      <c r="A35" s="130"/>
      <c r="B35" s="130"/>
      <c r="C35" s="131"/>
      <c r="D35" s="130"/>
      <c r="E35" s="130"/>
      <c r="F35" s="130"/>
      <c r="G35" s="130"/>
      <c r="H35" s="130"/>
      <c r="I35" s="130"/>
      <c r="J35" s="130"/>
      <c r="K35" s="130"/>
      <c r="L35" s="130"/>
      <c r="M35" s="130"/>
      <c r="N35" s="130"/>
      <c r="O35" s="130"/>
      <c r="P35" s="130"/>
      <c r="Q35" s="130"/>
      <c r="R35" s="130"/>
      <c r="S35" s="130"/>
      <c r="T35" s="130"/>
      <c r="U35" s="130"/>
      <c r="V35" s="130"/>
      <c r="W35" s="130"/>
      <c r="X35" s="130"/>
      <c r="Y35" s="130"/>
      <c r="Z35" s="3"/>
      <c r="AA35" s="3"/>
      <c r="AB35" s="3"/>
    </row>
    <row r="36" spans="1:34" ht="21" customHeight="1" thickBot="1">
      <c r="A36" s="339" t="s">
        <v>0</v>
      </c>
      <c r="B36" s="326" t="s">
        <v>1</v>
      </c>
      <c r="C36" s="327"/>
      <c r="D36" s="327"/>
      <c r="E36" s="327"/>
      <c r="F36" s="327"/>
      <c r="G36" s="327"/>
      <c r="H36" s="327"/>
      <c r="I36" s="327"/>
      <c r="J36" s="326" t="s">
        <v>2</v>
      </c>
      <c r="K36" s="327"/>
      <c r="L36" s="327"/>
      <c r="M36" s="327"/>
      <c r="N36" s="327"/>
      <c r="O36" s="327"/>
      <c r="P36" s="327"/>
      <c r="Q36" s="327"/>
      <c r="R36" s="326" t="s">
        <v>3</v>
      </c>
      <c r="S36" s="327"/>
      <c r="T36" s="327"/>
      <c r="U36" s="327"/>
      <c r="V36" s="327"/>
      <c r="W36" s="327"/>
      <c r="X36" s="327"/>
      <c r="Y36" s="328"/>
      <c r="Z36" s="316" t="s">
        <v>246</v>
      </c>
      <c r="AA36" s="316" t="s">
        <v>247</v>
      </c>
      <c r="AB36" s="316" t="s">
        <v>248</v>
      </c>
      <c r="AC36" s="332" t="s">
        <v>3</v>
      </c>
      <c r="AD36" s="333"/>
      <c r="AE36" s="333"/>
      <c r="AF36" s="333"/>
      <c r="AG36" s="333"/>
      <c r="AH36" s="334"/>
    </row>
    <row r="37" spans="1:34" ht="54" customHeight="1" thickBot="1">
      <c r="A37" s="340"/>
      <c r="B37" s="316" t="s">
        <v>126</v>
      </c>
      <c r="C37" s="316" t="s">
        <v>179</v>
      </c>
      <c r="D37" s="316" t="s">
        <v>112</v>
      </c>
      <c r="E37" s="316" t="s">
        <v>183</v>
      </c>
      <c r="F37" s="316" t="s">
        <v>173</v>
      </c>
      <c r="G37" s="329" t="s">
        <v>4</v>
      </c>
      <c r="H37" s="330"/>
      <c r="I37" s="330"/>
      <c r="J37" s="316" t="s">
        <v>126</v>
      </c>
      <c r="K37" s="316" t="s">
        <v>179</v>
      </c>
      <c r="L37" s="316" t="s">
        <v>112</v>
      </c>
      <c r="M37" s="316" t="s">
        <v>183</v>
      </c>
      <c r="N37" s="316" t="s">
        <v>173</v>
      </c>
      <c r="O37" s="329" t="s">
        <v>4</v>
      </c>
      <c r="P37" s="330"/>
      <c r="Q37" s="330"/>
      <c r="R37" s="316" t="s">
        <v>126</v>
      </c>
      <c r="S37" s="316" t="s">
        <v>179</v>
      </c>
      <c r="T37" s="316" t="s">
        <v>112</v>
      </c>
      <c r="U37" s="316" t="s">
        <v>183</v>
      </c>
      <c r="V37" s="316" t="s">
        <v>173</v>
      </c>
      <c r="W37" s="329" t="s">
        <v>4</v>
      </c>
      <c r="X37" s="330"/>
      <c r="Y37" s="331"/>
      <c r="Z37" s="317"/>
      <c r="AA37" s="317"/>
      <c r="AB37" s="317"/>
      <c r="AC37" s="316" t="s">
        <v>133</v>
      </c>
      <c r="AD37" s="316" t="s">
        <v>174</v>
      </c>
      <c r="AE37" s="329" t="s">
        <v>5</v>
      </c>
      <c r="AF37" s="330"/>
      <c r="AG37" s="330"/>
      <c r="AH37" s="331"/>
    </row>
    <row r="38" spans="1:34" ht="55.5" customHeight="1" thickBot="1">
      <c r="A38" s="340"/>
      <c r="B38" s="317" t="s">
        <v>6</v>
      </c>
      <c r="C38" s="317" t="s">
        <v>6</v>
      </c>
      <c r="D38" s="317" t="s">
        <v>6</v>
      </c>
      <c r="E38" s="317" t="s">
        <v>6</v>
      </c>
      <c r="F38" s="317" t="s">
        <v>6</v>
      </c>
      <c r="G38" s="256" t="s">
        <v>226</v>
      </c>
      <c r="H38" s="256" t="s">
        <v>184</v>
      </c>
      <c r="I38" s="256" t="s">
        <v>203</v>
      </c>
      <c r="J38" s="317" t="s">
        <v>6</v>
      </c>
      <c r="K38" s="317" t="s">
        <v>6</v>
      </c>
      <c r="L38" s="317" t="s">
        <v>6</v>
      </c>
      <c r="M38" s="317" t="s">
        <v>6</v>
      </c>
      <c r="N38" s="317" t="s">
        <v>6</v>
      </c>
      <c r="O38" s="256" t="s">
        <v>226</v>
      </c>
      <c r="P38" s="256" t="s">
        <v>184</v>
      </c>
      <c r="Q38" s="256" t="s">
        <v>203</v>
      </c>
      <c r="R38" s="317" t="s">
        <v>6</v>
      </c>
      <c r="S38" s="317" t="s">
        <v>6</v>
      </c>
      <c r="T38" s="317" t="s">
        <v>6</v>
      </c>
      <c r="U38" s="317" t="s">
        <v>6</v>
      </c>
      <c r="V38" s="317" t="s">
        <v>6</v>
      </c>
      <c r="W38" s="256" t="s">
        <v>226</v>
      </c>
      <c r="X38" s="256" t="s">
        <v>184</v>
      </c>
      <c r="Y38" s="256" t="s">
        <v>203</v>
      </c>
      <c r="Z38" s="321"/>
      <c r="AA38" s="321"/>
      <c r="AB38" s="321"/>
      <c r="AC38" s="317" t="s">
        <v>6</v>
      </c>
      <c r="AD38" s="317" t="s">
        <v>6</v>
      </c>
      <c r="AE38" s="256" t="s">
        <v>176</v>
      </c>
      <c r="AF38" s="256" t="s">
        <v>228</v>
      </c>
      <c r="AG38" s="256" t="s">
        <v>181</v>
      </c>
      <c r="AH38" s="256" t="s">
        <v>182</v>
      </c>
    </row>
    <row r="39" spans="1:34" ht="20.25" customHeight="1" thickBot="1">
      <c r="A39" s="340"/>
      <c r="B39" s="211" t="s">
        <v>6</v>
      </c>
      <c r="C39" s="211" t="s">
        <v>6</v>
      </c>
      <c r="D39" s="210" t="s">
        <v>6</v>
      </c>
      <c r="E39" s="211" t="s">
        <v>6</v>
      </c>
      <c r="F39" s="210" t="s">
        <v>6</v>
      </c>
      <c r="G39" s="210" t="s">
        <v>7</v>
      </c>
      <c r="H39" s="210" t="s">
        <v>7</v>
      </c>
      <c r="I39" s="210" t="s">
        <v>7</v>
      </c>
      <c r="J39" s="211" t="s">
        <v>6</v>
      </c>
      <c r="K39" s="211" t="s">
        <v>6</v>
      </c>
      <c r="L39" s="210" t="s">
        <v>6</v>
      </c>
      <c r="M39" s="211" t="s">
        <v>6</v>
      </c>
      <c r="N39" s="210" t="s">
        <v>6</v>
      </c>
      <c r="O39" s="210" t="s">
        <v>7</v>
      </c>
      <c r="P39" s="210" t="s">
        <v>7</v>
      </c>
      <c r="Q39" s="210" t="s">
        <v>7</v>
      </c>
      <c r="R39" s="211" t="s">
        <v>7</v>
      </c>
      <c r="S39" s="211" t="s">
        <v>7</v>
      </c>
      <c r="T39" s="211" t="s">
        <v>7</v>
      </c>
      <c r="U39" s="211" t="s">
        <v>7</v>
      </c>
      <c r="V39" s="211" t="s">
        <v>7</v>
      </c>
      <c r="W39" s="210" t="s">
        <v>7</v>
      </c>
      <c r="X39" s="210" t="s">
        <v>7</v>
      </c>
      <c r="Y39" s="210" t="s">
        <v>7</v>
      </c>
      <c r="Z39" s="300" t="s">
        <v>7</v>
      </c>
      <c r="AA39" s="300" t="s">
        <v>7</v>
      </c>
      <c r="AB39" s="300" t="s">
        <v>7</v>
      </c>
      <c r="AC39" s="209" t="s">
        <v>7</v>
      </c>
      <c r="AD39" s="209" t="s">
        <v>7</v>
      </c>
      <c r="AE39" s="210" t="s">
        <v>7</v>
      </c>
      <c r="AF39" s="210" t="s">
        <v>7</v>
      </c>
      <c r="AG39" s="210" t="s">
        <v>7</v>
      </c>
      <c r="AH39" s="210" t="s">
        <v>7</v>
      </c>
    </row>
    <row r="40" spans="1:34" ht="20.25" customHeight="1" thickBot="1">
      <c r="A40" s="206">
        <v>1</v>
      </c>
      <c r="B40" s="207">
        <v>2</v>
      </c>
      <c r="C40" s="207">
        <v>3</v>
      </c>
      <c r="D40" s="208">
        <v>4</v>
      </c>
      <c r="E40" s="207">
        <v>5</v>
      </c>
      <c r="F40" s="207">
        <v>6</v>
      </c>
      <c r="G40" s="208">
        <v>7</v>
      </c>
      <c r="H40" s="207">
        <v>8</v>
      </c>
      <c r="I40" s="207">
        <v>9</v>
      </c>
      <c r="J40" s="208">
        <v>12</v>
      </c>
      <c r="K40" s="206">
        <v>13</v>
      </c>
      <c r="L40" s="207">
        <v>14</v>
      </c>
      <c r="M40" s="208">
        <v>16</v>
      </c>
      <c r="N40" s="206">
        <v>17</v>
      </c>
      <c r="O40" s="207">
        <v>18</v>
      </c>
      <c r="P40" s="208">
        <v>20</v>
      </c>
      <c r="Q40" s="206">
        <v>21</v>
      </c>
      <c r="R40" s="207">
        <v>10</v>
      </c>
      <c r="S40" s="207">
        <v>11</v>
      </c>
      <c r="T40" s="208">
        <v>12</v>
      </c>
      <c r="U40" s="207">
        <v>13</v>
      </c>
      <c r="V40" s="207">
        <v>14</v>
      </c>
      <c r="W40" s="208">
        <v>15</v>
      </c>
      <c r="X40" s="207">
        <v>16</v>
      </c>
      <c r="Y40" s="207">
        <v>17</v>
      </c>
      <c r="Z40" s="208">
        <v>18</v>
      </c>
      <c r="AA40" s="204">
        <v>19</v>
      </c>
      <c r="AB40" s="204">
        <v>20</v>
      </c>
      <c r="AC40" s="206">
        <v>21</v>
      </c>
      <c r="AD40" s="207">
        <v>22</v>
      </c>
      <c r="AE40" s="208">
        <v>23</v>
      </c>
      <c r="AF40" s="206">
        <v>24</v>
      </c>
      <c r="AG40" s="207">
        <v>24</v>
      </c>
      <c r="AH40" s="207">
        <v>25</v>
      </c>
    </row>
    <row r="41" spans="1:34" ht="20.25" customHeight="1">
      <c r="A41" s="343" t="s">
        <v>9</v>
      </c>
      <c r="B41" s="195">
        <f>B10+'июнь '!B70</f>
        <v>4369320.7489999998</v>
      </c>
      <c r="C41" s="195">
        <f>C10+'июнь '!C70</f>
        <v>4369320.7489999998</v>
      </c>
      <c r="D41" s="195">
        <f>D10+'июнь '!D70</f>
        <v>4381564.9539789082</v>
      </c>
      <c r="E41" s="195">
        <f>E10+'июнь '!E70</f>
        <v>4303468.253025</v>
      </c>
      <c r="F41" s="195">
        <f>F10+'июнь '!F70</f>
        <v>4151619.3640000001</v>
      </c>
      <c r="G41" s="163">
        <f>F41-D41</f>
        <v>-229945.58997890819</v>
      </c>
      <c r="H41" s="163">
        <f>F41-E41</f>
        <v>-151848.88902499992</v>
      </c>
      <c r="I41" s="163">
        <f>F41-C41</f>
        <v>-217701.38499999978</v>
      </c>
      <c r="J41" s="195">
        <f>J10+'июнь '!J70</f>
        <v>4099489.642</v>
      </c>
      <c r="K41" s="195">
        <f>K10+'июнь '!K70</f>
        <v>4099489.642</v>
      </c>
      <c r="L41" s="195">
        <f>L10+'июнь '!L70</f>
        <v>4102381.4080919954</v>
      </c>
      <c r="M41" s="195">
        <f>M10+'июнь '!M70</f>
        <v>4034946.2801240874</v>
      </c>
      <c r="N41" s="195">
        <f>N10+'июнь '!N70</f>
        <v>3903668.7120000003</v>
      </c>
      <c r="O41" s="163">
        <f>N41-L41</f>
        <v>-198712.69609199511</v>
      </c>
      <c r="P41" s="163">
        <f>N41-M41</f>
        <v>-131277.56812408706</v>
      </c>
      <c r="Q41" s="163">
        <f>N41-K41</f>
        <v>-195820.9299999997</v>
      </c>
      <c r="R41" s="162">
        <f>B41-J41</f>
        <v>269831.10699999984</v>
      </c>
      <c r="S41" s="162">
        <f>C41-K41</f>
        <v>269831.10699999984</v>
      </c>
      <c r="T41" s="162">
        <f>D41-L41</f>
        <v>279183.54588691285</v>
      </c>
      <c r="U41" s="162">
        <f>E41-M41</f>
        <v>268521.97290091263</v>
      </c>
      <c r="V41" s="162">
        <f>F41-N41</f>
        <v>247950.65199999977</v>
      </c>
      <c r="W41" s="163">
        <f>F41*W42</f>
        <v>-16581.273781847125</v>
      </c>
      <c r="X41" s="163">
        <f>F41*X42</f>
        <v>-11096.459959358745</v>
      </c>
      <c r="Y41" s="161">
        <f>F41*Y42</f>
        <v>-8436.1214102933882</v>
      </c>
      <c r="Z41" s="162">
        <v>1320.3260000000046</v>
      </c>
      <c r="AA41" s="160">
        <v>556.29899999999179</v>
      </c>
      <c r="AB41" s="163">
        <f>AA41-Z41</f>
        <v>-764.02700000001278</v>
      </c>
      <c r="AC41" s="162">
        <f>S41+Z41</f>
        <v>271151.43299999984</v>
      </c>
      <c r="AD41" s="162">
        <f>V41+AA41</f>
        <v>248506.95099999977</v>
      </c>
      <c r="AE41" s="163">
        <f>AE42*F41</f>
        <v>-16024.974781847113</v>
      </c>
      <c r="AF41" s="163" t="e">
        <f>AF42*F41</f>
        <v>#REF!</v>
      </c>
      <c r="AG41" s="163">
        <f>AG42*F41</f>
        <v>-7879.8224102933764</v>
      </c>
      <c r="AH41" s="163">
        <f>AH42*F41</f>
        <v>-9134.3631737855449</v>
      </c>
    </row>
    <row r="42" spans="1:34" ht="20.25" customHeight="1" thickBot="1">
      <c r="A42" s="344"/>
      <c r="B42" s="164"/>
      <c r="C42" s="164"/>
      <c r="D42" s="164"/>
      <c r="E42" s="165"/>
      <c r="F42" s="164"/>
      <c r="G42" s="166">
        <f>G41/D41</f>
        <v>-5.248024219522162E-2</v>
      </c>
      <c r="H42" s="166">
        <f>H41/E41</f>
        <v>-3.5285235093406836E-2</v>
      </c>
      <c r="I42" s="166">
        <f>I41/C41</f>
        <v>-4.982499512076901E-2</v>
      </c>
      <c r="J42" s="164"/>
      <c r="K42" s="164"/>
      <c r="L42" s="164"/>
      <c r="M42" s="196"/>
      <c r="N42" s="164"/>
      <c r="O42" s="166">
        <f>O41/L41</f>
        <v>-4.8438376719442025E-2</v>
      </c>
      <c r="P42" s="166">
        <f>P41/M41</f>
        <v>-3.2535146445629971E-2</v>
      </c>
      <c r="Q42" s="166">
        <f>Q41/K41</f>
        <v>-4.7767148377149064E-2</v>
      </c>
      <c r="R42" s="167">
        <f>R41/B41</f>
        <v>6.1755847762322257E-2</v>
      </c>
      <c r="S42" s="167">
        <f>S41/C41</f>
        <v>6.1755847762322257E-2</v>
      </c>
      <c r="T42" s="167">
        <f>T41/D41</f>
        <v>6.3717769522824416E-2</v>
      </c>
      <c r="U42" s="167">
        <f>U41/E41</f>
        <v>6.2396643152220953E-2</v>
      </c>
      <c r="V42" s="167">
        <f>V41/F41</f>
        <v>5.9723840328440997E-2</v>
      </c>
      <c r="W42" s="166">
        <f>V42-T42</f>
        <v>-3.9939291943834193E-3</v>
      </c>
      <c r="X42" s="166">
        <f>V42-U42</f>
        <v>-2.6728028237799559E-3</v>
      </c>
      <c r="Y42" s="166">
        <f>V42-S42</f>
        <v>-2.0320074338812597E-3</v>
      </c>
      <c r="Z42" s="167">
        <f>Z41/S41</f>
        <v>4.8931571110517116E-3</v>
      </c>
      <c r="AA42" s="194">
        <f>AA41/V41</f>
        <v>2.2435875667711183E-3</v>
      </c>
      <c r="AB42" s="166">
        <f>AA42-Z42</f>
        <v>-2.6495695442805933E-3</v>
      </c>
      <c r="AC42" s="167">
        <f>AC41/C41</f>
        <v>6.2058028827949488E-2</v>
      </c>
      <c r="AD42" s="167">
        <f>AD41/F41</f>
        <v>5.9857835994041715E-2</v>
      </c>
      <c r="AE42" s="166">
        <f>AD42-T42</f>
        <v>-3.8599335287827011E-3</v>
      </c>
      <c r="AF42" s="166" t="e">
        <f>AD42-#REF!</f>
        <v>#REF!</v>
      </c>
      <c r="AG42" s="166">
        <f>AD42-S42</f>
        <v>-1.8980117682805414E-3</v>
      </c>
      <c r="AH42" s="166">
        <f>AD42-AC42</f>
        <v>-2.2001928339077728E-3</v>
      </c>
    </row>
    <row r="43" spans="1:34" ht="20.25" customHeight="1">
      <c r="A43" s="343" t="s">
        <v>11</v>
      </c>
      <c r="B43" s="195">
        <f>B12+'июнь '!B72</f>
        <v>2637471.665</v>
      </c>
      <c r="C43" s="195">
        <f>C12+'июнь '!C72</f>
        <v>2640332.4209999996</v>
      </c>
      <c r="D43" s="195">
        <f>D12+'июнь '!D72</f>
        <v>2638099.5477877785</v>
      </c>
      <c r="E43" s="195">
        <f>E12+'июнь '!E72</f>
        <v>2638099.5477877785</v>
      </c>
      <c r="F43" s="195">
        <f>F12+'июнь '!F72</f>
        <v>2634057.014</v>
      </c>
      <c r="G43" s="161">
        <f>F43-D43</f>
        <v>-4042.5337877785787</v>
      </c>
      <c r="H43" s="161">
        <f t="shared" ref="H43" si="67">F43-E43</f>
        <v>-4042.5337877785787</v>
      </c>
      <c r="I43" s="161">
        <f>F43-C43</f>
        <v>-6275.4069999996573</v>
      </c>
      <c r="J43" s="195">
        <f>J12+'июнь '!J72</f>
        <v>2343055.3809999996</v>
      </c>
      <c r="K43" s="195">
        <f>K12+'июнь '!K72</f>
        <v>2333253.5267367722</v>
      </c>
      <c r="L43" s="195">
        <f>L12+'июнь '!L72</f>
        <v>2345134.474287184</v>
      </c>
      <c r="M43" s="195">
        <f>M12+'июнь '!M72</f>
        <v>2345134.474287184</v>
      </c>
      <c r="N43" s="195">
        <f>N12+'июнь '!N72</f>
        <v>2345647.6725500003</v>
      </c>
      <c r="O43" s="161">
        <f>N43-L43</f>
        <v>513.19826281629503</v>
      </c>
      <c r="P43" s="161">
        <f t="shared" ref="P43" si="68">N43-M43</f>
        <v>513.19826281629503</v>
      </c>
      <c r="Q43" s="161">
        <f>N43-K43</f>
        <v>12394.145813228097</v>
      </c>
      <c r="R43" s="168">
        <f>B43-J43</f>
        <v>294416.28400000045</v>
      </c>
      <c r="S43" s="168">
        <f>C43-K43</f>
        <v>307078.89426322747</v>
      </c>
      <c r="T43" s="168">
        <f>D43-L43</f>
        <v>292965.07350059459</v>
      </c>
      <c r="U43" s="168">
        <f>E43-M43</f>
        <v>292965.07350059459</v>
      </c>
      <c r="V43" s="168">
        <f>F43-N43</f>
        <v>288409.34144999972</v>
      </c>
      <c r="W43" s="161">
        <f>F43*W44</f>
        <v>-4106.8023620778868</v>
      </c>
      <c r="X43" s="163">
        <f>F43*X44</f>
        <v>-4106.8023620778868</v>
      </c>
      <c r="Y43" s="163">
        <f>F43*Y44</f>
        <v>-17939.703409688751</v>
      </c>
      <c r="Z43" s="168">
        <v>74302.513999999981</v>
      </c>
      <c r="AA43" s="160">
        <v>29067.227999999996</v>
      </c>
      <c r="AB43" s="163">
        <f t="shared" ref="AB43" si="69">AA43-Z43</f>
        <v>-45235.285999999986</v>
      </c>
      <c r="AC43" s="168">
        <f>S43+Z43</f>
        <v>381381.40826322744</v>
      </c>
      <c r="AD43" s="168">
        <f>V43+AA43</f>
        <v>317476.56944999972</v>
      </c>
      <c r="AE43" s="161">
        <f>AE44*F43</f>
        <v>24960.425637922141</v>
      </c>
      <c r="AF43" s="163" t="e">
        <f>AF44*F43</f>
        <v>#REF!</v>
      </c>
      <c r="AG43" s="163">
        <f>AG44*F43</f>
        <v>11127.524590311274</v>
      </c>
      <c r="AH43" s="163">
        <f>AH44*F43</f>
        <v>-62998.390996259906</v>
      </c>
    </row>
    <row r="44" spans="1:34" ht="20.25" customHeight="1" thickBot="1">
      <c r="A44" s="346"/>
      <c r="B44" s="164"/>
      <c r="C44" s="164"/>
      <c r="D44" s="169"/>
      <c r="E44" s="165"/>
      <c r="F44" s="169"/>
      <c r="G44" s="166">
        <f>G43/D43</f>
        <v>-1.5323658999784567E-3</v>
      </c>
      <c r="H44" s="166">
        <f t="shared" ref="H44" si="70">H43/E43</f>
        <v>-1.5323658999784567E-3</v>
      </c>
      <c r="I44" s="166">
        <f>I43/C43</f>
        <v>-2.376748832869654E-3</v>
      </c>
      <c r="J44" s="164"/>
      <c r="K44" s="164"/>
      <c r="L44" s="169"/>
      <c r="M44" s="196"/>
      <c r="N44" s="169"/>
      <c r="O44" s="166">
        <f>O43/L43</f>
        <v>2.1883532413307955E-4</v>
      </c>
      <c r="P44" s="166">
        <f t="shared" ref="P44" si="71">P43/M43</f>
        <v>2.1883532413307955E-4</v>
      </c>
      <c r="Q44" s="166">
        <f>Q43/K43</f>
        <v>5.3119584610945509E-3</v>
      </c>
      <c r="R44" s="167">
        <f>R43/B43</f>
        <v>0.11162822634532471</v>
      </c>
      <c r="S44" s="167">
        <f>S43/C43</f>
        <v>0.11630311843344499</v>
      </c>
      <c r="T44" s="167">
        <f>T43/D43</f>
        <v>0.11105156124463356</v>
      </c>
      <c r="U44" s="167">
        <f>U43/E43</f>
        <v>0.11105156124463356</v>
      </c>
      <c r="V44" s="167">
        <f>V43/F43</f>
        <v>0.10949244451319978</v>
      </c>
      <c r="W44" s="166">
        <f>V44-T44</f>
        <v>-1.5591167314337739E-3</v>
      </c>
      <c r="X44" s="166">
        <f>V44-U44</f>
        <v>-1.5591167314337739E-3</v>
      </c>
      <c r="Y44" s="166">
        <f>V44-S44</f>
        <v>-6.8106739202452027E-3</v>
      </c>
      <c r="Z44" s="167">
        <f>Z43/S43</f>
        <v>0.24196555148563223</v>
      </c>
      <c r="AA44" s="194">
        <f>AA43/V43</f>
        <v>0.10078462734203517</v>
      </c>
      <c r="AB44" s="166">
        <f>AA44-Z44</f>
        <v>-0.14118092414359706</v>
      </c>
      <c r="AC44" s="167">
        <f>AC43/C43</f>
        <v>0.14444446662469229</v>
      </c>
      <c r="AD44" s="167">
        <f>AD43/F43</f>
        <v>0.1205275997302311</v>
      </c>
      <c r="AE44" s="166">
        <f>AD44-T44</f>
        <v>9.4760384855975405E-3</v>
      </c>
      <c r="AF44" s="166" t="e">
        <f>AD44-#REF!</f>
        <v>#REF!</v>
      </c>
      <c r="AG44" s="166">
        <f>AD44-S44</f>
        <v>4.2244812967861117E-3</v>
      </c>
      <c r="AH44" s="166">
        <f t="shared" ref="AH44" si="72">AD44-AC44</f>
        <v>-2.3916866894461195E-2</v>
      </c>
    </row>
    <row r="45" spans="1:34" ht="20.25" customHeight="1">
      <c r="A45" s="343" t="s">
        <v>10</v>
      </c>
      <c r="B45" s="195">
        <f>B14+'июнь '!B74</f>
        <v>311464.42</v>
      </c>
      <c r="C45" s="195">
        <f>C14+'июнь '!C74</f>
        <v>311464.42</v>
      </c>
      <c r="D45" s="195">
        <f>D14+'июнь '!D74</f>
        <v>311291.95399999997</v>
      </c>
      <c r="E45" s="195">
        <f>E14+'июнь '!E74</f>
        <v>311291.95399999997</v>
      </c>
      <c r="F45" s="195">
        <f>F14+'июнь '!F74</f>
        <v>299211.647</v>
      </c>
      <c r="G45" s="161">
        <f>F45-D45</f>
        <v>-12080.306999999972</v>
      </c>
      <c r="H45" s="161">
        <f t="shared" ref="H45" si="73">F45-E45</f>
        <v>-12080.306999999972</v>
      </c>
      <c r="I45" s="161">
        <f>F45-C45</f>
        <v>-12252.772999999986</v>
      </c>
      <c r="J45" s="195">
        <f>J14+'июнь '!J74</f>
        <v>265701.11440000002</v>
      </c>
      <c r="K45" s="195">
        <f>K14+'июнь '!K74</f>
        <v>265701.11440000002</v>
      </c>
      <c r="L45" s="195">
        <f>L14+'июнь '!L74</f>
        <v>266498.20279999997</v>
      </c>
      <c r="M45" s="195">
        <f>M14+'июнь '!M74</f>
        <v>266498.20279999997</v>
      </c>
      <c r="N45" s="195">
        <f>N14+'июнь '!N74</f>
        <v>259542.353</v>
      </c>
      <c r="O45" s="161">
        <f>N45-L45</f>
        <v>-6955.8497999999672</v>
      </c>
      <c r="P45" s="161">
        <f t="shared" ref="P45" si="74">N45-M45</f>
        <v>-6955.8497999999672</v>
      </c>
      <c r="Q45" s="161">
        <f>N45-K45</f>
        <v>-6158.7614000000176</v>
      </c>
      <c r="R45" s="168">
        <f>B45-J45</f>
        <v>45763.305599999963</v>
      </c>
      <c r="S45" s="168">
        <f>C45-K45</f>
        <v>45763.305599999963</v>
      </c>
      <c r="T45" s="168">
        <f>D45-L45</f>
        <v>44793.751199999999</v>
      </c>
      <c r="U45" s="168">
        <f>E45-M45</f>
        <v>44793.751199999999</v>
      </c>
      <c r="V45" s="168">
        <f>F45-N45</f>
        <v>39669.293999999994</v>
      </c>
      <c r="W45" s="161">
        <f>F45*W46</f>
        <v>-3386.1460768746824</v>
      </c>
      <c r="X45" s="163">
        <f>F45*X46</f>
        <v>-3386.1460768746824</v>
      </c>
      <c r="Y45" s="163">
        <f>F45*Y46</f>
        <v>-4293.7180215346434</v>
      </c>
      <c r="Z45" s="168">
        <v>1345.973</v>
      </c>
      <c r="AA45" s="160">
        <v>1483.7860000000001</v>
      </c>
      <c r="AB45" s="163">
        <f t="shared" ref="AB45" si="75">AA45-Z45</f>
        <v>137.8130000000001</v>
      </c>
      <c r="AC45" s="168">
        <f>S45+Z45</f>
        <v>47109.278599999961</v>
      </c>
      <c r="AD45" s="168">
        <f>V45+AA45</f>
        <v>41153.079999999994</v>
      </c>
      <c r="AE45" s="161">
        <f>AE46*F45</f>
        <v>-1902.3600768746821</v>
      </c>
      <c r="AF45" s="163" t="e">
        <f>AF46*F45</f>
        <v>#REF!</v>
      </c>
      <c r="AG45" s="163">
        <f>AG46*F45</f>
        <v>-2809.9320215346438</v>
      </c>
      <c r="AH45" s="163">
        <f>AH46*F45</f>
        <v>-4102.9554691166477</v>
      </c>
    </row>
    <row r="46" spans="1:34" ht="20.25" customHeight="1" thickBot="1">
      <c r="A46" s="346"/>
      <c r="B46" s="164"/>
      <c r="C46" s="164"/>
      <c r="D46" s="164"/>
      <c r="E46" s="196"/>
      <c r="F46" s="164"/>
      <c r="G46" s="166">
        <f>G45/D45</f>
        <v>-3.8807000453342823E-2</v>
      </c>
      <c r="H46" s="166">
        <f t="shared" ref="H46" si="76">H45/E45</f>
        <v>-3.8807000453342823E-2</v>
      </c>
      <c r="I46" s="166">
        <f>I45/C45</f>
        <v>-3.9339238170446524E-2</v>
      </c>
      <c r="J46" s="164"/>
      <c r="K46" s="164"/>
      <c r="L46" s="164"/>
      <c r="M46" s="196"/>
      <c r="N46" s="164"/>
      <c r="O46" s="166">
        <f>O45/L45</f>
        <v>-2.6100925735773734E-2</v>
      </c>
      <c r="P46" s="166">
        <f t="shared" ref="P46" si="77">P45/M45</f>
        <v>-2.6100925735773734E-2</v>
      </c>
      <c r="Q46" s="166">
        <f>Q45/K45</f>
        <v>-2.3179283285685824E-2</v>
      </c>
      <c r="R46" s="167">
        <f>R45/B45</f>
        <v>0.1469294810623954</v>
      </c>
      <c r="S46" s="167">
        <f>S45/C45</f>
        <v>0.1469294810623954</v>
      </c>
      <c r="T46" s="167">
        <f>T45/D45</f>
        <v>0.14389627044456152</v>
      </c>
      <c r="U46" s="167">
        <f>U45/E45</f>
        <v>0.14389627044456152</v>
      </c>
      <c r="V46" s="167">
        <f>V45/F45</f>
        <v>0.132579377834179</v>
      </c>
      <c r="W46" s="166">
        <f>V46-T46</f>
        <v>-1.1316892610382517E-2</v>
      </c>
      <c r="X46" s="166">
        <f>V46-U46</f>
        <v>-1.1316892610382517E-2</v>
      </c>
      <c r="Y46" s="166">
        <f>V46-S46</f>
        <v>-1.4350103228216393E-2</v>
      </c>
      <c r="Z46" s="167">
        <f>Z45/S45</f>
        <v>2.9411620999685851E-2</v>
      </c>
      <c r="AA46" s="194">
        <f>AA45/V45</f>
        <v>3.7403892290092187E-2</v>
      </c>
      <c r="AB46" s="166">
        <f>AA46-Z46</f>
        <v>7.9922712904063366E-3</v>
      </c>
      <c r="AC46" s="167">
        <f>AC45/C45</f>
        <v>0.15125091527308307</v>
      </c>
      <c r="AD46" s="167">
        <f>AD45/F45</f>
        <v>0.13753836260257607</v>
      </c>
      <c r="AE46" s="166">
        <f>AD46-T46</f>
        <v>-6.3579078419854496E-3</v>
      </c>
      <c r="AF46" s="166" t="e">
        <f>AD46-#REF!</f>
        <v>#REF!</v>
      </c>
      <c r="AG46" s="166">
        <f>AD46-S46</f>
        <v>-9.3911184598193254E-3</v>
      </c>
      <c r="AH46" s="166">
        <f t="shared" ref="AH46" si="78">AD46-AC46</f>
        <v>-1.3712552670507E-2</v>
      </c>
    </row>
    <row r="47" spans="1:34" ht="20.25" customHeight="1">
      <c r="A47" s="343" t="s">
        <v>12</v>
      </c>
      <c r="B47" s="195">
        <f>B16+'июнь '!B76</f>
        <v>8163622.1559999995</v>
      </c>
      <c r="C47" s="195">
        <f>C16+'июнь '!C76</f>
        <v>8047069.3140000002</v>
      </c>
      <c r="D47" s="195">
        <f>D16+'июнь '!D76</f>
        <v>8209560.6109999986</v>
      </c>
      <c r="E47" s="195">
        <f>E16+'июнь '!E76</f>
        <v>7732891.5500000007</v>
      </c>
      <c r="F47" s="195">
        <f>F16+'июнь '!F76</f>
        <v>7685161.3870000001</v>
      </c>
      <c r="G47" s="161">
        <f>F47-D47</f>
        <v>-524399.22399999853</v>
      </c>
      <c r="H47" s="161">
        <f t="shared" ref="H47" si="79">F47-E47</f>
        <v>-47730.163000000641</v>
      </c>
      <c r="I47" s="161">
        <f>F47-C47</f>
        <v>-361907.92700000014</v>
      </c>
      <c r="J47" s="195">
        <f>J16+'июнь '!J76</f>
        <v>7364369.2100000009</v>
      </c>
      <c r="K47" s="195">
        <f>K16+'июнь '!K76</f>
        <v>7216547.2199999997</v>
      </c>
      <c r="L47" s="195">
        <f>L16+'июнь '!L76</f>
        <v>7419270.813000001</v>
      </c>
      <c r="M47" s="195">
        <f>M16+'июнь '!M76</f>
        <v>6989837.4610000011</v>
      </c>
      <c r="N47" s="195">
        <f>N16+'июнь '!N76</f>
        <v>6967267.9350000015</v>
      </c>
      <c r="O47" s="161">
        <f>N47-L47</f>
        <v>-452002.87799999956</v>
      </c>
      <c r="P47" s="161">
        <f t="shared" ref="P47" si="80">N47-M47</f>
        <v>-22569.525999999605</v>
      </c>
      <c r="Q47" s="161">
        <f>N47-K47</f>
        <v>-249279.28499999829</v>
      </c>
      <c r="R47" s="168">
        <f>B47-J47</f>
        <v>799252.9459999986</v>
      </c>
      <c r="S47" s="168">
        <f>C47-K47</f>
        <v>830522.09400000051</v>
      </c>
      <c r="T47" s="168">
        <f>D47-L47</f>
        <v>790289.79799999762</v>
      </c>
      <c r="U47" s="168">
        <f>E47-M47</f>
        <v>743054.08899999969</v>
      </c>
      <c r="V47" s="168">
        <f>F47-N47</f>
        <v>717893.45199999865</v>
      </c>
      <c r="W47" s="161">
        <f>F47*W48</f>
        <v>-21915.281733170545</v>
      </c>
      <c r="X47" s="163">
        <f>F47*X48</f>
        <v>-20574.242304502248</v>
      </c>
      <c r="Y47" s="163">
        <f>F47*Y48</f>
        <v>-75276.841283644913</v>
      </c>
      <c r="Z47" s="168">
        <v>59174.618999999977</v>
      </c>
      <c r="AA47" s="160">
        <v>30202.272000000019</v>
      </c>
      <c r="AB47" s="163">
        <f t="shared" ref="AB47" si="81">AA47-Z47</f>
        <v>-28972.346999999958</v>
      </c>
      <c r="AC47" s="168">
        <f>S47+Z47</f>
        <v>889696.71300000045</v>
      </c>
      <c r="AD47" s="168">
        <f>V47+AA47</f>
        <v>748095.72399999865</v>
      </c>
      <c r="AE47" s="161">
        <f>AE48*F47</f>
        <v>8286.9902668294289</v>
      </c>
      <c r="AF47" s="163" t="e">
        <f>AF48*F47</f>
        <v>#REF!</v>
      </c>
      <c r="AG47" s="163">
        <f>AG48*F47</f>
        <v>-45074.569283644931</v>
      </c>
      <c r="AH47" s="163">
        <f>AH48*F47</f>
        <v>-101587.87608939709</v>
      </c>
    </row>
    <row r="48" spans="1:34" ht="20.25" customHeight="1" thickBot="1">
      <c r="A48" s="344"/>
      <c r="B48" s="164"/>
      <c r="C48" s="164"/>
      <c r="D48" s="164"/>
      <c r="E48" s="165"/>
      <c r="F48" s="164"/>
      <c r="G48" s="166">
        <f>G47/D47</f>
        <v>-6.3876649293185733E-2</v>
      </c>
      <c r="H48" s="166">
        <f t="shared" ref="H48" si="82">H47/E47</f>
        <v>-6.1723564453714129E-3</v>
      </c>
      <c r="I48" s="166">
        <f>I47/C47</f>
        <v>-4.4973879667019372E-2</v>
      </c>
      <c r="J48" s="164"/>
      <c r="K48" s="164"/>
      <c r="L48" s="164"/>
      <c r="M48" s="165"/>
      <c r="N48" s="164"/>
      <c r="O48" s="166">
        <f>O47/L47</f>
        <v>-6.0922816998134489E-2</v>
      </c>
      <c r="P48" s="166">
        <f t="shared" ref="P48" si="83">P47/M47</f>
        <v>-3.2289056971534637E-3</v>
      </c>
      <c r="Q48" s="166">
        <f>Q47/K47</f>
        <v>-3.4542735937366773E-2</v>
      </c>
      <c r="R48" s="167">
        <f>R47/B47</f>
        <v>9.7904206089765369E-2</v>
      </c>
      <c r="S48" s="167">
        <f>S47/C47</f>
        <v>0.10320802041000048</v>
      </c>
      <c r="T48" s="167">
        <f>T47/D47</f>
        <v>9.6264567063563372E-2</v>
      </c>
      <c r="U48" s="167">
        <f>U47/E47</f>
        <v>9.6090069826467381E-2</v>
      </c>
      <c r="V48" s="167">
        <f>V47/F47</f>
        <v>9.3412931212396758E-2</v>
      </c>
      <c r="W48" s="166">
        <f>V48-T48</f>
        <v>-2.8516358511666146E-3</v>
      </c>
      <c r="X48" s="166">
        <f>V48-U48</f>
        <v>-2.6771386140706233E-3</v>
      </c>
      <c r="Y48" s="166">
        <f>V48-S48</f>
        <v>-9.795089197603718E-3</v>
      </c>
      <c r="Z48" s="167">
        <f>Z47/S47</f>
        <v>7.1249903437246714E-2</v>
      </c>
      <c r="AA48" s="194">
        <f>AA47/V47</f>
        <v>4.20706887851654E-2</v>
      </c>
      <c r="AB48" s="166">
        <f>AA48-Z48</f>
        <v>-2.9179214652081314E-2</v>
      </c>
      <c r="AC48" s="167">
        <f>AC47/C47</f>
        <v>0.11056158189816238</v>
      </c>
      <c r="AD48" s="167">
        <f>AD47/F47</f>
        <v>9.7342877569943559E-2</v>
      </c>
      <c r="AE48" s="166">
        <f>AD48-T48</f>
        <v>1.0783105063801868E-3</v>
      </c>
      <c r="AF48" s="166" t="e">
        <f>AD48-#REF!</f>
        <v>#REF!</v>
      </c>
      <c r="AG48" s="166">
        <f>AD48-S48</f>
        <v>-5.8651428400569167E-3</v>
      </c>
      <c r="AH48" s="166">
        <f t="shared" ref="AH48" si="84">AD48-AC48</f>
        <v>-1.3218704328218825E-2</v>
      </c>
    </row>
    <row r="49" spans="1:34" s="148" customFormat="1" ht="20.25" customHeight="1">
      <c r="A49" s="343" t="s">
        <v>13</v>
      </c>
      <c r="B49" s="195">
        <f>B18+'июнь '!B78</f>
        <v>9303317.7958270088</v>
      </c>
      <c r="C49" s="195">
        <f>C18+'июнь '!C78</f>
        <v>9267675.3168270104</v>
      </c>
      <c r="D49" s="195">
        <f>D18+'июнь '!D78</f>
        <v>9303317.7960000001</v>
      </c>
      <c r="E49" s="195">
        <f>E18+'июнь '!E78</f>
        <v>9303317.7960000001</v>
      </c>
      <c r="F49" s="195">
        <f>F18+'июнь '!F78</f>
        <v>8775862.7451959997</v>
      </c>
      <c r="G49" s="161">
        <f>F49-D49</f>
        <v>-527455.05080400035</v>
      </c>
      <c r="H49" s="161">
        <f t="shared" ref="H49" si="85">F49-E49</f>
        <v>-527455.05080400035</v>
      </c>
      <c r="I49" s="161">
        <f>F49-C49</f>
        <v>-491812.57163101062</v>
      </c>
      <c r="J49" s="195">
        <f>J18+'июнь '!J78</f>
        <v>9009753.4338270109</v>
      </c>
      <c r="K49" s="195">
        <f>K18+'июнь '!K78</f>
        <v>8952110.9548270106</v>
      </c>
      <c r="L49" s="195">
        <f>L18+'июнь '!L78</f>
        <v>8990140.5989999995</v>
      </c>
      <c r="M49" s="195">
        <f>M18+'июнь '!M78</f>
        <v>8990140.5989999995</v>
      </c>
      <c r="N49" s="195">
        <f>N18+'июнь '!N78</f>
        <v>8498337.1711960007</v>
      </c>
      <c r="O49" s="161">
        <f>N49-L49</f>
        <v>-491803.42780399881</v>
      </c>
      <c r="P49" s="161">
        <f t="shared" ref="P49" si="86">N49-M49</f>
        <v>-491803.42780399881</v>
      </c>
      <c r="Q49" s="161">
        <f>N49-K49</f>
        <v>-453773.78363100998</v>
      </c>
      <c r="R49" s="168">
        <f>B49-J49</f>
        <v>293564.36199999787</v>
      </c>
      <c r="S49" s="168">
        <f>C49-K49</f>
        <v>315564.36199999973</v>
      </c>
      <c r="T49" s="168">
        <f>D49-L49</f>
        <v>313177.19700000063</v>
      </c>
      <c r="U49" s="168">
        <f>E49-M49</f>
        <v>313177.19700000063</v>
      </c>
      <c r="V49" s="168">
        <f>F49-N49</f>
        <v>277525.57399999909</v>
      </c>
      <c r="W49" s="161">
        <f>F49*W50</f>
        <v>-17895.925734095759</v>
      </c>
      <c r="X49" s="163">
        <f>F49*X50</f>
        <v>-17895.925734095759</v>
      </c>
      <c r="Y49" s="163">
        <f>F49*Y50</f>
        <v>-21292.569009297524</v>
      </c>
      <c r="Z49" s="168">
        <v>0</v>
      </c>
      <c r="AA49" s="160">
        <v>0</v>
      </c>
      <c r="AB49" s="163">
        <f t="shared" ref="AB49" si="87">AA49-Z49</f>
        <v>0</v>
      </c>
      <c r="AC49" s="168">
        <f>S49+Z49</f>
        <v>315564.36199999973</v>
      </c>
      <c r="AD49" s="168">
        <f>V49+AA49</f>
        <v>277525.57399999909</v>
      </c>
      <c r="AE49" s="161">
        <f>AE50*F49</f>
        <v>-17895.925734095759</v>
      </c>
      <c r="AF49" s="163" t="e">
        <f>AF50*F49</f>
        <v>#REF!</v>
      </c>
      <c r="AG49" s="163">
        <f>AG50*F49</f>
        <v>-21292.569009297524</v>
      </c>
      <c r="AH49" s="163">
        <f>AH50*F49</f>
        <v>-21292.569009297524</v>
      </c>
    </row>
    <row r="50" spans="1:34" s="148" customFormat="1" ht="20.25" customHeight="1" thickBot="1">
      <c r="A50" s="344"/>
      <c r="B50" s="164"/>
      <c r="C50" s="164"/>
      <c r="D50" s="164"/>
      <c r="E50" s="170"/>
      <c r="F50" s="164"/>
      <c r="G50" s="166">
        <f>G49/D49</f>
        <v>-5.6695370659140744E-2</v>
      </c>
      <c r="H50" s="166">
        <f t="shared" ref="H50" si="88">H49/E49</f>
        <v>-5.6695370659140744E-2</v>
      </c>
      <c r="I50" s="166">
        <f>I49/C49</f>
        <v>-5.306752284880361E-2</v>
      </c>
      <c r="J50" s="164"/>
      <c r="K50" s="164"/>
      <c r="L50" s="164"/>
      <c r="M50" s="170"/>
      <c r="N50" s="164"/>
      <c r="O50" s="166">
        <f>O49/L49</f>
        <v>-5.4704753767555493E-2</v>
      </c>
      <c r="P50" s="166">
        <f t="shared" ref="P50" si="89">P49/M49</f>
        <v>-5.4704753767555493E-2</v>
      </c>
      <c r="Q50" s="166">
        <f>Q49/K49</f>
        <v>-5.0689025853319379E-2</v>
      </c>
      <c r="R50" s="167">
        <f>R49/B49</f>
        <v>3.1554803183405797E-2</v>
      </c>
      <c r="S50" s="167">
        <f>S49/C49</f>
        <v>3.4050001884187719E-2</v>
      </c>
      <c r="T50" s="167">
        <f>T49/D49</f>
        <v>3.3662958083045647E-2</v>
      </c>
      <c r="U50" s="167">
        <f>U49/E49</f>
        <v>3.3662958083045647E-2</v>
      </c>
      <c r="V50" s="167">
        <f>V49/F49</f>
        <v>3.1623736840223432E-2</v>
      </c>
      <c r="W50" s="166">
        <f>V50-T50</f>
        <v>-2.0392212428222145E-3</v>
      </c>
      <c r="X50" s="166">
        <f>V50-U50</f>
        <v>-2.0392212428222145E-3</v>
      </c>
      <c r="Y50" s="166">
        <f>V50-S50</f>
        <v>-2.4262650439642874E-3</v>
      </c>
      <c r="Z50" s="167">
        <f>Z49/S49</f>
        <v>0</v>
      </c>
      <c r="AA50" s="194">
        <f>AA49/V49</f>
        <v>0</v>
      </c>
      <c r="AB50" s="166">
        <f>AA50-Z50</f>
        <v>0</v>
      </c>
      <c r="AC50" s="167">
        <f>AC49/C49</f>
        <v>3.4050001884187719E-2</v>
      </c>
      <c r="AD50" s="167">
        <f>AD49/F49</f>
        <v>3.1623736840223432E-2</v>
      </c>
      <c r="AE50" s="166">
        <f>AD50-T50</f>
        <v>-2.0392212428222145E-3</v>
      </c>
      <c r="AF50" s="166" t="e">
        <f>AD50-#REF!</f>
        <v>#REF!</v>
      </c>
      <c r="AG50" s="166">
        <f>AD50-S50</f>
        <v>-2.4262650439642874E-3</v>
      </c>
      <c r="AH50" s="166">
        <f t="shared" ref="AH50" si="90">AD50-AC50</f>
        <v>-2.4262650439642874E-3</v>
      </c>
    </row>
    <row r="51" spans="1:34" ht="20.25" customHeight="1">
      <c r="A51" s="343" t="s">
        <v>14</v>
      </c>
      <c r="B51" s="195">
        <f>B20+'июнь '!B80</f>
        <v>5009284.5920000002</v>
      </c>
      <c r="C51" s="195">
        <f>C20+'июнь '!C80</f>
        <v>5009284.5920000002</v>
      </c>
      <c r="D51" s="195">
        <f>D20+'июнь '!D80</f>
        <v>5051603.3256571423</v>
      </c>
      <c r="E51" s="195">
        <f>E20+'июнь '!E80</f>
        <v>5051603.3256571423</v>
      </c>
      <c r="F51" s="195">
        <f>F20+'июнь '!F80</f>
        <v>4726784.801</v>
      </c>
      <c r="G51" s="161">
        <f>F51-D51</f>
        <v>-324818.52465714235</v>
      </c>
      <c r="H51" s="161">
        <f t="shared" ref="H51" si="91">F51-E51</f>
        <v>-324818.52465714235</v>
      </c>
      <c r="I51" s="161">
        <f>F51-C51</f>
        <v>-282499.7910000002</v>
      </c>
      <c r="J51" s="195">
        <f>J20+'июнь '!J80</f>
        <v>4682191.6519999998</v>
      </c>
      <c r="K51" s="195">
        <f>K20+'июнь '!K80</f>
        <v>4678844.59</v>
      </c>
      <c r="L51" s="195">
        <f>L20+'июнь '!L80</f>
        <v>4725428.584305143</v>
      </c>
      <c r="M51" s="195">
        <f>M20+'июнь '!M80</f>
        <v>4725428.584305143</v>
      </c>
      <c r="N51" s="195">
        <f>N20+'июнь '!N80</f>
        <v>4447197.5060000001</v>
      </c>
      <c r="O51" s="161">
        <f>N51-L51</f>
        <v>-278231.07830514293</v>
      </c>
      <c r="P51" s="161">
        <f t="shared" ref="P51" si="92">N51-M51</f>
        <v>-278231.07830514293</v>
      </c>
      <c r="Q51" s="161">
        <f>N51-K51</f>
        <v>-231647.0839999998</v>
      </c>
      <c r="R51" s="168">
        <f>B51-J51</f>
        <v>327092.94000000041</v>
      </c>
      <c r="S51" s="168">
        <f>C51-K51</f>
        <v>330440.00200000033</v>
      </c>
      <c r="T51" s="168">
        <f>D51-L51</f>
        <v>326174.74135199934</v>
      </c>
      <c r="U51" s="168">
        <f>E51-M51</f>
        <v>326174.74135199934</v>
      </c>
      <c r="V51" s="168">
        <f>F51-N51</f>
        <v>279587.29499999993</v>
      </c>
      <c r="W51" s="161">
        <f>F51*W52</f>
        <v>-25614.382665808462</v>
      </c>
      <c r="X51" s="163">
        <f>F51*X52</f>
        <v>-25614.382665808462</v>
      </c>
      <c r="Y51" s="163">
        <f>F51*Y52</f>
        <v>-32217.464823478505</v>
      </c>
      <c r="Z51" s="168">
        <v>10881.851000000006</v>
      </c>
      <c r="AA51" s="160">
        <v>5442.2970000000059</v>
      </c>
      <c r="AB51" s="163">
        <f t="shared" ref="AB51" si="93">AA51-Z51</f>
        <v>-5439.5540000000001</v>
      </c>
      <c r="AC51" s="168">
        <f>S51+Z51</f>
        <v>341321.85300000035</v>
      </c>
      <c r="AD51" s="168">
        <f>V51+AA51</f>
        <v>285029.59199999995</v>
      </c>
      <c r="AE51" s="161">
        <f>AE52*F51</f>
        <v>-20172.085665808419</v>
      </c>
      <c r="AF51" s="163" t="e">
        <f>AF52*F51</f>
        <v>#REF!</v>
      </c>
      <c r="AG51" s="163">
        <f>AG52*F51</f>
        <v>-26775.167823478463</v>
      </c>
      <c r="AH51" s="163">
        <f>AH52*F51</f>
        <v>-37043.334258999414</v>
      </c>
    </row>
    <row r="52" spans="1:34" ht="20.25" customHeight="1" thickBot="1">
      <c r="A52" s="344"/>
      <c r="B52" s="164"/>
      <c r="C52" s="164"/>
      <c r="D52" s="164"/>
      <c r="E52" s="196"/>
      <c r="F52" s="164"/>
      <c r="G52" s="166">
        <f>G51/D51</f>
        <v>-6.4300085283297267E-2</v>
      </c>
      <c r="H52" s="166">
        <f t="shared" ref="H52" si="94">H51/E51</f>
        <v>-6.4300085283297267E-2</v>
      </c>
      <c r="I52" s="166">
        <f>I51/C51</f>
        <v>-5.6395236847026436E-2</v>
      </c>
      <c r="J52" s="164"/>
      <c r="K52" s="164"/>
      <c r="L52" s="164"/>
      <c r="M52" s="165"/>
      <c r="N52" s="164"/>
      <c r="O52" s="166">
        <f>O51/L51</f>
        <v>-5.8879543588754878E-2</v>
      </c>
      <c r="P52" s="166">
        <f t="shared" ref="P52" si="95">P51/M51</f>
        <v>-5.8879543588754878E-2</v>
      </c>
      <c r="Q52" s="166">
        <f>Q51/K51</f>
        <v>-4.9509463189928223E-2</v>
      </c>
      <c r="R52" s="167">
        <f>R51/B51</f>
        <v>6.5297336174985759E-2</v>
      </c>
      <c r="S52" s="167">
        <f>S51/C51</f>
        <v>6.5965507834736398E-2</v>
      </c>
      <c r="T52" s="167">
        <f>T51/D51</f>
        <v>6.4568557807251944E-2</v>
      </c>
      <c r="U52" s="167">
        <f>U51/E51</f>
        <v>6.4568557807251944E-2</v>
      </c>
      <c r="V52" s="167">
        <f>V51/F51</f>
        <v>5.914957138324773E-2</v>
      </c>
      <c r="W52" s="166">
        <f>V52-T52</f>
        <v>-5.4189864240042143E-3</v>
      </c>
      <c r="X52" s="166">
        <f>V52-U52</f>
        <v>-5.4189864240042143E-3</v>
      </c>
      <c r="Y52" s="166">
        <f>V52-S52</f>
        <v>-6.8159364514886675E-3</v>
      </c>
      <c r="Z52" s="167">
        <f>Z51/S51</f>
        <v>3.2931397331246823E-2</v>
      </c>
      <c r="AA52" s="194">
        <f>AA51/V51</f>
        <v>1.946546605417105E-2</v>
      </c>
      <c r="AB52" s="166">
        <f>AA52-Z52</f>
        <v>-1.3465931277075772E-2</v>
      </c>
      <c r="AC52" s="167">
        <f>AC51/C51</f>
        <v>6.8137844183399576E-2</v>
      </c>
      <c r="AD52" s="167">
        <f>AD51/F51</f>
        <v>6.0300945357127114E-2</v>
      </c>
      <c r="AE52" s="166">
        <f>AD52-T52</f>
        <v>-4.2676124501248303E-3</v>
      </c>
      <c r="AF52" s="166" t="e">
        <f>AD52-#REF!</f>
        <v>#REF!</v>
      </c>
      <c r="AG52" s="166">
        <f>AD52-S52</f>
        <v>-5.6645624776092834E-3</v>
      </c>
      <c r="AH52" s="166">
        <f t="shared" ref="AH52" si="96">AD52-AC52</f>
        <v>-7.836898826272462E-3</v>
      </c>
    </row>
    <row r="53" spans="1:34" ht="20.25" customHeight="1">
      <c r="A53" s="343" t="s">
        <v>15</v>
      </c>
      <c r="B53" s="195">
        <f>B22+'июнь '!B82</f>
        <v>1684987.0779999997</v>
      </c>
      <c r="C53" s="195">
        <f>C22+'июнь '!C82</f>
        <v>1684987.0779999997</v>
      </c>
      <c r="D53" s="195">
        <f>D22+'июнь '!D82</f>
        <v>1693814.5354441686</v>
      </c>
      <c r="E53" s="195">
        <f>E22+'июнь '!E82</f>
        <v>1693870.5354441686</v>
      </c>
      <c r="F53" s="195">
        <f>F22+'июнь '!F82</f>
        <v>1619567.361</v>
      </c>
      <c r="G53" s="161">
        <f>F53-D53</f>
        <v>-74247.174444168573</v>
      </c>
      <c r="H53" s="161">
        <f t="shared" ref="H53" si="97">F53-E53</f>
        <v>-74303.174444168573</v>
      </c>
      <c r="I53" s="161">
        <f>F53-C53</f>
        <v>-65419.716999999713</v>
      </c>
      <c r="J53" s="195">
        <f>J22+'июнь '!J82</f>
        <v>1584384.94258</v>
      </c>
      <c r="K53" s="195">
        <f>K22+'июнь '!K82</f>
        <v>1552749.6108300001</v>
      </c>
      <c r="L53" s="195">
        <f>L22+'июнь '!L82</f>
        <v>1579278.7010125043</v>
      </c>
      <c r="M53" s="195">
        <f>M22+'июнь '!M82</f>
        <v>1579334.7010125043</v>
      </c>
      <c r="N53" s="195">
        <f>N22+'июнь '!N82</f>
        <v>1516829.0350291973</v>
      </c>
      <c r="O53" s="161">
        <f>N53-L53</f>
        <v>-62449.665983306943</v>
      </c>
      <c r="P53" s="161">
        <f t="shared" ref="P53" si="98">N53-M53</f>
        <v>-62505.665983306943</v>
      </c>
      <c r="Q53" s="161">
        <f>N53-K53</f>
        <v>-35920.575800802791</v>
      </c>
      <c r="R53" s="168">
        <f>B53-J53</f>
        <v>100602.13541999971</v>
      </c>
      <c r="S53" s="168">
        <f>C53-K53</f>
        <v>132237.46716999961</v>
      </c>
      <c r="T53" s="168">
        <f>D53-L53</f>
        <v>114535.83443166432</v>
      </c>
      <c r="U53" s="168">
        <f>E53-M53</f>
        <v>114535.83443166432</v>
      </c>
      <c r="V53" s="168">
        <f>F53-N53</f>
        <v>102738.32597080269</v>
      </c>
      <c r="W53" s="161">
        <f>F53*W54</f>
        <v>-6776.9103368018486</v>
      </c>
      <c r="X53" s="163">
        <f>F53*X54</f>
        <v>-6773.289721704713</v>
      </c>
      <c r="Y53" s="163">
        <f>F53*Y54</f>
        <v>-24365.014183026327</v>
      </c>
      <c r="Z53" s="168">
        <v>0</v>
      </c>
      <c r="AA53" s="160">
        <v>0</v>
      </c>
      <c r="AB53" s="163">
        <f t="shared" ref="AB53" si="99">AA53-Z53</f>
        <v>0</v>
      </c>
      <c r="AC53" s="168">
        <f>S53+Z53</f>
        <v>132237.46716999961</v>
      </c>
      <c r="AD53" s="168">
        <f>V53+AA53</f>
        <v>102738.32597080269</v>
      </c>
      <c r="AE53" s="161">
        <f>AE54*F53</f>
        <v>-6776.9103368018486</v>
      </c>
      <c r="AF53" s="163" t="e">
        <f>AF54*F53</f>
        <v>#REF!</v>
      </c>
      <c r="AG53" s="163">
        <f>AG54*F53</f>
        <v>-24365.014183026327</v>
      </c>
      <c r="AH53" s="163">
        <f>AH54*F53</f>
        <v>-24365.014183026327</v>
      </c>
    </row>
    <row r="54" spans="1:34" ht="20.25" customHeight="1" thickBot="1">
      <c r="A54" s="344"/>
      <c r="B54" s="164"/>
      <c r="C54" s="164"/>
      <c r="D54" s="164"/>
      <c r="E54" s="165"/>
      <c r="F54" s="164"/>
      <c r="G54" s="166">
        <f>G53/D53</f>
        <v>-4.3834299972339508E-2</v>
      </c>
      <c r="H54" s="166">
        <f t="shared" ref="H54" si="100">H53/E53</f>
        <v>-4.386591117170871E-2</v>
      </c>
      <c r="I54" s="166">
        <f>I53/C53</f>
        <v>-3.8825055606746747E-2</v>
      </c>
      <c r="J54" s="164"/>
      <c r="K54" s="164"/>
      <c r="L54" s="164"/>
      <c r="M54" s="165"/>
      <c r="N54" s="164"/>
      <c r="O54" s="166">
        <f>O53/L53</f>
        <v>-3.9543157229480347E-2</v>
      </c>
      <c r="P54" s="166">
        <f t="shared" ref="P54" si="101">P53/M53</f>
        <v>-3.9577213077908596E-2</v>
      </c>
      <c r="Q54" s="166">
        <f>Q53/K53</f>
        <v>-2.3133527485865515E-2</v>
      </c>
      <c r="R54" s="167">
        <f>R53/B53</f>
        <v>5.970498927470097E-2</v>
      </c>
      <c r="S54" s="167">
        <f>S53/C53</f>
        <v>7.8479810852294038E-2</v>
      </c>
      <c r="T54" s="167">
        <f>T53/D53</f>
        <v>6.7620056408141296E-2</v>
      </c>
      <c r="U54" s="167">
        <f>U53/E53</f>
        <v>6.7617820863523442E-2</v>
      </c>
      <c r="V54" s="167">
        <f>V53/F53</f>
        <v>6.3435660933156265E-2</v>
      </c>
      <c r="W54" s="166">
        <f>V54-T54</f>
        <v>-4.1843954749850309E-3</v>
      </c>
      <c r="X54" s="166">
        <f>V54-U54</f>
        <v>-4.1821599303671769E-3</v>
      </c>
      <c r="Y54" s="166">
        <f>V54-S54</f>
        <v>-1.5044149919137773E-2</v>
      </c>
      <c r="Z54" s="167">
        <f>Z53/S53</f>
        <v>0</v>
      </c>
      <c r="AA54" s="194">
        <f>AA53/V53</f>
        <v>0</v>
      </c>
      <c r="AB54" s="166">
        <f>AA54-Z54</f>
        <v>0</v>
      </c>
      <c r="AC54" s="167">
        <f>AC53/C53</f>
        <v>7.8479810852294038E-2</v>
      </c>
      <c r="AD54" s="167">
        <f>AD53/F53</f>
        <v>6.3435660933156265E-2</v>
      </c>
      <c r="AE54" s="166">
        <f>AD54-T54</f>
        <v>-4.1843954749850309E-3</v>
      </c>
      <c r="AF54" s="166" t="e">
        <f>AD54-#REF!</f>
        <v>#REF!</v>
      </c>
      <c r="AG54" s="166">
        <f>AD54-S54</f>
        <v>-1.5044149919137773E-2</v>
      </c>
      <c r="AH54" s="166">
        <f t="shared" ref="AH54" si="102">AD54-AC54</f>
        <v>-1.5044149919137773E-2</v>
      </c>
    </row>
    <row r="55" spans="1:34" s="148" customFormat="1" ht="20.25" customHeight="1">
      <c r="A55" s="343" t="s">
        <v>16</v>
      </c>
      <c r="B55" s="195">
        <f>B24+'июнь '!B84</f>
        <v>3601815.7935409998</v>
      </c>
      <c r="C55" s="195">
        <f>C24+'июнь '!C84</f>
        <v>3601815.7935409998</v>
      </c>
      <c r="D55" s="195">
        <f>D24+'июнь '!D84</f>
        <v>3605808.9559999998</v>
      </c>
      <c r="E55" s="195">
        <f>E24+'июнь '!E84</f>
        <v>3605808.9559999998</v>
      </c>
      <c r="F55" s="195">
        <f>F24+'июнь '!F84</f>
        <v>3623585.7209999999</v>
      </c>
      <c r="G55" s="161">
        <f>F55-D55</f>
        <v>17776.76500000013</v>
      </c>
      <c r="H55" s="161">
        <f t="shared" ref="H55" si="103">F55-E55</f>
        <v>17776.76500000013</v>
      </c>
      <c r="I55" s="161">
        <f>F55-C55</f>
        <v>21769.927459000144</v>
      </c>
      <c r="J55" s="195">
        <f>J24+'июнь '!J84</f>
        <v>3308381.2416494</v>
      </c>
      <c r="K55" s="195">
        <f>K24+'июнь '!K84</f>
        <v>3308381.2416494</v>
      </c>
      <c r="L55" s="195">
        <f>L24+'июнь '!L84</f>
        <v>3313723.3330000001</v>
      </c>
      <c r="M55" s="195">
        <f>M24+'июнь '!M84</f>
        <v>3313723.3330000001</v>
      </c>
      <c r="N55" s="195">
        <f>N24+'июнь '!N84</f>
        <v>3332731.7010000004</v>
      </c>
      <c r="O55" s="161">
        <f>N55-L55</f>
        <v>19008.36800000025</v>
      </c>
      <c r="P55" s="161">
        <f t="shared" ref="P55" si="104">N55-M55</f>
        <v>19008.36800000025</v>
      </c>
      <c r="Q55" s="161">
        <f>N55-K55</f>
        <v>24350.459350600373</v>
      </c>
      <c r="R55" s="168">
        <f>B55-J55</f>
        <v>293434.55189159978</v>
      </c>
      <c r="S55" s="168">
        <f>C55-K55</f>
        <v>293434.55189159978</v>
      </c>
      <c r="T55" s="168">
        <f>D55-L55</f>
        <v>292085.62299999967</v>
      </c>
      <c r="U55" s="168">
        <f>E55-M55</f>
        <v>292085.62299999967</v>
      </c>
      <c r="V55" s="168">
        <f>F55-N55</f>
        <v>290854.01999999955</v>
      </c>
      <c r="W55" s="161">
        <f>F55*W56</f>
        <v>-2671.5953965217527</v>
      </c>
      <c r="X55" s="163">
        <f>F55*X56</f>
        <v>-2671.5953965217527</v>
      </c>
      <c r="Y55" s="163">
        <f>F55*Y56</f>
        <v>-4354.0953592544402</v>
      </c>
      <c r="Z55" s="168">
        <v>99336.49</v>
      </c>
      <c r="AA55" s="160">
        <v>24632.089999999989</v>
      </c>
      <c r="AB55" s="163">
        <f t="shared" ref="AB55" si="105">AA55-Z55</f>
        <v>-74704.400000000023</v>
      </c>
      <c r="AC55" s="168">
        <f>S55+Z55</f>
        <v>392771.04189159977</v>
      </c>
      <c r="AD55" s="168">
        <f>V55+AA55</f>
        <v>315486.10999999952</v>
      </c>
      <c r="AE55" s="161">
        <f>AE56*F55</f>
        <v>21960.494603478226</v>
      </c>
      <c r="AF55" s="163" t="e">
        <f>AF56*F55</f>
        <v>#REF!</v>
      </c>
      <c r="AG55" s="163">
        <f>AG56*F55</f>
        <v>20277.994640745535</v>
      </c>
      <c r="AH55" s="163">
        <f>AH56*F55</f>
        <v>-79658.900350872762</v>
      </c>
    </row>
    <row r="56" spans="1:34" s="148" customFormat="1" ht="20.25" customHeight="1" thickBot="1">
      <c r="A56" s="344"/>
      <c r="B56" s="164"/>
      <c r="C56" s="164"/>
      <c r="D56" s="169"/>
      <c r="E56" s="170"/>
      <c r="F56" s="169"/>
      <c r="G56" s="166">
        <f>G55/D55</f>
        <v>4.9300351784916175E-3</v>
      </c>
      <c r="H56" s="166">
        <f t="shared" ref="H56" si="106">H55/E55</f>
        <v>4.9300351784916175E-3</v>
      </c>
      <c r="I56" s="166">
        <f>I55/C55</f>
        <v>6.0441534789311916E-3</v>
      </c>
      <c r="J56" s="164"/>
      <c r="K56" s="164"/>
      <c r="L56" s="169"/>
      <c r="M56" s="170"/>
      <c r="N56" s="169"/>
      <c r="O56" s="166">
        <f>O55/L55</f>
        <v>5.7362567993241246E-3</v>
      </c>
      <c r="P56" s="166">
        <f t="shared" ref="P56" si="107">P55/M55</f>
        <v>5.7362567993241246E-3</v>
      </c>
      <c r="Q56" s="166">
        <f>Q55/K55</f>
        <v>7.3602337735600275E-3</v>
      </c>
      <c r="R56" s="167">
        <f>R55/B55</f>
        <v>8.1468506084571249E-2</v>
      </c>
      <c r="S56" s="167">
        <f>S55/C55</f>
        <v>8.1468506084571249E-2</v>
      </c>
      <c r="T56" s="167">
        <f>T55/D55</f>
        <v>8.100418701162039E-2</v>
      </c>
      <c r="U56" s="167">
        <f>U55/E55</f>
        <v>8.100418701162039E-2</v>
      </c>
      <c r="V56" s="167">
        <f>V55/F55</f>
        <v>8.0266907531507947E-2</v>
      </c>
      <c r="W56" s="166">
        <f>V56-T56</f>
        <v>-7.3727948011244326E-4</v>
      </c>
      <c r="X56" s="166">
        <f>V56-U56</f>
        <v>-7.3727948011244326E-4</v>
      </c>
      <c r="Y56" s="166">
        <f>V56-S56</f>
        <v>-1.2015985530633017E-3</v>
      </c>
      <c r="Z56" s="167">
        <f>Z55/S55</f>
        <v>0.33853031062509897</v>
      </c>
      <c r="AA56" s="194">
        <f>AA55/V55</f>
        <v>8.4688841502001677E-2</v>
      </c>
      <c r="AB56" s="166">
        <f>AA56-Z56</f>
        <v>-0.2538414691230973</v>
      </c>
      <c r="AC56" s="167">
        <f>AC55/C55</f>
        <v>0.10904806475554392</v>
      </c>
      <c r="AD56" s="167">
        <f>AD55/F55</f>
        <v>8.7064618941299646E-2</v>
      </c>
      <c r="AE56" s="166">
        <f>AD56-T56</f>
        <v>6.0604319296792553E-3</v>
      </c>
      <c r="AF56" s="166" t="e">
        <f>AD56-#REF!</f>
        <v>#REF!</v>
      </c>
      <c r="AG56" s="166">
        <f>AD56-S56</f>
        <v>5.5961128567283969E-3</v>
      </c>
      <c r="AH56" s="166">
        <f t="shared" ref="AH56" si="108">AD56-AC56</f>
        <v>-2.1983445814244273E-2</v>
      </c>
    </row>
    <row r="57" spans="1:34" ht="20.25" customHeight="1">
      <c r="A57" s="349" t="s">
        <v>119</v>
      </c>
      <c r="B57" s="195">
        <f>B26+'июнь '!B86</f>
        <v>423464.68900000001</v>
      </c>
      <c r="C57" s="195">
        <f>C26+'июнь '!C86</f>
        <v>423464.68900000001</v>
      </c>
      <c r="D57" s="195">
        <f>D26+'июнь '!D86</f>
        <v>423464.68900000001</v>
      </c>
      <c r="E57" s="195">
        <f>E26+'июнь '!E86</f>
        <v>423464.68900000001</v>
      </c>
      <c r="F57" s="195">
        <f>F26+'июнь '!F86</f>
        <v>413456.71500000003</v>
      </c>
      <c r="G57" s="161">
        <f>F57-D57</f>
        <v>-10007.973999999987</v>
      </c>
      <c r="H57" s="161">
        <f t="shared" ref="H57" si="109">F57-E57</f>
        <v>-10007.973999999987</v>
      </c>
      <c r="I57" s="161">
        <f>F57-C57</f>
        <v>-10007.973999999987</v>
      </c>
      <c r="J57" s="195">
        <f>J26+'июнь '!J86</f>
        <v>294287.29800000001</v>
      </c>
      <c r="K57" s="195">
        <f>K26+'июнь '!K86</f>
        <v>294287.29800000001</v>
      </c>
      <c r="L57" s="195">
        <f>L26+'июнь '!L86</f>
        <v>301594.06638633314</v>
      </c>
      <c r="M57" s="195">
        <f>M26+'июнь '!M86</f>
        <v>301594.06638633314</v>
      </c>
      <c r="N57" s="195">
        <f>N26+'июнь '!N86</f>
        <v>277081.761</v>
      </c>
      <c r="O57" s="161">
        <f>N57-L57</f>
        <v>-24512.305386333144</v>
      </c>
      <c r="P57" s="161">
        <f t="shared" ref="P57" si="110">N57-M57</f>
        <v>-24512.305386333144</v>
      </c>
      <c r="Q57" s="161">
        <f>N57-K57</f>
        <v>-17205.537000000011</v>
      </c>
      <c r="R57" s="168">
        <f>B57-J57</f>
        <v>129177.391</v>
      </c>
      <c r="S57" s="168">
        <f>C57-K57</f>
        <v>129177.391</v>
      </c>
      <c r="T57" s="168">
        <f>D57-L57</f>
        <v>121870.62261366687</v>
      </c>
      <c r="U57" s="168">
        <f>E57-M57</f>
        <v>121870.62261366687</v>
      </c>
      <c r="V57" s="168">
        <f>F57-N57</f>
        <v>136374.95400000003</v>
      </c>
      <c r="W57" s="161">
        <f>F57*W58</f>
        <v>17384.566867977748</v>
      </c>
      <c r="X57" s="163">
        <f>F57*X58</f>
        <v>17384.566867977748</v>
      </c>
      <c r="Y57" s="163">
        <f>F57*Y58</f>
        <v>10250.483359354557</v>
      </c>
      <c r="Z57" s="168">
        <v>26309.979000000007</v>
      </c>
      <c r="AA57" s="160">
        <v>15981.028997999998</v>
      </c>
      <c r="AB57" s="163">
        <f t="shared" ref="AB57" si="111">AA57-Z57</f>
        <v>-10328.950002000009</v>
      </c>
      <c r="AC57" s="168">
        <f>S57+Z57</f>
        <v>155487.37</v>
      </c>
      <c r="AD57" s="168">
        <f>V57+AA57</f>
        <v>152355.98299800002</v>
      </c>
      <c r="AE57" s="161">
        <f>AE58*F57</f>
        <v>33365.595865977739</v>
      </c>
      <c r="AF57" s="163" t="e">
        <f>AF58*F57</f>
        <v>#REF!</v>
      </c>
      <c r="AG57" s="163">
        <f>AG58*F57</f>
        <v>26231.51235735455</v>
      </c>
      <c r="AH57" s="163">
        <f>AH58*F57</f>
        <v>543.33156771856432</v>
      </c>
    </row>
    <row r="58" spans="1:34" ht="20.25" customHeight="1" thickBot="1">
      <c r="A58" s="350"/>
      <c r="B58" s="164"/>
      <c r="C58" s="164"/>
      <c r="D58" s="169"/>
      <c r="E58" s="171"/>
      <c r="F58" s="169"/>
      <c r="G58" s="166">
        <f>G57/D57</f>
        <v>-2.3633550234456471E-2</v>
      </c>
      <c r="H58" s="166">
        <f t="shared" ref="H58" si="112">H57/E57</f>
        <v>-2.3633550234456471E-2</v>
      </c>
      <c r="I58" s="166">
        <f>I57/C57</f>
        <v>-2.3633550234456471E-2</v>
      </c>
      <c r="J58" s="164"/>
      <c r="K58" s="164"/>
      <c r="L58" s="169"/>
      <c r="M58" s="171"/>
      <c r="N58" s="169"/>
      <c r="O58" s="166">
        <f>O57/L57</f>
        <v>-8.1275821106286616E-2</v>
      </c>
      <c r="P58" s="166">
        <f t="shared" ref="P58" si="113">P57/M57</f>
        <v>-8.1275821106286616E-2</v>
      </c>
      <c r="Q58" s="166">
        <f>Q57/K57</f>
        <v>-5.8465102357221042E-2</v>
      </c>
      <c r="R58" s="167">
        <f>R57/B57</f>
        <v>0.30504879003028279</v>
      </c>
      <c r="S58" s="167">
        <f>S57/C57</f>
        <v>0.30504879003028279</v>
      </c>
      <c r="T58" s="167">
        <f>T57/D57</f>
        <v>0.28779406118007367</v>
      </c>
      <c r="U58" s="167">
        <f>U57/E57</f>
        <v>0.28779406118007367</v>
      </c>
      <c r="V58" s="167">
        <f>V57/F57</f>
        <v>0.32984094598632901</v>
      </c>
      <c r="W58" s="166">
        <f>V58-T58</f>
        <v>4.2046884806255347E-2</v>
      </c>
      <c r="X58" s="166">
        <f>V58-U58</f>
        <v>4.2046884806255347E-2</v>
      </c>
      <c r="Y58" s="166">
        <f>V58-S58</f>
        <v>2.4792155956046225E-2</v>
      </c>
      <c r="Z58" s="167">
        <f>Z57/S57</f>
        <v>0.20367324960139507</v>
      </c>
      <c r="AA58" s="194">
        <f>AA57/V57</f>
        <v>0.11718448680833282</v>
      </c>
      <c r="AB58" s="166">
        <f>AA58-Z58</f>
        <v>-8.6488762793062252E-2</v>
      </c>
      <c r="AC58" s="167">
        <f>AC57/C57</f>
        <v>0.36717906838272407</v>
      </c>
      <c r="AD58" s="167">
        <f>AD57/F57</f>
        <v>0.36849318797011199</v>
      </c>
      <c r="AE58" s="166">
        <f>AD58-T58</f>
        <v>8.0699126790038322E-2</v>
      </c>
      <c r="AF58" s="166" t="e">
        <f>AD58-#REF!</f>
        <v>#REF!</v>
      </c>
      <c r="AG58" s="166">
        <f>AD58-S58</f>
        <v>6.34443979398292E-2</v>
      </c>
      <c r="AH58" s="166">
        <f t="shared" ref="AH58" si="114">AD58-AC58</f>
        <v>1.3141195873879186E-3</v>
      </c>
    </row>
    <row r="59" spans="1:34" ht="20.25" customHeight="1">
      <c r="A59" s="341" t="s">
        <v>236</v>
      </c>
      <c r="B59" s="322">
        <f t="shared" ref="B59:F59" si="115">B41+B43+B45+B47+B49+B51+B53+B55</f>
        <v>35081284.249368005</v>
      </c>
      <c r="C59" s="322">
        <f t="shared" si="115"/>
        <v>34931949.684368007</v>
      </c>
      <c r="D59" s="322">
        <f t="shared" si="115"/>
        <v>35195061.679867998</v>
      </c>
      <c r="E59" s="322">
        <f t="shared" si="115"/>
        <v>34640351.917914093</v>
      </c>
      <c r="F59" s="322">
        <f t="shared" si="115"/>
        <v>33515850.040196002</v>
      </c>
      <c r="G59" s="173">
        <f>F59-D59</f>
        <v>-1679211.6396719962</v>
      </c>
      <c r="H59" s="173">
        <f t="shared" ref="H59" si="116">F59-E59</f>
        <v>-1124501.877718091</v>
      </c>
      <c r="I59" s="173">
        <f>F59-C59</f>
        <v>-1416099.6441720054</v>
      </c>
      <c r="J59" s="322">
        <f t="shared" ref="J59:N59" si="117">J41+J43+J45+J47+J49+J51+J53+J55</f>
        <v>32657326.617456414</v>
      </c>
      <c r="K59" s="322">
        <f t="shared" si="117"/>
        <v>32407077.900443185</v>
      </c>
      <c r="L59" s="322">
        <f t="shared" si="117"/>
        <v>32741856.115496829</v>
      </c>
      <c r="M59" s="322">
        <f t="shared" si="117"/>
        <v>32245043.635528922</v>
      </c>
      <c r="N59" s="322">
        <f t="shared" si="117"/>
        <v>31271222.085775204</v>
      </c>
      <c r="O59" s="173">
        <f>N59-L59</f>
        <v>-1470634.0297216251</v>
      </c>
      <c r="P59" s="173">
        <f t="shared" ref="P59" si="118">N59-M59</f>
        <v>-973821.54975371808</v>
      </c>
      <c r="Q59" s="173">
        <f>N59-K59</f>
        <v>-1135855.8146679811</v>
      </c>
      <c r="R59" s="174">
        <f t="shared" ref="R59:V59" si="119">R41+R43+R45+R47+R49+R51+R53+R55</f>
        <v>2423957.6319115967</v>
      </c>
      <c r="S59" s="175">
        <f t="shared" si="119"/>
        <v>2524871.7839248274</v>
      </c>
      <c r="T59" s="175">
        <f t="shared" si="119"/>
        <v>2453205.5643711691</v>
      </c>
      <c r="U59" s="175">
        <f t="shared" si="119"/>
        <v>2395308.2823851709</v>
      </c>
      <c r="V59" s="176">
        <f t="shared" si="119"/>
        <v>2244627.9544207994</v>
      </c>
      <c r="W59" s="172">
        <f>F59*W60</f>
        <v>-91531.321591211949</v>
      </c>
      <c r="X59" s="172">
        <f>F59*X60</f>
        <v>-72923.362110254922</v>
      </c>
      <c r="Y59" s="172">
        <f>F59*Y60</f>
        <v>-177888.53393356918</v>
      </c>
      <c r="Z59" s="176">
        <f t="shared" ref="Z59:AA59" si="120">Z41+Z43+Z45+Z47+Z49+Z51+Z53+Z55</f>
        <v>246361.77299999999</v>
      </c>
      <c r="AA59" s="176">
        <f t="shared" si="120"/>
        <v>91383.972000000009</v>
      </c>
      <c r="AB59" s="260">
        <f t="shared" ref="AB59" si="121">AA59-Z59</f>
        <v>-154977.80099999998</v>
      </c>
      <c r="AC59" s="175">
        <f>AC41+AC43+AC45+AC47+AC49+AC51+AC53+AC55</f>
        <v>2771233.5569248274</v>
      </c>
      <c r="AD59" s="175">
        <f>AD41+AD43+AD45+AD47+AD49+AD51+AD53+AD55</f>
        <v>2336011.9264207995</v>
      </c>
      <c r="AE59" s="172">
        <f>AE60*F59</f>
        <v>-147.3495912121335</v>
      </c>
      <c r="AF59" s="172" t="e">
        <f>AF60*F59</f>
        <v>#REF!</v>
      </c>
      <c r="AG59" s="172">
        <f>AG60*F59</f>
        <v>-86504.561933569377</v>
      </c>
      <c r="AH59" s="172">
        <f>AH60*F59</f>
        <v>-322879.12201716541</v>
      </c>
    </row>
    <row r="60" spans="1:34" ht="20.25" customHeight="1" thickBot="1">
      <c r="A60" s="342"/>
      <c r="B60" s="323"/>
      <c r="C60" s="323"/>
      <c r="D60" s="323"/>
      <c r="E60" s="323"/>
      <c r="F60" s="323"/>
      <c r="G60" s="178">
        <f>G59/D59</f>
        <v>-4.7711569735151955E-2</v>
      </c>
      <c r="H60" s="178">
        <f t="shared" ref="H60" si="122">H59/E59</f>
        <v>-3.2462195545321822E-2</v>
      </c>
      <c r="I60" s="178">
        <f>I59/C59</f>
        <v>-4.0538809226720825E-2</v>
      </c>
      <c r="J60" s="323"/>
      <c r="K60" s="323"/>
      <c r="L60" s="323"/>
      <c r="M60" s="323"/>
      <c r="N60" s="323"/>
      <c r="O60" s="178">
        <f>O59/L59</f>
        <v>-4.4916025057772126E-2</v>
      </c>
      <c r="P60" s="178">
        <f t="shared" ref="P60" si="123">P59/M59</f>
        <v>-3.02006584565673E-2</v>
      </c>
      <c r="Q60" s="178">
        <f>Q59/K59</f>
        <v>-3.5049621510381462E-2</v>
      </c>
      <c r="R60" s="179">
        <f>R59/B59</f>
        <v>6.9095464541189505E-2</v>
      </c>
      <c r="S60" s="180">
        <f>S59/C59</f>
        <v>7.2279726918726889E-2</v>
      </c>
      <c r="T60" s="180">
        <f>T59/D59</f>
        <v>6.9703118769484429E-2</v>
      </c>
      <c r="U60" s="180">
        <f>U59/E59</f>
        <v>6.914791997671503E-2</v>
      </c>
      <c r="V60" s="181">
        <f>V59/F59</f>
        <v>6.6972132639595519E-2</v>
      </c>
      <c r="W60" s="177">
        <f>V60-T60</f>
        <v>-2.7309861298889099E-3</v>
      </c>
      <c r="X60" s="177">
        <f>V60-U60</f>
        <v>-2.1757873371195113E-3</v>
      </c>
      <c r="Y60" s="177">
        <f>V60-S60</f>
        <v>-5.3075942791313696E-3</v>
      </c>
      <c r="Z60" s="181">
        <f>Z59/S59</f>
        <v>9.7573973683938511E-2</v>
      </c>
      <c r="AA60" s="181">
        <f>AA59/V59</f>
        <v>4.0712302375108131E-2</v>
      </c>
      <c r="AB60" s="262">
        <f>AA60-Z60</f>
        <v>-5.686167130883038E-2</v>
      </c>
      <c r="AC60" s="180">
        <f>AC59/C59</f>
        <v>7.9332347090977001E-2</v>
      </c>
      <c r="AD60" s="180">
        <f>AD59/F59</f>
        <v>6.9698722354324574E-2</v>
      </c>
      <c r="AE60" s="177">
        <f>AD60-T60</f>
        <v>-4.3964151598546719E-6</v>
      </c>
      <c r="AF60" s="177" t="e">
        <f>AD60-#REF!</f>
        <v>#REF!</v>
      </c>
      <c r="AG60" s="177">
        <f>AD60-S60</f>
        <v>-2.5810045644023144E-3</v>
      </c>
      <c r="AH60" s="177">
        <f t="shared" ref="AH60" si="124">AD60-AC60</f>
        <v>-9.6336247366524269E-3</v>
      </c>
    </row>
    <row r="61" spans="1:34" ht="20.25" customHeight="1">
      <c r="A61" s="347" t="s">
        <v>237</v>
      </c>
      <c r="B61" s="318">
        <f t="shared" ref="B61:F61" si="125">B43+B45+B47+B49+B51+B55+B57+B41+B53</f>
        <v>35504748.938368008</v>
      </c>
      <c r="C61" s="318">
        <f t="shared" si="125"/>
        <v>35355414.37336801</v>
      </c>
      <c r="D61" s="318">
        <f t="shared" si="125"/>
        <v>35618526.368868001</v>
      </c>
      <c r="E61" s="318">
        <f t="shared" si="125"/>
        <v>35063816.606914088</v>
      </c>
      <c r="F61" s="318">
        <f t="shared" si="125"/>
        <v>33929306.755195998</v>
      </c>
      <c r="G61" s="182">
        <f>F61-D61</f>
        <v>-1689219.6136720031</v>
      </c>
      <c r="H61" s="182">
        <f t="shared" ref="H61" si="126">F61-E61</f>
        <v>-1134509.8517180905</v>
      </c>
      <c r="I61" s="182">
        <f>F61-C61</f>
        <v>-1426107.6181720123</v>
      </c>
      <c r="J61" s="318">
        <f t="shared" ref="J61:N61" si="127">J43+J45+J47+J49+J51+J55+J57+J41+J53</f>
        <v>32951613.91545641</v>
      </c>
      <c r="K61" s="318">
        <f t="shared" si="127"/>
        <v>32701365.198443186</v>
      </c>
      <c r="L61" s="318">
        <f t="shared" si="127"/>
        <v>33043450.18188316</v>
      </c>
      <c r="M61" s="318">
        <f t="shared" si="127"/>
        <v>32546637.701915253</v>
      </c>
      <c r="N61" s="318">
        <f t="shared" si="127"/>
        <v>31548303.846775204</v>
      </c>
      <c r="O61" s="182">
        <f>N61-L61</f>
        <v>-1495146.3351079561</v>
      </c>
      <c r="P61" s="182">
        <f t="shared" ref="P61" si="128">N61-M61</f>
        <v>-998333.85514004901</v>
      </c>
      <c r="Q61" s="182">
        <f>N61-K61</f>
        <v>-1153061.3516679816</v>
      </c>
      <c r="R61" s="183">
        <f t="shared" ref="R61:V61" si="129">R43+R45+R47+R49+R51+R55+R57+R41+R53</f>
        <v>2553135.0229115966</v>
      </c>
      <c r="S61" s="184">
        <f t="shared" si="129"/>
        <v>2654049.1749248272</v>
      </c>
      <c r="T61" s="184">
        <f t="shared" si="129"/>
        <v>2575076.1869848361</v>
      </c>
      <c r="U61" s="184">
        <f t="shared" si="129"/>
        <v>2517178.904998838</v>
      </c>
      <c r="V61" s="185">
        <f t="shared" si="129"/>
        <v>2381002.9084207993</v>
      </c>
      <c r="W61" s="182">
        <f>F61*W62</f>
        <v>-71949.495095093094</v>
      </c>
      <c r="X61" s="182">
        <f>F61*X62</f>
        <v>-54731.232641672927</v>
      </c>
      <c r="Y61" s="182">
        <f>F61*Y62</f>
        <v>-165991.6663968793</v>
      </c>
      <c r="Z61" s="185">
        <f>Z59+Z57</f>
        <v>272671.75199999998</v>
      </c>
      <c r="AA61" s="185">
        <f>AA59+AA57</f>
        <v>107365.000998</v>
      </c>
      <c r="AB61" s="264">
        <f t="shared" ref="AB61" si="130">AA61-Z61</f>
        <v>-165306.75100199998</v>
      </c>
      <c r="AC61" s="184">
        <f>AC43+AC45+AC47+AC49+AC51+AC55+AC57+AC41+AC53</f>
        <v>2926720.926924827</v>
      </c>
      <c r="AD61" s="184">
        <f>AD43+AD45+AD47+AD49+AD51+AD55+AD57+AD41+AD53</f>
        <v>2488367.9094187999</v>
      </c>
      <c r="AE61" s="182">
        <f>AE62*F61</f>
        <v>35415.505902907695</v>
      </c>
      <c r="AF61" s="182" t="e">
        <f>AF62*F61</f>
        <v>#REF!</v>
      </c>
      <c r="AG61" s="182">
        <f>AG62*F61</f>
        <v>-58626.665398878518</v>
      </c>
      <c r="AH61" s="182">
        <f>AH62*F61</f>
        <v>-320299.8399623087</v>
      </c>
    </row>
    <row r="62" spans="1:34" ht="20.25" customHeight="1" thickBot="1">
      <c r="A62" s="348"/>
      <c r="B62" s="319"/>
      <c r="C62" s="319"/>
      <c r="D62" s="319"/>
      <c r="E62" s="319"/>
      <c r="F62" s="319"/>
      <c r="G62" s="186">
        <f>G61/D61</f>
        <v>-4.742530884569239E-2</v>
      </c>
      <c r="H62" s="186">
        <f t="shared" ref="H62" si="131">H61/E61</f>
        <v>-3.2355572253774029E-2</v>
      </c>
      <c r="I62" s="186">
        <f>I61/C61</f>
        <v>-4.0336328775890377E-2</v>
      </c>
      <c r="J62" s="319"/>
      <c r="K62" s="319"/>
      <c r="L62" s="319"/>
      <c r="M62" s="319"/>
      <c r="N62" s="319"/>
      <c r="O62" s="186">
        <f>O61/L61</f>
        <v>-4.5247888064900224E-2</v>
      </c>
      <c r="P62" s="186">
        <f t="shared" ref="P62" si="132">P61/M61</f>
        <v>-3.0673947468352489E-2</v>
      </c>
      <c r="Q62" s="186">
        <f>Q61/K61</f>
        <v>-3.5260342945036292E-2</v>
      </c>
      <c r="R62" s="187">
        <f>R61/B61</f>
        <v>7.190967685318754E-2</v>
      </c>
      <c r="S62" s="188">
        <f>S61/C61</f>
        <v>7.5067686858282981E-2</v>
      </c>
      <c r="T62" s="188">
        <f>T61/D61</f>
        <v>7.229597766951848E-2</v>
      </c>
      <c r="U62" s="188">
        <f>U61/E61</f>
        <v>7.178850303770086E-2</v>
      </c>
      <c r="V62" s="189">
        <f>V61/F61</f>
        <v>7.017540693065201E-2</v>
      </c>
      <c r="W62" s="186">
        <f>V62-T62</f>
        <v>-2.1205707388664702E-3</v>
      </c>
      <c r="X62" s="186">
        <f>V62-U62</f>
        <v>-1.6130961070488503E-3</v>
      </c>
      <c r="Y62" s="186">
        <f>V62-S62</f>
        <v>-4.8922799276309714E-3</v>
      </c>
      <c r="Z62" s="189">
        <f>Z61/S61</f>
        <v>0.1027380180353</v>
      </c>
      <c r="AA62" s="189">
        <f>AA61/V61</f>
        <v>4.5092343490336119E-2</v>
      </c>
      <c r="AB62" s="266">
        <f>AA62-Z62</f>
        <v>-5.764567454496388E-2</v>
      </c>
      <c r="AC62" s="188">
        <f>AC61/C61</f>
        <v>8.2779992224597518E-2</v>
      </c>
      <c r="AD62" s="188">
        <f>AD61/F61</f>
        <v>7.3339780484543107E-2</v>
      </c>
      <c r="AE62" s="186">
        <f>AD62-T62</f>
        <v>1.0438028150246276E-3</v>
      </c>
      <c r="AF62" s="186" t="e">
        <f>AD62-#REF!</f>
        <v>#REF!</v>
      </c>
      <c r="AG62" s="186">
        <f>AD62-S62</f>
        <v>-1.7279063737398737E-3</v>
      </c>
      <c r="AH62" s="186">
        <f t="shared" ref="AH62" si="133">AD62-AC62</f>
        <v>-9.4402117400544105E-3</v>
      </c>
    </row>
    <row r="63" spans="1:34">
      <c r="A63" s="149"/>
      <c r="B63" s="149"/>
      <c r="C63" s="149"/>
      <c r="D63" s="149"/>
      <c r="E63" s="149"/>
      <c r="F63" s="150"/>
      <c r="G63" s="149"/>
      <c r="H63" s="149"/>
      <c r="I63" s="149"/>
      <c r="J63" s="149"/>
      <c r="K63" s="149"/>
      <c r="L63" s="149"/>
      <c r="M63" s="149"/>
      <c r="N63" s="149"/>
      <c r="O63" s="149"/>
      <c r="P63" s="149"/>
      <c r="Q63" s="149"/>
      <c r="R63" s="149"/>
      <c r="S63" s="149"/>
      <c r="T63" s="149"/>
      <c r="U63" s="149"/>
      <c r="V63" s="197" t="e">
        <f>V62-#REF!</f>
        <v>#REF!</v>
      </c>
      <c r="W63" s="149"/>
      <c r="X63" s="149"/>
      <c r="Y63" s="149"/>
      <c r="AA63" s="147"/>
      <c r="AB63" s="147"/>
    </row>
    <row r="64" spans="1:34">
      <c r="C64" s="147"/>
      <c r="K64" s="147"/>
      <c r="V64" s="198" t="e">
        <f>(T62-#REF!)/2</f>
        <v>#REF!</v>
      </c>
      <c r="X64" s="198">
        <f>Y61/F61</f>
        <v>-4.8922799276309714E-3</v>
      </c>
      <c r="AA64" s="147"/>
      <c r="AB64" s="147"/>
    </row>
    <row r="65" spans="1:33">
      <c r="C65" s="147"/>
      <c r="J65" s="147"/>
      <c r="K65" s="147"/>
      <c r="V65" s="198" t="e">
        <f>V63-V64</f>
        <v>#REF!</v>
      </c>
      <c r="Y65" s="146">
        <v>2071.1463057289716</v>
      </c>
    </row>
    <row r="66" spans="1:33" s="130" customFormat="1" ht="24" customHeight="1">
      <c r="A66" s="139" t="s">
        <v>113</v>
      </c>
      <c r="C66" s="131"/>
      <c r="S66" s="131"/>
      <c r="Y66" s="130">
        <f>Y61*Y65/1000</f>
        <v>-343793.02663969243</v>
      </c>
      <c r="AA66" s="309"/>
      <c r="AB66" s="134"/>
      <c r="AC66" s="320"/>
      <c r="AD66" s="320"/>
      <c r="AE66" s="320"/>
      <c r="AF66" s="320"/>
      <c r="AG66" s="320"/>
    </row>
    <row r="69" spans="1:33" s="130" customFormat="1">
      <c r="A69" s="146" t="s">
        <v>68</v>
      </c>
      <c r="B69" s="218"/>
      <c r="C69" s="146"/>
      <c r="D69" s="218"/>
      <c r="E69" s="146"/>
      <c r="M69" s="135"/>
      <c r="O69" s="140"/>
      <c r="P69" s="100"/>
      <c r="Q69" s="100"/>
      <c r="U69" s="135"/>
      <c r="W69" s="140"/>
      <c r="X69" s="140"/>
      <c r="Y69" s="140"/>
    </row>
    <row r="70" spans="1:33" s="130" customFormat="1" ht="110.25">
      <c r="A70" s="222"/>
      <c r="B70" s="223" t="s">
        <v>185</v>
      </c>
      <c r="C70" s="219" t="s">
        <v>186</v>
      </c>
      <c r="D70" s="226" t="s">
        <v>187</v>
      </c>
      <c r="E70" s="220" t="s">
        <v>131</v>
      </c>
      <c r="M70" s="135"/>
      <c r="O70" s="140"/>
      <c r="P70" s="143"/>
      <c r="Q70" s="143"/>
      <c r="U70" s="135"/>
      <c r="W70" s="140"/>
      <c r="X70" s="140"/>
      <c r="Y70" s="140"/>
    </row>
    <row r="71" spans="1:33" s="130" customFormat="1">
      <c r="A71" s="222" t="s">
        <v>21</v>
      </c>
      <c r="B71" s="224">
        <v>-6836.02096174503</v>
      </c>
      <c r="C71" s="216">
        <v>805.46300000000338</v>
      </c>
      <c r="D71" s="216"/>
      <c r="E71" s="216">
        <f t="shared" ref="E71:E82" si="134">B71+C71+D71</f>
        <v>-6030.5579617450267</v>
      </c>
      <c r="M71" s="135"/>
      <c r="O71" s="140"/>
      <c r="P71" s="140"/>
      <c r="Q71" s="140"/>
      <c r="U71" s="135"/>
      <c r="W71" s="140"/>
      <c r="X71" s="140"/>
      <c r="Y71" s="140"/>
    </row>
    <row r="72" spans="1:33" s="130" customFormat="1">
      <c r="A72" s="222" t="s">
        <v>22</v>
      </c>
      <c r="B72" s="224">
        <v>-1917.7503314830205</v>
      </c>
      <c r="C72" s="216">
        <v>591.45699999999488</v>
      </c>
      <c r="D72" s="216"/>
      <c r="E72" s="216">
        <f t="shared" si="134"/>
        <v>-1326.2933314830257</v>
      </c>
      <c r="M72" s="135"/>
      <c r="O72" s="140"/>
      <c r="P72" s="140"/>
      <c r="Q72" s="140"/>
      <c r="U72" s="135"/>
      <c r="W72" s="140"/>
      <c r="X72" s="140"/>
      <c r="Y72" s="140"/>
    </row>
    <row r="73" spans="1:33" s="130" customFormat="1">
      <c r="A73" s="222" t="s">
        <v>23</v>
      </c>
      <c r="B73" s="224">
        <v>2288.6079999999679</v>
      </c>
      <c r="C73" s="216">
        <v>463.64500000000407</v>
      </c>
      <c r="D73" s="216">
        <v>0.57599999999999996</v>
      </c>
      <c r="E73" s="216">
        <f t="shared" si="134"/>
        <v>2752.828999999972</v>
      </c>
      <c r="M73" s="135"/>
      <c r="O73" s="140"/>
      <c r="P73" s="140"/>
      <c r="Q73" s="140"/>
      <c r="U73" s="135"/>
      <c r="W73" s="140"/>
      <c r="X73" s="140"/>
      <c r="Y73" s="140"/>
    </row>
    <row r="74" spans="1:33" s="130" customFormat="1">
      <c r="A74" s="222" t="s">
        <v>24</v>
      </c>
      <c r="B74" s="224">
        <v>-903.77700000001937</v>
      </c>
      <c r="C74" s="216">
        <v>423.58100000000559</v>
      </c>
      <c r="D74" s="216">
        <v>-53.438000000000002</v>
      </c>
      <c r="E74" s="216">
        <f t="shared" si="134"/>
        <v>-533.63400000001377</v>
      </c>
      <c r="M74" s="135"/>
      <c r="O74" s="140"/>
      <c r="P74" s="140"/>
      <c r="Q74" s="140"/>
      <c r="U74" s="135"/>
      <c r="W74" s="140"/>
      <c r="X74" s="140"/>
      <c r="Y74" s="140"/>
    </row>
    <row r="75" spans="1:33" s="130" customFormat="1">
      <c r="A75" s="222" t="s">
        <v>25</v>
      </c>
      <c r="B75" s="224">
        <v>-1322.0090000000048</v>
      </c>
      <c r="C75" s="216">
        <v>325.53699999999662</v>
      </c>
      <c r="D75" s="216">
        <v>-7.5359999999999996</v>
      </c>
      <c r="E75" s="216">
        <f t="shared" si="134"/>
        <v>-1004.0080000000081</v>
      </c>
      <c r="M75" s="135"/>
      <c r="O75" s="140"/>
      <c r="P75" s="140"/>
      <c r="Q75" s="140"/>
      <c r="U75" s="135"/>
      <c r="W75" s="140"/>
      <c r="X75" s="140"/>
      <c r="Y75" s="140"/>
    </row>
    <row r="76" spans="1:33" s="130" customFormat="1">
      <c r="A76" s="222" t="s">
        <v>26</v>
      </c>
      <c r="B76" s="224">
        <v>67.023999999999887</v>
      </c>
      <c r="C76" s="216">
        <v>251.07299999999668</v>
      </c>
      <c r="D76" s="216">
        <v>-649.47699999999998</v>
      </c>
      <c r="E76" s="216">
        <f t="shared" si="134"/>
        <v>-331.38000000000341</v>
      </c>
      <c r="M76" s="135"/>
      <c r="O76" s="140"/>
      <c r="P76" s="140"/>
      <c r="Q76" s="140"/>
      <c r="U76" s="135"/>
      <c r="W76" s="140"/>
      <c r="X76" s="140"/>
      <c r="Y76" s="140"/>
    </row>
    <row r="77" spans="1:33" s="130" customFormat="1">
      <c r="A77" s="222" t="s">
        <v>27</v>
      </c>
      <c r="B77" s="224">
        <v>789.20103000000802</v>
      </c>
      <c r="C77" s="216"/>
      <c r="D77" s="216">
        <v>-1257.2550000000001</v>
      </c>
      <c r="E77" s="216">
        <f t="shared" si="134"/>
        <v>-468.05396999999209</v>
      </c>
      <c r="M77" s="135"/>
      <c r="O77" s="140"/>
      <c r="P77" s="140"/>
      <c r="Q77" s="140"/>
      <c r="U77" s="135"/>
      <c r="W77" s="140"/>
      <c r="X77" s="140"/>
      <c r="Y77" s="140"/>
    </row>
    <row r="78" spans="1:33" s="130" customFormat="1">
      <c r="A78" s="222" t="s">
        <v>28</v>
      </c>
      <c r="B78" s="224">
        <v>-186.9298680000071</v>
      </c>
      <c r="C78" s="216"/>
      <c r="D78" s="216">
        <v>-771.63099999999997</v>
      </c>
      <c r="E78" s="216">
        <f t="shared" si="134"/>
        <v>-958.56086800000708</v>
      </c>
      <c r="M78" s="135"/>
      <c r="O78" s="140"/>
      <c r="P78" s="140"/>
      <c r="Q78" s="140"/>
      <c r="U78" s="135"/>
      <c r="W78" s="140"/>
      <c r="X78" s="140"/>
      <c r="Y78" s="140"/>
    </row>
    <row r="79" spans="1:33" s="130" customFormat="1">
      <c r="A79" s="222" t="s">
        <v>29</v>
      </c>
      <c r="B79" s="224">
        <v>5607.4953710000091</v>
      </c>
      <c r="C79" s="216"/>
      <c r="D79" s="216"/>
      <c r="E79" s="216">
        <f t="shared" si="134"/>
        <v>5607.4953710000091</v>
      </c>
      <c r="M79" s="135"/>
      <c r="O79" s="140"/>
      <c r="P79" s="140"/>
      <c r="Q79" s="140"/>
      <c r="U79" s="135"/>
      <c r="W79" s="140"/>
      <c r="X79" s="140"/>
      <c r="Y79" s="140"/>
    </row>
    <row r="80" spans="1:33" s="130" customFormat="1">
      <c r="A80" s="222" t="s">
        <v>30</v>
      </c>
      <c r="B80" s="224">
        <v>1001.0567599999973</v>
      </c>
      <c r="C80" s="216"/>
      <c r="D80" s="216"/>
      <c r="E80" s="216">
        <f t="shared" si="134"/>
        <v>1001.0567599999973</v>
      </c>
      <c r="M80" s="135"/>
      <c r="O80" s="140"/>
      <c r="P80" s="140"/>
      <c r="Q80" s="140"/>
      <c r="U80" s="135"/>
      <c r="W80" s="140"/>
      <c r="X80" s="140"/>
      <c r="Y80" s="140"/>
    </row>
    <row r="81" spans="1:25" s="130" customFormat="1">
      <c r="A81" s="222" t="s">
        <v>31</v>
      </c>
      <c r="B81" s="224">
        <v>1413.1020000000001</v>
      </c>
      <c r="C81" s="216"/>
      <c r="D81" s="216"/>
      <c r="E81" s="216">
        <f t="shared" si="134"/>
        <v>1413.1020000000001</v>
      </c>
      <c r="G81" s="130">
        <v>2860.7560000000012</v>
      </c>
      <c r="M81" s="135"/>
      <c r="O81" s="140"/>
      <c r="P81" s="140"/>
      <c r="Q81" s="140"/>
      <c r="U81" s="135"/>
      <c r="W81" s="140"/>
      <c r="X81" s="140"/>
      <c r="Y81" s="140"/>
    </row>
    <row r="82" spans="1:25" s="130" customFormat="1">
      <c r="A82" s="222" t="s">
        <v>32</v>
      </c>
      <c r="B82" s="224"/>
      <c r="C82" s="216"/>
      <c r="D82" s="216">
        <v>2738.761</v>
      </c>
      <c r="E82" s="216">
        <f t="shared" si="134"/>
        <v>2738.761</v>
      </c>
      <c r="M82" s="135"/>
      <c r="O82" s="140"/>
      <c r="P82" s="140"/>
      <c r="Q82" s="140"/>
      <c r="U82" s="135"/>
      <c r="W82" s="140"/>
      <c r="X82" s="140"/>
      <c r="Y82" s="140"/>
    </row>
    <row r="83" spans="1:25" s="130" customFormat="1">
      <c r="A83" s="222" t="s">
        <v>120</v>
      </c>
      <c r="B83" s="224">
        <f>SUM(B71:B82)</f>
        <v>-2.280996795889223E-7</v>
      </c>
      <c r="C83" s="216">
        <f t="shared" ref="C83:E83" si="135">SUM(C71:C82)</f>
        <v>2860.7560000000012</v>
      </c>
      <c r="D83" s="216">
        <f t="shared" si="135"/>
        <v>0</v>
      </c>
      <c r="E83" s="216">
        <f t="shared" si="135"/>
        <v>2860.7559997719027</v>
      </c>
      <c r="M83" s="135"/>
      <c r="O83" s="140"/>
      <c r="P83" s="140"/>
      <c r="Q83" s="140"/>
      <c r="U83" s="135"/>
      <c r="W83" s="140"/>
      <c r="X83" s="140"/>
      <c r="Y83" s="140"/>
    </row>
    <row r="84" spans="1:25" s="130" customFormat="1" ht="12.75">
      <c r="E84" s="135"/>
      <c r="M84" s="135"/>
      <c r="O84" s="140"/>
      <c r="P84" s="140"/>
      <c r="Q84" s="140"/>
      <c r="U84" s="135"/>
      <c r="W84" s="140"/>
      <c r="X84" s="140"/>
      <c r="Y84" s="140"/>
    </row>
    <row r="85" spans="1:25" s="130" customFormat="1">
      <c r="A85" s="146" t="s">
        <v>90</v>
      </c>
      <c r="B85" s="218"/>
      <c r="E85" s="135"/>
      <c r="M85" s="135"/>
      <c r="O85" s="140"/>
      <c r="P85" s="140"/>
      <c r="Q85" s="140"/>
      <c r="U85" s="135"/>
      <c r="W85" s="140"/>
      <c r="X85" s="140"/>
      <c r="Y85" s="140"/>
    </row>
    <row r="86" spans="1:25" s="130" customFormat="1" ht="63">
      <c r="A86" s="222"/>
      <c r="B86" s="223" t="s">
        <v>194</v>
      </c>
      <c r="C86" s="223" t="s">
        <v>195</v>
      </c>
      <c r="D86" s="223" t="s">
        <v>214</v>
      </c>
      <c r="E86" s="220" t="s">
        <v>131</v>
      </c>
      <c r="F86" s="223" t="s">
        <v>206</v>
      </c>
      <c r="M86" s="135"/>
      <c r="O86" s="140"/>
      <c r="P86" s="140"/>
      <c r="Q86" s="140"/>
      <c r="U86" s="135"/>
      <c r="W86" s="140"/>
      <c r="X86" s="140"/>
      <c r="Y86" s="140"/>
    </row>
    <row r="87" spans="1:25" s="130" customFormat="1">
      <c r="A87" s="222" t="s">
        <v>21</v>
      </c>
      <c r="B87" s="224">
        <v>-3864.2310000000002</v>
      </c>
      <c r="C87" s="224">
        <v>-13577.915999999997</v>
      </c>
      <c r="D87" s="224">
        <v>427.185</v>
      </c>
      <c r="E87" s="224">
        <f>B87+C87+D87</f>
        <v>-17014.961999999996</v>
      </c>
      <c r="F87" s="224"/>
      <c r="M87" s="135"/>
      <c r="O87" s="140"/>
      <c r="P87" s="140"/>
      <c r="Q87" s="140"/>
      <c r="U87" s="135"/>
      <c r="W87" s="140"/>
      <c r="X87" s="140"/>
      <c r="Y87" s="140"/>
    </row>
    <row r="88" spans="1:25" s="130" customFormat="1">
      <c r="A88" s="222" t="s">
        <v>22</v>
      </c>
      <c r="B88" s="224">
        <v>-1444.402</v>
      </c>
      <c r="C88" s="224">
        <v>-12228.550000000003</v>
      </c>
      <c r="D88" s="224">
        <v>386.02499999999998</v>
      </c>
      <c r="E88" s="224">
        <f t="shared" ref="E88:E98" si="136">B88+C88+D88</f>
        <v>-13286.927000000003</v>
      </c>
      <c r="F88" s="224">
        <f>16245.938+4580.22</f>
        <v>20826.157999999999</v>
      </c>
      <c r="M88" s="135"/>
      <c r="O88" s="140"/>
      <c r="P88" s="140"/>
      <c r="Q88" s="140"/>
      <c r="U88" s="135"/>
      <c r="W88" s="140"/>
      <c r="X88" s="140"/>
      <c r="Y88" s="140"/>
    </row>
    <row r="89" spans="1:25" s="130" customFormat="1">
      <c r="A89" s="222" t="s">
        <v>23</v>
      </c>
      <c r="B89" s="224">
        <v>-1432.96</v>
      </c>
      <c r="C89" s="224">
        <v>-14058.898000000001</v>
      </c>
      <c r="D89" s="224">
        <v>431.14699999999999</v>
      </c>
      <c r="E89" s="224">
        <f t="shared" si="136"/>
        <v>-15060.710999999999</v>
      </c>
      <c r="F89" s="224"/>
      <c r="M89" s="135"/>
      <c r="O89" s="140"/>
      <c r="P89" s="140"/>
      <c r="Q89" s="140"/>
      <c r="U89" s="135"/>
      <c r="W89" s="140"/>
      <c r="X89" s="140"/>
      <c r="Y89" s="140"/>
    </row>
    <row r="90" spans="1:25" s="130" customFormat="1">
      <c r="A90" s="222" t="s">
        <v>24</v>
      </c>
      <c r="B90" s="224">
        <v>-5282.6539999999995</v>
      </c>
      <c r="C90" s="224">
        <v>-12165.697</v>
      </c>
      <c r="D90" s="224">
        <v>421.88299999999998</v>
      </c>
      <c r="E90" s="224">
        <f t="shared" si="136"/>
        <v>-17026.467999999997</v>
      </c>
      <c r="F90" s="224">
        <f>-4580.22+22970.366</f>
        <v>18390.146000000001</v>
      </c>
      <c r="M90" s="135"/>
      <c r="O90" s="140"/>
      <c r="P90" s="140"/>
      <c r="Q90" s="140"/>
      <c r="U90" s="135"/>
      <c r="W90" s="140"/>
      <c r="X90" s="140"/>
      <c r="Y90" s="140"/>
    </row>
    <row r="91" spans="1:25" s="130" customFormat="1">
      <c r="A91" s="222" t="s">
        <v>25</v>
      </c>
      <c r="B91" s="224">
        <v>-2302.2760000000003</v>
      </c>
      <c r="C91" s="224">
        <v>-13337.974999999999</v>
      </c>
      <c r="D91" s="224">
        <v>330.79</v>
      </c>
      <c r="E91" s="224">
        <f t="shared" si="136"/>
        <v>-15309.460999999998</v>
      </c>
      <c r="F91" s="224"/>
      <c r="M91" s="135"/>
      <c r="O91" s="140"/>
      <c r="P91" s="140"/>
      <c r="Q91" s="140"/>
      <c r="U91" s="135"/>
      <c r="W91" s="140"/>
      <c r="X91" s="140"/>
      <c r="Y91" s="140"/>
    </row>
    <row r="92" spans="1:25" s="130" customFormat="1">
      <c r="A92" s="222" t="s">
        <v>26</v>
      </c>
      <c r="B92" s="224">
        <v>-3339.8620000000001</v>
      </c>
      <c r="C92" s="224">
        <v>-16486.754000000001</v>
      </c>
      <c r="D92" s="224">
        <v>46.585999999999999</v>
      </c>
      <c r="E92" s="224">
        <f t="shared" si="136"/>
        <v>-19780.030000000002</v>
      </c>
      <c r="F92" s="224">
        <f>-16245.938+6015.287</f>
        <v>-10230.651</v>
      </c>
      <c r="M92" s="135"/>
      <c r="O92" s="140"/>
      <c r="P92" s="140"/>
      <c r="Q92" s="140"/>
      <c r="U92" s="135"/>
      <c r="W92" s="140"/>
      <c r="X92" s="140"/>
      <c r="Y92" s="140"/>
    </row>
    <row r="93" spans="1:25" s="130" customFormat="1">
      <c r="A93" s="222" t="s">
        <v>27</v>
      </c>
      <c r="B93" s="224">
        <v>-3877.1579999999999</v>
      </c>
      <c r="C93" s="224">
        <v>-15437.003999999997</v>
      </c>
      <c r="D93" s="224">
        <v>239.87899999999999</v>
      </c>
      <c r="E93" s="224">
        <f t="shared" si="136"/>
        <v>-19074.282999999996</v>
      </c>
      <c r="F93" s="224"/>
      <c r="M93" s="135"/>
      <c r="O93" s="140"/>
      <c r="P93" s="140"/>
      <c r="Q93" s="140"/>
      <c r="U93" s="135"/>
      <c r="W93" s="140"/>
      <c r="X93" s="140"/>
      <c r="Y93" s="140"/>
    </row>
    <row r="94" spans="1:25" s="130" customFormat="1">
      <c r="A94" s="222" t="s">
        <v>28</v>
      </c>
      <c r="B94" s="224"/>
      <c r="C94" s="224"/>
      <c r="D94" s="224">
        <v>132.60300000000001</v>
      </c>
      <c r="E94" s="224">
        <f t="shared" si="136"/>
        <v>132.60300000000001</v>
      </c>
      <c r="F94" s="224">
        <v>-6015.2870000000003</v>
      </c>
      <c r="M94" s="135"/>
      <c r="O94" s="140"/>
      <c r="P94" s="140"/>
      <c r="Q94" s="140"/>
      <c r="U94" s="135"/>
      <c r="W94" s="140"/>
      <c r="X94" s="140"/>
      <c r="Y94" s="140"/>
    </row>
    <row r="95" spans="1:25" s="130" customFormat="1">
      <c r="A95" s="222" t="s">
        <v>29</v>
      </c>
      <c r="B95" s="224"/>
      <c r="C95" s="224"/>
      <c r="D95" s="224">
        <v>93.763999999999996</v>
      </c>
      <c r="E95" s="224">
        <f t="shared" si="136"/>
        <v>93.763999999999996</v>
      </c>
      <c r="F95" s="224"/>
      <c r="M95" s="135"/>
      <c r="O95" s="140"/>
      <c r="P95" s="140"/>
      <c r="Q95" s="140"/>
      <c r="U95" s="135"/>
      <c r="W95" s="140"/>
      <c r="X95" s="140"/>
      <c r="Y95" s="140"/>
    </row>
    <row r="96" spans="1:25" s="130" customFormat="1">
      <c r="A96" s="222" t="s">
        <v>30</v>
      </c>
      <c r="B96" s="224"/>
      <c r="C96" s="224"/>
      <c r="D96" s="224"/>
      <c r="E96" s="224">
        <f t="shared" si="136"/>
        <v>0</v>
      </c>
      <c r="F96" s="224">
        <v>6008.4</v>
      </c>
      <c r="M96" s="135"/>
      <c r="O96" s="140"/>
      <c r="P96" s="140"/>
      <c r="Q96" s="140"/>
      <c r="U96" s="135"/>
      <c r="W96" s="140"/>
      <c r="X96" s="140"/>
      <c r="Y96" s="140"/>
    </row>
    <row r="97" spans="1:25" s="130" customFormat="1">
      <c r="A97" s="222" t="s">
        <v>31</v>
      </c>
      <c r="B97" s="224">
        <v>0</v>
      </c>
      <c r="C97" s="224"/>
      <c r="D97" s="224"/>
      <c r="E97" s="224">
        <f t="shared" si="136"/>
        <v>0</v>
      </c>
      <c r="F97" s="224"/>
      <c r="M97" s="135"/>
      <c r="O97" s="140"/>
      <c r="P97" s="140"/>
      <c r="Q97" s="140"/>
      <c r="U97" s="135"/>
      <c r="W97" s="140"/>
      <c r="X97" s="140"/>
      <c r="Y97" s="140"/>
    </row>
    <row r="98" spans="1:25" s="130" customFormat="1">
      <c r="A98" s="222" t="s">
        <v>32</v>
      </c>
      <c r="B98" s="224">
        <v>0</v>
      </c>
      <c r="C98" s="224"/>
      <c r="D98" s="224"/>
      <c r="E98" s="224">
        <f t="shared" si="136"/>
        <v>0</v>
      </c>
      <c r="F98" s="224"/>
      <c r="M98" s="135"/>
      <c r="O98" s="140"/>
      <c r="P98" s="140"/>
      <c r="Q98" s="140"/>
      <c r="U98" s="135"/>
      <c r="W98" s="140"/>
      <c r="X98" s="140"/>
      <c r="Y98" s="140"/>
    </row>
    <row r="99" spans="1:25" s="130" customFormat="1">
      <c r="A99" s="222" t="s">
        <v>120</v>
      </c>
      <c r="B99" s="224">
        <f>SUM(B87:B98)</f>
        <v>-21543.542999999998</v>
      </c>
      <c r="C99" s="224">
        <f>SUM(C87:C98)</f>
        <v>-97292.794000000009</v>
      </c>
      <c r="D99" s="224">
        <f>SUM(D87:D98)</f>
        <v>2509.8620000000001</v>
      </c>
      <c r="E99" s="224">
        <f>SUM(E87:E98)</f>
        <v>-116326.47499999999</v>
      </c>
      <c r="F99" s="224"/>
      <c r="G99" s="130">
        <v>-34468.084000000003</v>
      </c>
      <c r="M99" s="135"/>
      <c r="O99" s="140"/>
      <c r="P99" s="140"/>
      <c r="Q99" s="140"/>
      <c r="U99" s="135"/>
      <c r="W99" s="140"/>
      <c r="X99" s="140"/>
      <c r="Y99" s="140"/>
    </row>
    <row r="100" spans="1:25" s="130" customFormat="1" ht="12.75">
      <c r="E100" s="135"/>
      <c r="M100" s="135"/>
      <c r="O100" s="140"/>
      <c r="P100" s="140"/>
      <c r="Q100" s="140"/>
      <c r="U100" s="135"/>
      <c r="W100" s="140"/>
      <c r="X100" s="140"/>
      <c r="Y100" s="140"/>
    </row>
    <row r="101" spans="1:25" s="130" customFormat="1" ht="12.75">
      <c r="E101" s="135"/>
      <c r="M101" s="135"/>
      <c r="O101" s="140"/>
      <c r="P101" s="140"/>
      <c r="Q101" s="140"/>
      <c r="U101" s="135"/>
      <c r="W101" s="140"/>
      <c r="X101" s="140"/>
      <c r="Y101" s="140"/>
    </row>
    <row r="102" spans="1:25" s="130" customFormat="1" ht="12.75">
      <c r="E102" s="135"/>
      <c r="M102" s="135"/>
      <c r="O102" s="140"/>
      <c r="P102" s="140"/>
      <c r="Q102" s="140"/>
      <c r="U102" s="135"/>
      <c r="W102" s="140"/>
      <c r="X102" s="140"/>
      <c r="Y102" s="140"/>
    </row>
    <row r="103" spans="1:25" s="130" customFormat="1">
      <c r="A103" s="146" t="s">
        <v>188</v>
      </c>
      <c r="B103" s="218"/>
      <c r="C103" s="146"/>
      <c r="D103" s="218"/>
      <c r="E103" s="146"/>
      <c r="M103" s="135"/>
      <c r="O103" s="140"/>
      <c r="P103" s="140"/>
      <c r="Q103" s="140"/>
      <c r="U103" s="135"/>
      <c r="W103" s="140"/>
      <c r="X103" s="140"/>
      <c r="Y103" s="140"/>
    </row>
    <row r="104" spans="1:25" s="130" customFormat="1" ht="141.75">
      <c r="A104" s="222"/>
      <c r="B104" s="223" t="s">
        <v>219</v>
      </c>
      <c r="C104" s="219" t="s">
        <v>190</v>
      </c>
      <c r="D104" s="226" t="s">
        <v>191</v>
      </c>
      <c r="E104" s="220" t="s">
        <v>193</v>
      </c>
      <c r="F104" s="220" t="s">
        <v>131</v>
      </c>
      <c r="M104" s="135"/>
      <c r="O104" s="140"/>
      <c r="P104" s="140"/>
      <c r="Q104" s="140"/>
      <c r="U104" s="135"/>
      <c r="W104" s="140"/>
      <c r="X104" s="140"/>
      <c r="Y104" s="140"/>
    </row>
    <row r="105" spans="1:25" s="130" customFormat="1">
      <c r="A105" s="222" t="s">
        <v>21</v>
      </c>
      <c r="B105" s="224">
        <v>22000</v>
      </c>
      <c r="C105" s="216"/>
      <c r="D105" s="216"/>
      <c r="E105" s="216">
        <v>6168.7690000000002</v>
      </c>
      <c r="F105" s="216">
        <f>B105+C105+D105+E105</f>
        <v>28168.769</v>
      </c>
      <c r="H105" s="280"/>
      <c r="M105" s="135"/>
      <c r="O105" s="140"/>
      <c r="P105" s="140"/>
      <c r="Q105" s="140"/>
      <c r="U105" s="135"/>
      <c r="W105" s="140"/>
      <c r="X105" s="140"/>
      <c r="Y105" s="140"/>
    </row>
    <row r="106" spans="1:25" s="130" customFormat="1">
      <c r="A106" s="222" t="s">
        <v>22</v>
      </c>
      <c r="B106" s="224"/>
      <c r="C106" s="216"/>
      <c r="D106" s="216"/>
      <c r="E106" s="216">
        <v>5573.4629999999997</v>
      </c>
      <c r="F106" s="216">
        <f t="shared" ref="F106:F117" si="137">B106+C106+D106+E106</f>
        <v>5573.4629999999997</v>
      </c>
      <c r="M106" s="135"/>
      <c r="O106" s="140"/>
      <c r="P106" s="140"/>
      <c r="Q106" s="140"/>
      <c r="U106" s="135"/>
      <c r="W106" s="140"/>
      <c r="X106" s="140"/>
      <c r="Y106" s="140"/>
    </row>
    <row r="107" spans="1:25" s="130" customFormat="1">
      <c r="A107" s="222" t="s">
        <v>23</v>
      </c>
      <c r="B107" s="224"/>
      <c r="C107" s="216"/>
      <c r="D107" s="216"/>
      <c r="E107" s="216">
        <v>5129.5879999999997</v>
      </c>
      <c r="F107" s="216">
        <f t="shared" si="137"/>
        <v>5129.5879999999997</v>
      </c>
      <c r="M107" s="135"/>
      <c r="O107" s="140"/>
      <c r="P107" s="140"/>
      <c r="Q107" s="140"/>
      <c r="U107" s="135"/>
      <c r="W107" s="140"/>
      <c r="X107" s="140"/>
      <c r="Y107" s="140"/>
    </row>
    <row r="108" spans="1:25" s="130" customFormat="1">
      <c r="A108" s="222" t="s">
        <v>24</v>
      </c>
      <c r="B108" s="224"/>
      <c r="C108" s="216"/>
      <c r="D108" s="216"/>
      <c r="E108" s="216">
        <v>4505.4610000000002</v>
      </c>
      <c r="F108" s="216">
        <f t="shared" si="137"/>
        <v>4505.4610000000002</v>
      </c>
      <c r="M108" s="135"/>
      <c r="O108" s="140"/>
      <c r="P108" s="140"/>
      <c r="Q108" s="140"/>
      <c r="U108" s="135"/>
      <c r="W108" s="140"/>
      <c r="X108" s="140"/>
      <c r="Y108" s="140"/>
    </row>
    <row r="109" spans="1:25" s="130" customFormat="1">
      <c r="A109" s="222" t="s">
        <v>25</v>
      </c>
      <c r="B109" s="224"/>
      <c r="C109" s="216"/>
      <c r="D109" s="216"/>
      <c r="E109" s="216">
        <v>5136.5969999999998</v>
      </c>
      <c r="F109" s="216">
        <f t="shared" si="137"/>
        <v>5136.5969999999998</v>
      </c>
      <c r="M109" s="135"/>
      <c r="O109" s="140"/>
      <c r="P109" s="140"/>
      <c r="Q109" s="140"/>
      <c r="U109" s="135"/>
      <c r="W109" s="140"/>
      <c r="X109" s="140"/>
      <c r="Y109" s="140"/>
    </row>
    <row r="110" spans="1:25" s="130" customFormat="1">
      <c r="A110" s="222" t="s">
        <v>26</v>
      </c>
      <c r="B110" s="224"/>
      <c r="C110" s="216"/>
      <c r="D110" s="216"/>
      <c r="E110" s="216">
        <v>4458.3990000000003</v>
      </c>
      <c r="F110" s="216">
        <f t="shared" si="137"/>
        <v>4458.3990000000003</v>
      </c>
      <c r="M110" s="135"/>
      <c r="O110" s="140"/>
      <c r="P110" s="140"/>
      <c r="Q110" s="140"/>
      <c r="U110" s="135"/>
      <c r="W110" s="140"/>
      <c r="X110" s="140"/>
      <c r="Y110" s="140"/>
    </row>
    <row r="111" spans="1:25" s="130" customFormat="1">
      <c r="A111" s="222" t="s">
        <v>27</v>
      </c>
      <c r="B111" s="224"/>
      <c r="C111" s="216"/>
      <c r="D111" s="216"/>
      <c r="E111" s="216">
        <v>4670.2020000000002</v>
      </c>
      <c r="F111" s="216">
        <f t="shared" si="137"/>
        <v>4670.2020000000002</v>
      </c>
      <c r="M111" s="135"/>
      <c r="O111" s="140"/>
      <c r="P111" s="140"/>
      <c r="Q111" s="140"/>
      <c r="U111" s="135"/>
      <c r="W111" s="140"/>
      <c r="X111" s="140"/>
      <c r="Y111" s="140"/>
    </row>
    <row r="112" spans="1:25" s="130" customFormat="1">
      <c r="A112" s="222" t="s">
        <v>28</v>
      </c>
      <c r="B112" s="224"/>
      <c r="C112" s="216">
        <v>-2000</v>
      </c>
      <c r="D112" s="216"/>
      <c r="E112" s="216">
        <v>5459.8860000000004</v>
      </c>
      <c r="F112" s="216">
        <f t="shared" si="137"/>
        <v>3459.8860000000004</v>
      </c>
      <c r="M112" s="135"/>
      <c r="O112" s="140"/>
      <c r="P112" s="140"/>
      <c r="Q112" s="140"/>
      <c r="U112" s="135"/>
      <c r="W112" s="140"/>
      <c r="X112" s="140"/>
      <c r="Y112" s="140"/>
    </row>
    <row r="113" spans="1:25" s="130" customFormat="1">
      <c r="A113" s="222" t="s">
        <v>29</v>
      </c>
      <c r="B113" s="224"/>
      <c r="C113" s="216">
        <v>2000</v>
      </c>
      <c r="D113" s="216">
        <v>948.6</v>
      </c>
      <c r="E113" s="216">
        <v>4491.0959999999995</v>
      </c>
      <c r="F113" s="216">
        <f t="shared" si="137"/>
        <v>7439.6959999999999</v>
      </c>
      <c r="M113" s="135"/>
      <c r="O113" s="140"/>
      <c r="P113" s="140"/>
      <c r="Q113" s="140"/>
      <c r="U113" s="135"/>
      <c r="W113" s="140"/>
      <c r="X113" s="140"/>
      <c r="Y113" s="140"/>
    </row>
    <row r="114" spans="1:25" s="130" customFormat="1">
      <c r="A114" s="222" t="s">
        <v>30</v>
      </c>
      <c r="B114" s="224"/>
      <c r="C114" s="216"/>
      <c r="D114" s="216"/>
      <c r="E114" s="216">
        <v>4847.942</v>
      </c>
      <c r="F114" s="216">
        <f t="shared" si="137"/>
        <v>4847.942</v>
      </c>
      <c r="M114" s="135"/>
      <c r="O114" s="140"/>
      <c r="P114" s="140"/>
      <c r="Q114" s="140"/>
      <c r="U114" s="135"/>
      <c r="W114" s="140"/>
      <c r="X114" s="140"/>
      <c r="Y114" s="140"/>
    </row>
    <row r="115" spans="1:25" s="130" customFormat="1">
      <c r="A115" s="222" t="s">
        <v>31</v>
      </c>
      <c r="B115" s="224"/>
      <c r="C115" s="216"/>
      <c r="D115" s="216"/>
      <c r="E115" s="216">
        <v>5921.7250000000004</v>
      </c>
      <c r="F115" s="216">
        <f t="shared" si="137"/>
        <v>5921.7250000000004</v>
      </c>
      <c r="M115" s="135"/>
      <c r="O115" s="140"/>
      <c r="P115" s="140"/>
      <c r="Q115" s="140"/>
      <c r="U115" s="135"/>
      <c r="W115" s="140"/>
      <c r="X115" s="140"/>
      <c r="Y115" s="140"/>
    </row>
    <row r="116" spans="1:25" s="130" customFormat="1">
      <c r="A116" s="222" t="s">
        <v>32</v>
      </c>
      <c r="B116" s="224"/>
      <c r="C116" s="216"/>
      <c r="D116" s="216"/>
      <c r="E116" s="216">
        <v>6463.2179999999998</v>
      </c>
      <c r="F116" s="216">
        <f t="shared" si="137"/>
        <v>6463.2179999999998</v>
      </c>
      <c r="M116" s="135"/>
      <c r="O116" s="140"/>
      <c r="P116" s="140"/>
      <c r="Q116" s="140"/>
      <c r="U116" s="135"/>
      <c r="W116" s="140"/>
      <c r="X116" s="140"/>
      <c r="Y116" s="140"/>
    </row>
    <row r="117" spans="1:25" s="130" customFormat="1">
      <c r="A117" s="222" t="s">
        <v>120</v>
      </c>
      <c r="B117" s="224">
        <f>SUM(B105:B116)</f>
        <v>22000</v>
      </c>
      <c r="C117" s="216">
        <f t="shared" ref="C117:E117" si="138">SUM(C105:C116)</f>
        <v>0</v>
      </c>
      <c r="D117" s="216">
        <f t="shared" si="138"/>
        <v>948.6</v>
      </c>
      <c r="E117" s="216">
        <f t="shared" si="138"/>
        <v>62826.345999999998</v>
      </c>
      <c r="F117" s="216">
        <f t="shared" si="137"/>
        <v>85774.945999999996</v>
      </c>
      <c r="G117" s="130">
        <v>62826.345999999998</v>
      </c>
      <c r="H117" s="130">
        <v>22000</v>
      </c>
      <c r="M117" s="135"/>
      <c r="O117" s="140"/>
      <c r="P117" s="140"/>
      <c r="Q117" s="140"/>
      <c r="U117" s="135"/>
      <c r="W117" s="140"/>
      <c r="X117" s="140"/>
      <c r="Y117" s="140"/>
    </row>
    <row r="118" spans="1:25" s="130" customFormat="1" ht="12.75">
      <c r="E118" s="135"/>
      <c r="M118" s="135"/>
      <c r="O118" s="140"/>
      <c r="P118" s="140"/>
      <c r="Q118" s="140"/>
      <c r="U118" s="135"/>
      <c r="W118" s="140"/>
      <c r="X118" s="140"/>
      <c r="Y118" s="140"/>
    </row>
    <row r="119" spans="1:25" s="130" customFormat="1">
      <c r="A119" s="146" t="s">
        <v>18</v>
      </c>
      <c r="B119" s="218"/>
      <c r="C119" s="146"/>
      <c r="D119" s="218"/>
      <c r="E119" s="146"/>
      <c r="M119" s="135"/>
      <c r="O119" s="140"/>
      <c r="P119" s="140"/>
      <c r="Q119" s="140"/>
      <c r="U119" s="135"/>
      <c r="W119" s="140"/>
      <c r="X119" s="140"/>
      <c r="Y119" s="140"/>
    </row>
    <row r="120" spans="1:25" s="130" customFormat="1">
      <c r="A120" s="222"/>
      <c r="B120" s="223" t="s">
        <v>197</v>
      </c>
      <c r="I120" s="135"/>
      <c r="K120" s="140"/>
      <c r="L120" s="140"/>
      <c r="M120" s="140"/>
      <c r="Q120" s="135"/>
      <c r="S120" s="140"/>
      <c r="T120" s="140"/>
      <c r="U120" s="140"/>
    </row>
    <row r="121" spans="1:25" s="130" customFormat="1">
      <c r="A121" s="222" t="s">
        <v>21</v>
      </c>
      <c r="B121" s="224">
        <v>512.33699999999999</v>
      </c>
      <c r="D121" s="280"/>
      <c r="I121" s="135"/>
      <c r="K121" s="140"/>
      <c r="L121" s="140"/>
      <c r="M121" s="140"/>
      <c r="Q121" s="135"/>
      <c r="S121" s="140"/>
      <c r="T121" s="140"/>
      <c r="U121" s="140"/>
    </row>
    <row r="122" spans="1:25" s="130" customFormat="1">
      <c r="A122" s="222" t="s">
        <v>22</v>
      </c>
      <c r="B122" s="224">
        <v>687.01200000000017</v>
      </c>
      <c r="K122" s="140"/>
      <c r="L122" s="140"/>
      <c r="M122" s="140"/>
      <c r="Q122" s="135"/>
      <c r="S122" s="140"/>
      <c r="T122" s="140"/>
      <c r="U122" s="140"/>
    </row>
    <row r="123" spans="1:25" s="130" customFormat="1">
      <c r="A123" s="222" t="s">
        <v>23</v>
      </c>
      <c r="B123" s="224">
        <v>510.93499999999995</v>
      </c>
      <c r="K123" s="140"/>
      <c r="L123" s="140"/>
      <c r="M123" s="140"/>
      <c r="Q123" s="135"/>
      <c r="S123" s="140"/>
      <c r="T123" s="140"/>
      <c r="U123" s="140"/>
    </row>
    <row r="124" spans="1:25" s="130" customFormat="1">
      <c r="A124" s="222" t="s">
        <v>24</v>
      </c>
      <c r="B124" s="224">
        <v>591.07499999999993</v>
      </c>
      <c r="K124" s="140"/>
      <c r="L124" s="140"/>
      <c r="M124" s="140"/>
      <c r="Q124" s="135"/>
      <c r="S124" s="140"/>
      <c r="T124" s="140"/>
      <c r="U124" s="140"/>
    </row>
    <row r="125" spans="1:25" s="130" customFormat="1">
      <c r="A125" s="222" t="s">
        <v>25</v>
      </c>
      <c r="B125" s="224">
        <v>514.90500000000009</v>
      </c>
      <c r="K125" s="140"/>
      <c r="L125" s="140"/>
      <c r="M125" s="140"/>
      <c r="Q125" s="135"/>
      <c r="S125" s="140"/>
      <c r="T125" s="140"/>
      <c r="U125" s="140"/>
    </row>
    <row r="126" spans="1:25" s="130" customFormat="1">
      <c r="A126" s="222" t="s">
        <v>26</v>
      </c>
      <c r="B126" s="224">
        <v>530.79799999999989</v>
      </c>
      <c r="I126" s="135"/>
      <c r="K126" s="140"/>
      <c r="L126" s="140"/>
      <c r="M126" s="140"/>
      <c r="Q126" s="135"/>
      <c r="S126" s="140"/>
      <c r="T126" s="140"/>
      <c r="U126" s="140"/>
    </row>
    <row r="127" spans="1:25" s="130" customFormat="1">
      <c r="A127" s="222" t="s">
        <v>27</v>
      </c>
      <c r="B127" s="224"/>
      <c r="I127" s="135"/>
      <c r="K127" s="140"/>
      <c r="L127" s="140"/>
      <c r="M127" s="140"/>
      <c r="Q127" s="135"/>
      <c r="S127" s="140"/>
      <c r="T127" s="140"/>
      <c r="U127" s="140"/>
    </row>
    <row r="128" spans="1:25" s="130" customFormat="1">
      <c r="A128" s="222" t="s">
        <v>28</v>
      </c>
      <c r="B128" s="224"/>
      <c r="I128" s="135"/>
      <c r="K128" s="140"/>
      <c r="L128" s="140"/>
      <c r="M128" s="140"/>
      <c r="Q128" s="135"/>
      <c r="S128" s="140"/>
      <c r="T128" s="140"/>
      <c r="U128" s="140"/>
    </row>
    <row r="129" spans="1:25" s="130" customFormat="1">
      <c r="A129" s="222" t="s">
        <v>29</v>
      </c>
      <c r="B129" s="224"/>
      <c r="I129" s="135"/>
      <c r="K129" s="140"/>
      <c r="L129" s="140"/>
      <c r="M129" s="140"/>
      <c r="Q129" s="135"/>
      <c r="S129" s="140"/>
      <c r="T129" s="140"/>
      <c r="U129" s="140"/>
    </row>
    <row r="130" spans="1:25" s="130" customFormat="1">
      <c r="A130" s="222" t="s">
        <v>30</v>
      </c>
      <c r="B130" s="224"/>
      <c r="I130" s="135"/>
      <c r="K130" s="140"/>
      <c r="L130" s="140"/>
      <c r="M130" s="140"/>
      <c r="Q130" s="135"/>
      <c r="S130" s="140"/>
      <c r="T130" s="140"/>
      <c r="U130" s="140"/>
    </row>
    <row r="131" spans="1:25" s="130" customFormat="1">
      <c r="A131" s="222" t="s">
        <v>31</v>
      </c>
      <c r="B131" s="224"/>
      <c r="I131" s="135"/>
      <c r="K131" s="140"/>
      <c r="L131" s="140"/>
      <c r="M131" s="140"/>
      <c r="Q131" s="135"/>
      <c r="S131" s="140"/>
      <c r="T131" s="140"/>
      <c r="U131" s="140"/>
    </row>
    <row r="132" spans="1:25" s="130" customFormat="1">
      <c r="A132" s="222" t="s">
        <v>32</v>
      </c>
      <c r="B132" s="224"/>
      <c r="I132" s="135"/>
      <c r="K132" s="140"/>
      <c r="L132" s="140"/>
      <c r="M132" s="140"/>
      <c r="Q132" s="135"/>
      <c r="S132" s="140"/>
      <c r="T132" s="140"/>
      <c r="U132" s="140"/>
    </row>
    <row r="133" spans="1:25" s="130" customFormat="1">
      <c r="A133" s="222" t="s">
        <v>120</v>
      </c>
      <c r="B133" s="224">
        <f>SUM(B121:B132)</f>
        <v>3347.0619999999999</v>
      </c>
      <c r="C133" s="130">
        <v>3347.0619999999999</v>
      </c>
      <c r="I133" s="135"/>
      <c r="K133" s="140"/>
      <c r="L133" s="140"/>
      <c r="M133" s="140"/>
      <c r="Q133" s="135"/>
      <c r="S133" s="140"/>
      <c r="T133" s="140"/>
      <c r="U133" s="140"/>
    </row>
    <row r="134" spans="1:25" s="130" customFormat="1" ht="12.75">
      <c r="E134" s="135"/>
      <c r="M134" s="135"/>
      <c r="O134" s="140"/>
      <c r="P134" s="140"/>
      <c r="Q134" s="140"/>
      <c r="U134" s="135"/>
      <c r="W134" s="140"/>
      <c r="X134" s="140"/>
      <c r="Y134" s="140"/>
    </row>
    <row r="135" spans="1:25" s="130" customFormat="1">
      <c r="A135" s="146" t="s">
        <v>33</v>
      </c>
      <c r="B135" s="218"/>
      <c r="E135" s="135"/>
      <c r="M135" s="135"/>
      <c r="O135" s="140"/>
      <c r="P135" s="140"/>
      <c r="Q135" s="140"/>
      <c r="U135" s="135"/>
      <c r="W135" s="140"/>
      <c r="X135" s="140"/>
      <c r="Y135" s="140"/>
    </row>
    <row r="136" spans="1:25" s="130" customFormat="1">
      <c r="A136" s="222"/>
      <c r="B136" s="223" t="s">
        <v>192</v>
      </c>
      <c r="E136" s="135"/>
      <c r="M136" s="135"/>
      <c r="O136" s="140"/>
      <c r="P136" s="140"/>
      <c r="Q136" s="140"/>
      <c r="U136" s="135"/>
      <c r="W136" s="140"/>
      <c r="X136" s="140"/>
      <c r="Y136" s="140"/>
    </row>
    <row r="137" spans="1:25" s="130" customFormat="1">
      <c r="A137" s="222" t="s">
        <v>21</v>
      </c>
      <c r="B137" s="224">
        <v>2728.8149999999996</v>
      </c>
      <c r="E137" s="135"/>
      <c r="M137" s="135"/>
      <c r="O137" s="140"/>
      <c r="P137" s="140"/>
      <c r="Q137" s="140"/>
      <c r="U137" s="135"/>
      <c r="W137" s="140"/>
      <c r="X137" s="140"/>
      <c r="Y137" s="140"/>
    </row>
    <row r="138" spans="1:25" s="130" customFormat="1">
      <c r="A138" s="222" t="s">
        <v>22</v>
      </c>
      <c r="B138" s="224">
        <v>1412.7090000000001</v>
      </c>
      <c r="E138" s="135"/>
      <c r="M138" s="135"/>
      <c r="O138" s="140"/>
      <c r="P138" s="140"/>
      <c r="Q138" s="140"/>
      <c r="U138" s="135"/>
      <c r="W138" s="140"/>
      <c r="X138" s="140"/>
      <c r="Y138" s="140"/>
    </row>
    <row r="139" spans="1:25" s="130" customFormat="1">
      <c r="A139" s="222" t="s">
        <v>23</v>
      </c>
      <c r="B139" s="224">
        <v>7629.222999999999</v>
      </c>
      <c r="E139" s="135"/>
      <c r="M139" s="135"/>
      <c r="O139" s="140"/>
      <c r="P139" s="140"/>
      <c r="Q139" s="140"/>
      <c r="U139" s="135"/>
      <c r="W139" s="140"/>
      <c r="X139" s="140"/>
      <c r="Y139" s="140"/>
    </row>
    <row r="140" spans="1:25" s="130" customFormat="1">
      <c r="A140" s="222" t="s">
        <v>24</v>
      </c>
      <c r="B140" s="224">
        <v>3142.9799999999996</v>
      </c>
      <c r="E140" s="135"/>
      <c r="M140" s="135"/>
      <c r="O140" s="140"/>
      <c r="P140" s="140"/>
      <c r="Q140" s="140"/>
      <c r="U140" s="135"/>
      <c r="W140" s="140"/>
      <c r="X140" s="140"/>
      <c r="Y140" s="140"/>
    </row>
    <row r="141" spans="1:25" s="130" customFormat="1">
      <c r="A141" s="222" t="s">
        <v>25</v>
      </c>
      <c r="B141" s="224">
        <v>13178.61479</v>
      </c>
      <c r="E141" s="135"/>
      <c r="M141" s="135"/>
      <c r="O141" s="140"/>
      <c r="P141" s="140"/>
      <c r="Q141" s="140"/>
      <c r="U141" s="135"/>
      <c r="W141" s="140"/>
      <c r="X141" s="140"/>
      <c r="Y141" s="140"/>
    </row>
    <row r="142" spans="1:25" s="130" customFormat="1">
      <c r="A142" s="222" t="s">
        <v>26</v>
      </c>
      <c r="B142" s="224">
        <v>820.75495999999998</v>
      </c>
      <c r="E142" s="135"/>
      <c r="M142" s="135"/>
      <c r="O142" s="140"/>
      <c r="P142" s="140"/>
      <c r="Q142" s="140"/>
      <c r="U142" s="135"/>
      <c r="W142" s="140"/>
      <c r="X142" s="140"/>
      <c r="Y142" s="140"/>
    </row>
    <row r="143" spans="1:25" s="130" customFormat="1">
      <c r="A143" s="222" t="s">
        <v>27</v>
      </c>
      <c r="B143" s="224">
        <v>2722.2350000000001</v>
      </c>
      <c r="E143" s="135"/>
      <c r="M143" s="135"/>
      <c r="O143" s="140"/>
      <c r="P143" s="140"/>
      <c r="Q143" s="140"/>
      <c r="U143" s="135"/>
      <c r="W143" s="140"/>
      <c r="X143" s="140"/>
      <c r="Y143" s="140"/>
    </row>
    <row r="144" spans="1:25" s="130" customFormat="1">
      <c r="A144" s="222" t="s">
        <v>28</v>
      </c>
      <c r="B144" s="224">
        <v>2834.9319999999998</v>
      </c>
      <c r="E144" s="135"/>
      <c r="M144" s="135"/>
      <c r="O144" s="140"/>
      <c r="P144" s="140"/>
      <c r="Q144" s="140"/>
      <c r="U144" s="135"/>
      <c r="W144" s="140"/>
      <c r="X144" s="140"/>
      <c r="Y144" s="140"/>
    </row>
    <row r="145" spans="1:25" s="130" customFormat="1">
      <c r="A145" s="222" t="s">
        <v>29</v>
      </c>
      <c r="B145" s="224">
        <v>3148.326</v>
      </c>
      <c r="E145" s="135"/>
      <c r="M145" s="135"/>
      <c r="O145" s="140"/>
      <c r="P145" s="140"/>
      <c r="Q145" s="140"/>
      <c r="U145" s="135"/>
      <c r="W145" s="140"/>
      <c r="X145" s="140"/>
      <c r="Y145" s="140"/>
    </row>
    <row r="146" spans="1:25" s="130" customFormat="1">
      <c r="A146" s="222" t="s">
        <v>30</v>
      </c>
      <c r="B146" s="224">
        <v>2871.6419999999998</v>
      </c>
      <c r="E146" s="135"/>
      <c r="M146" s="135"/>
      <c r="O146" s="140"/>
      <c r="P146" s="140"/>
      <c r="Q146" s="140"/>
      <c r="U146" s="135"/>
      <c r="W146" s="140"/>
      <c r="X146" s="140"/>
      <c r="Y146" s="140"/>
    </row>
    <row r="147" spans="1:25" s="130" customFormat="1">
      <c r="A147" s="222" t="s">
        <v>31</v>
      </c>
      <c r="B147" s="224">
        <v>5564.97</v>
      </c>
      <c r="E147" s="135"/>
      <c r="M147" s="135"/>
      <c r="O147" s="140"/>
      <c r="P147" s="140"/>
      <c r="Q147" s="140"/>
      <c r="U147" s="135"/>
      <c r="W147" s="140"/>
      <c r="X147" s="140"/>
      <c r="Y147" s="140"/>
    </row>
    <row r="148" spans="1:25" s="130" customFormat="1">
      <c r="A148" s="222" t="s">
        <v>32</v>
      </c>
      <c r="B148" s="224">
        <v>1960.86358</v>
      </c>
      <c r="E148" s="135"/>
      <c r="M148" s="135"/>
      <c r="O148" s="140"/>
      <c r="P148" s="140"/>
      <c r="Q148" s="140"/>
      <c r="U148" s="135"/>
      <c r="W148" s="140"/>
      <c r="X148" s="140"/>
      <c r="Y148" s="140"/>
    </row>
    <row r="149" spans="1:25" s="130" customFormat="1">
      <c r="A149" s="222" t="s">
        <v>120</v>
      </c>
      <c r="B149" s="224">
        <f>SUM(B137:B148)</f>
        <v>48016.065329999998</v>
      </c>
      <c r="C149" s="130">
        <v>48016.065329999998</v>
      </c>
      <c r="E149" s="135"/>
      <c r="M149" s="135"/>
      <c r="O149" s="140"/>
      <c r="P149" s="140"/>
      <c r="Q149" s="140"/>
      <c r="U149" s="135"/>
      <c r="W149" s="140"/>
      <c r="X149" s="140"/>
      <c r="Y149" s="140"/>
    </row>
  </sheetData>
  <mergeCells count="123">
    <mergeCell ref="AC5:AH5"/>
    <mergeCell ref="AC6:AC7"/>
    <mergeCell ref="AD6:AD7"/>
    <mergeCell ref="AE6:AH6"/>
    <mergeCell ref="AC36:AH36"/>
    <mergeCell ref="AC37:AC38"/>
    <mergeCell ref="AD37:AD38"/>
    <mergeCell ref="AE37:AH37"/>
    <mergeCell ref="Z5:Z7"/>
    <mergeCell ref="AA5:AA7"/>
    <mergeCell ref="AB5:AB7"/>
    <mergeCell ref="S6:S7"/>
    <mergeCell ref="T6:T7"/>
    <mergeCell ref="U6:U7"/>
    <mergeCell ref="V6:V7"/>
    <mergeCell ref="O6:Q6"/>
    <mergeCell ref="AC66:AG66"/>
    <mergeCell ref="U37:U38"/>
    <mergeCell ref="V37:V38"/>
    <mergeCell ref="W6:Y6"/>
    <mergeCell ref="Z36:Z38"/>
    <mergeCell ref="AA36:AA38"/>
    <mergeCell ref="AB36:AB38"/>
    <mergeCell ref="J6:J7"/>
    <mergeCell ref="K6:K7"/>
    <mergeCell ref="L6:L7"/>
    <mergeCell ref="G6:I6"/>
    <mergeCell ref="M6:M7"/>
    <mergeCell ref="N6:N7"/>
    <mergeCell ref="R6:R7"/>
    <mergeCell ref="K28:K29"/>
    <mergeCell ref="L28:L29"/>
    <mergeCell ref="N28:N29"/>
    <mergeCell ref="J28:J29"/>
    <mergeCell ref="M28:M29"/>
    <mergeCell ref="A5:A8"/>
    <mergeCell ref="B28:B29"/>
    <mergeCell ref="C28:C29"/>
    <mergeCell ref="D28:D29"/>
    <mergeCell ref="F28:F29"/>
    <mergeCell ref="B6:B7"/>
    <mergeCell ref="C6:C7"/>
    <mergeCell ref="D6:D7"/>
    <mergeCell ref="E6:E7"/>
    <mergeCell ref="F6:F7"/>
    <mergeCell ref="E28:E29"/>
    <mergeCell ref="A18:A19"/>
    <mergeCell ref="A20:A21"/>
    <mergeCell ref="A22:A23"/>
    <mergeCell ref="A24:A25"/>
    <mergeCell ref="A26:A27"/>
    <mergeCell ref="A28:A29"/>
    <mergeCell ref="A10:A11"/>
    <mergeCell ref="A12:A13"/>
    <mergeCell ref="A14:A15"/>
    <mergeCell ref="A16:A17"/>
    <mergeCell ref="L37:L38"/>
    <mergeCell ref="M37:M38"/>
    <mergeCell ref="N37:N38"/>
    <mergeCell ref="R37:R38"/>
    <mergeCell ref="S37:S38"/>
    <mergeCell ref="T37:T38"/>
    <mergeCell ref="A51:A52"/>
    <mergeCell ref="E30:E31"/>
    <mergeCell ref="B37:B38"/>
    <mergeCell ref="C37:C38"/>
    <mergeCell ref="D37:D38"/>
    <mergeCell ref="E37:E38"/>
    <mergeCell ref="F37:F38"/>
    <mergeCell ref="A53:A54"/>
    <mergeCell ref="A55:A56"/>
    <mergeCell ref="A57:A58"/>
    <mergeCell ref="A59:A60"/>
    <mergeCell ref="B59:B60"/>
    <mergeCell ref="A41:A42"/>
    <mergeCell ref="A43:A44"/>
    <mergeCell ref="A45:A46"/>
    <mergeCell ref="A47:A48"/>
    <mergeCell ref="A49:A50"/>
    <mergeCell ref="A61:A62"/>
    <mergeCell ref="B61:B62"/>
    <mergeCell ref="C61:C62"/>
    <mergeCell ref="D61:D62"/>
    <mergeCell ref="C59:C60"/>
    <mergeCell ref="D59:D60"/>
    <mergeCell ref="F59:F60"/>
    <mergeCell ref="E59:E60"/>
    <mergeCell ref="E61:E62"/>
    <mergeCell ref="F61:F62"/>
    <mergeCell ref="J61:J62"/>
    <mergeCell ref="K61:K62"/>
    <mergeCell ref="L61:L62"/>
    <mergeCell ref="N61:N62"/>
    <mergeCell ref="L59:L60"/>
    <mergeCell ref="N59:N60"/>
    <mergeCell ref="J59:J60"/>
    <mergeCell ref="K59:K60"/>
    <mergeCell ref="M59:M60"/>
    <mergeCell ref="M61:M62"/>
    <mergeCell ref="A3:Y3"/>
    <mergeCell ref="B5:I5"/>
    <mergeCell ref="J5:Q5"/>
    <mergeCell ref="R5:Y5"/>
    <mergeCell ref="A34:Y34"/>
    <mergeCell ref="B36:I36"/>
    <mergeCell ref="J36:Q36"/>
    <mergeCell ref="R36:Y36"/>
    <mergeCell ref="A36:A39"/>
    <mergeCell ref="J30:J31"/>
    <mergeCell ref="K30:K31"/>
    <mergeCell ref="L30:L31"/>
    <mergeCell ref="N30:N31"/>
    <mergeCell ref="M30:M31"/>
    <mergeCell ref="G37:I37"/>
    <mergeCell ref="O37:Q37"/>
    <mergeCell ref="W37:Y37"/>
    <mergeCell ref="A30:A31"/>
    <mergeCell ref="B30:B31"/>
    <mergeCell ref="C30:C31"/>
    <mergeCell ref="D30:D31"/>
    <mergeCell ref="F30:F31"/>
    <mergeCell ref="J37:J38"/>
    <mergeCell ref="K37:K38"/>
  </mergeCells>
  <conditionalFormatting sqref="W10:W31 Y10:Y31">
    <cfRule type="cellIs" dxfId="115" priority="22" operator="greaterThan">
      <formula>0</formula>
    </cfRule>
  </conditionalFormatting>
  <conditionalFormatting sqref="X10:X31">
    <cfRule type="cellIs" dxfId="114" priority="21" operator="greaterThan">
      <formula>0</formula>
    </cfRule>
  </conditionalFormatting>
  <conditionalFormatting sqref="W41:W62 Y41:Y62">
    <cfRule type="cellIs" dxfId="113" priority="16" operator="greaterThan">
      <formula>0</formula>
    </cfRule>
  </conditionalFormatting>
  <conditionalFormatting sqref="X41:X62">
    <cfRule type="cellIs" dxfId="112" priority="15" operator="greaterThan">
      <formula>0</formula>
    </cfRule>
  </conditionalFormatting>
  <conditionalFormatting sqref="AE10:AF31">
    <cfRule type="cellIs" dxfId="111" priority="10" operator="greaterThan">
      <formula>0</formula>
    </cfRule>
  </conditionalFormatting>
  <conditionalFormatting sqref="AG10:AG31">
    <cfRule type="cellIs" dxfId="110" priority="9" operator="greaterThan">
      <formula>0</formula>
    </cfRule>
  </conditionalFormatting>
  <conditionalFormatting sqref="AH10:AH31">
    <cfRule type="cellIs" dxfId="109" priority="8" operator="greaterThan">
      <formula>0</formula>
    </cfRule>
  </conditionalFormatting>
  <conditionalFormatting sqref="AE41:AF62">
    <cfRule type="cellIs" dxfId="108" priority="7" operator="greaterThan">
      <formula>0</formula>
    </cfRule>
  </conditionalFormatting>
  <conditionalFormatting sqref="AG41:AG62">
    <cfRule type="cellIs" dxfId="107" priority="6" operator="greaterThan">
      <formula>0</formula>
    </cfRule>
  </conditionalFormatting>
  <conditionalFormatting sqref="AH41:AH62">
    <cfRule type="cellIs" dxfId="106" priority="5" operator="greaterThan">
      <formula>0</formula>
    </cfRule>
  </conditionalFormatting>
  <conditionalFormatting sqref="AB10:AB31">
    <cfRule type="cellIs" dxfId="105" priority="2" operator="greaterThan">
      <formula>0</formula>
    </cfRule>
  </conditionalFormatting>
  <conditionalFormatting sqref="AB41:AB62">
    <cfRule type="cellIs" dxfId="104" priority="1" operator="greaterThan">
      <formula>0</formula>
    </cfRule>
  </conditionalFormatting>
  <pageMargins left="0" right="0" top="0" bottom="0" header="0" footer="0"/>
  <pageSetup paperSize="9" scale="26"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8">
    <pageSetUpPr fitToPage="1"/>
  </sheetPr>
  <dimension ref="A1:AH147"/>
  <sheetViews>
    <sheetView view="pageBreakPreview" zoomScale="55" zoomScaleNormal="55" zoomScaleSheetLayoutView="55" workbookViewId="0">
      <pane xSplit="1" ySplit="8" topLeftCell="K36" activePane="bottomRight" state="frozen"/>
      <selection activeCell="J12" sqref="J12"/>
      <selection pane="topRight" activeCell="J12" sqref="J12"/>
      <selection pane="bottomLeft" activeCell="J12" sqref="J12"/>
      <selection pane="bottomRight" activeCell="Z34" sqref="Z34"/>
    </sheetView>
  </sheetViews>
  <sheetFormatPr defaultRowHeight="15.75" outlineLevelCol="1"/>
  <cols>
    <col min="1" max="1" width="35.140625" style="1" customWidth="1"/>
    <col min="2" max="2" width="20.85546875" style="1" customWidth="1" outlineLevel="1"/>
    <col min="3" max="3" width="21" style="1" customWidth="1"/>
    <col min="4" max="4" width="21.42578125" style="1" customWidth="1"/>
    <col min="5" max="5" width="21.42578125" style="130" customWidth="1"/>
    <col min="6" max="6" width="20.85546875" style="1" customWidth="1" outlineLevel="1"/>
    <col min="7" max="7" width="20.140625" style="1" customWidth="1"/>
    <col min="8" max="8" width="21.28515625" style="130" customWidth="1"/>
    <col min="9" max="9" width="20.28515625" style="1" customWidth="1" outlineLevel="1"/>
    <col min="10" max="10" width="21.85546875" style="1" customWidth="1" outlineLevel="1"/>
    <col min="11" max="11" width="21.42578125" style="1" customWidth="1"/>
    <col min="12" max="12" width="21.28515625" style="1" customWidth="1" outlineLevel="1"/>
    <col min="13" max="13" width="20.7109375" style="130" customWidth="1" outlineLevel="1"/>
    <col min="14" max="14" width="21" style="1" customWidth="1" outlineLevel="1"/>
    <col min="15" max="15" width="19.7109375" style="1" customWidth="1" outlineLevel="1"/>
    <col min="16" max="16" width="19" style="130" customWidth="1" outlineLevel="1"/>
    <col min="17" max="17" width="19.140625" style="1" customWidth="1" outlineLevel="1"/>
    <col min="18" max="18" width="20" style="1" customWidth="1" outlineLevel="1"/>
    <col min="19" max="19" width="19.140625" style="1" customWidth="1" outlineLevel="1"/>
    <col min="20" max="20" width="20.85546875" style="1" customWidth="1" outlineLevel="1"/>
    <col min="21" max="21" width="19.85546875" style="130" customWidth="1" outlineLevel="1"/>
    <col min="22" max="22" width="19.140625" style="1" customWidth="1"/>
    <col min="23" max="23" width="18.28515625" style="1" customWidth="1"/>
    <col min="24" max="24" width="18.140625" style="130" customWidth="1"/>
    <col min="25" max="25" width="19.140625" style="1" customWidth="1"/>
    <col min="26" max="26" width="21.28515625" style="1" customWidth="1"/>
    <col min="27" max="27" width="17.140625" style="1" customWidth="1"/>
    <col min="28" max="28" width="18.5703125" style="146" customWidth="1"/>
    <col min="29" max="30" width="20.140625" style="146" bestFit="1" customWidth="1"/>
    <col min="31" max="31" width="17" style="146" bestFit="1" customWidth="1"/>
    <col min="32" max="32" width="17.28515625" style="146" hidden="1" customWidth="1"/>
    <col min="33" max="33" width="17.5703125" style="146" bestFit="1" customWidth="1"/>
    <col min="34" max="34" width="22.7109375" style="146" bestFit="1" customWidth="1"/>
    <col min="35" max="16384" width="9.140625" style="1"/>
  </cols>
  <sheetData>
    <row r="1" spans="1:34" s="146" customFormat="1" ht="22.5" customHeight="1">
      <c r="A1" s="130"/>
      <c r="B1" s="131"/>
      <c r="C1" s="131"/>
      <c r="D1" s="131"/>
      <c r="E1" s="131"/>
      <c r="F1" s="131"/>
      <c r="G1" s="131"/>
      <c r="H1" s="131"/>
      <c r="I1" s="130"/>
      <c r="J1" s="130"/>
      <c r="K1" s="130"/>
      <c r="L1" s="130"/>
      <c r="M1" s="130"/>
      <c r="N1" s="130"/>
      <c r="O1" s="130"/>
      <c r="P1" s="131"/>
      <c r="Q1" s="130"/>
      <c r="R1" s="130"/>
      <c r="S1" s="130"/>
      <c r="T1" s="130"/>
      <c r="U1" s="130"/>
      <c r="V1" s="130"/>
      <c r="W1" s="130"/>
      <c r="X1" s="130"/>
      <c r="Y1" s="130"/>
      <c r="Z1" s="130"/>
      <c r="AA1" s="130"/>
      <c r="AB1" s="130"/>
    </row>
    <row r="2" spans="1:34" s="146" customFormat="1" ht="18">
      <c r="A2" s="154"/>
      <c r="B2" s="154"/>
      <c r="C2" s="154"/>
      <c r="D2" s="154"/>
      <c r="E2" s="154"/>
      <c r="F2" s="154"/>
      <c r="G2" s="154"/>
      <c r="H2" s="155"/>
      <c r="I2" s="155"/>
      <c r="J2" s="155"/>
      <c r="K2" s="155"/>
      <c r="L2" s="155"/>
      <c r="M2" s="155"/>
      <c r="N2" s="155"/>
      <c r="O2" s="155"/>
      <c r="P2" s="155"/>
      <c r="Q2" s="155"/>
      <c r="R2" s="155"/>
      <c r="S2" s="155"/>
      <c r="T2" s="155"/>
      <c r="U2" s="155"/>
      <c r="V2" s="155"/>
      <c r="W2" s="155"/>
      <c r="X2" s="155"/>
      <c r="Y2" s="155"/>
      <c r="Z2" s="130"/>
      <c r="AA2" s="130"/>
      <c r="AB2" s="130"/>
    </row>
    <row r="3" spans="1:34" s="146" customFormat="1" ht="18">
      <c r="A3" s="338" t="s">
        <v>249</v>
      </c>
      <c r="B3" s="338"/>
      <c r="C3" s="338"/>
      <c r="D3" s="338"/>
      <c r="E3" s="338"/>
      <c r="F3" s="338"/>
      <c r="G3" s="338"/>
      <c r="H3" s="338"/>
      <c r="I3" s="338"/>
      <c r="J3" s="338"/>
      <c r="K3" s="338"/>
      <c r="L3" s="338"/>
      <c r="M3" s="338"/>
      <c r="N3" s="338"/>
      <c r="O3" s="338"/>
      <c r="P3" s="338"/>
      <c r="Q3" s="338"/>
      <c r="R3" s="338"/>
      <c r="S3" s="338"/>
      <c r="T3" s="338"/>
      <c r="U3" s="338"/>
      <c r="V3" s="338"/>
      <c r="W3" s="338"/>
      <c r="X3" s="338"/>
      <c r="Y3" s="338"/>
      <c r="Z3" s="130"/>
      <c r="AA3" s="130"/>
      <c r="AB3" s="130"/>
    </row>
    <row r="4" spans="1:34" s="146" customFormat="1" ht="21" thickBot="1">
      <c r="A4" s="130"/>
      <c r="B4" s="130"/>
      <c r="C4" s="130"/>
      <c r="D4" s="130"/>
      <c r="E4" s="272"/>
      <c r="F4" s="273"/>
      <c r="G4" s="5"/>
      <c r="H4" s="145"/>
      <c r="I4" s="145"/>
      <c r="J4" s="270"/>
      <c r="K4" s="130"/>
      <c r="L4" s="130"/>
      <c r="M4" s="130"/>
      <c r="N4" s="130"/>
      <c r="O4" s="130"/>
      <c r="P4" s="130"/>
      <c r="Q4" s="130"/>
      <c r="R4" s="130"/>
      <c r="S4" s="130"/>
      <c r="T4" s="131"/>
      <c r="U4" s="130"/>
      <c r="V4" s="130"/>
      <c r="W4" s="130"/>
      <c r="X4" s="130"/>
      <c r="Y4" s="130"/>
      <c r="Z4" s="3"/>
      <c r="AA4" s="3"/>
      <c r="AB4" s="3"/>
    </row>
    <row r="5" spans="1:34" s="146" customFormat="1" ht="21" customHeight="1" thickBot="1">
      <c r="A5" s="339" t="s">
        <v>0</v>
      </c>
      <c r="B5" s="326" t="s">
        <v>1</v>
      </c>
      <c r="C5" s="327"/>
      <c r="D5" s="327"/>
      <c r="E5" s="327"/>
      <c r="F5" s="327"/>
      <c r="G5" s="327"/>
      <c r="H5" s="327"/>
      <c r="I5" s="327"/>
      <c r="J5" s="326" t="s">
        <v>2</v>
      </c>
      <c r="K5" s="327"/>
      <c r="L5" s="327"/>
      <c r="M5" s="327"/>
      <c r="N5" s="327"/>
      <c r="O5" s="327"/>
      <c r="P5" s="327"/>
      <c r="Q5" s="327"/>
      <c r="R5" s="326" t="s">
        <v>3</v>
      </c>
      <c r="S5" s="327"/>
      <c r="T5" s="327"/>
      <c r="U5" s="327"/>
      <c r="V5" s="327"/>
      <c r="W5" s="327"/>
      <c r="X5" s="327"/>
      <c r="Y5" s="328"/>
      <c r="Z5" s="316" t="s">
        <v>252</v>
      </c>
      <c r="AA5" s="316" t="s">
        <v>250</v>
      </c>
      <c r="AB5" s="316" t="s">
        <v>254</v>
      </c>
      <c r="AC5" s="332" t="s">
        <v>3</v>
      </c>
      <c r="AD5" s="333"/>
      <c r="AE5" s="333"/>
      <c r="AF5" s="333"/>
      <c r="AG5" s="333"/>
      <c r="AH5" s="334"/>
    </row>
    <row r="6" spans="1:34" s="146" customFormat="1" ht="54" customHeight="1" thickBot="1">
      <c r="A6" s="340"/>
      <c r="B6" s="316" t="s">
        <v>126</v>
      </c>
      <c r="C6" s="316" t="s">
        <v>179</v>
      </c>
      <c r="D6" s="316" t="s">
        <v>112</v>
      </c>
      <c r="E6" s="316" t="s">
        <v>183</v>
      </c>
      <c r="F6" s="316" t="s">
        <v>173</v>
      </c>
      <c r="G6" s="329" t="s">
        <v>4</v>
      </c>
      <c r="H6" s="330"/>
      <c r="I6" s="330"/>
      <c r="J6" s="316" t="s">
        <v>126</v>
      </c>
      <c r="K6" s="316" t="s">
        <v>179</v>
      </c>
      <c r="L6" s="316" t="s">
        <v>112</v>
      </c>
      <c r="M6" s="316" t="s">
        <v>183</v>
      </c>
      <c r="N6" s="316" t="s">
        <v>173</v>
      </c>
      <c r="O6" s="329" t="s">
        <v>4</v>
      </c>
      <c r="P6" s="330"/>
      <c r="Q6" s="330"/>
      <c r="R6" s="316" t="s">
        <v>126</v>
      </c>
      <c r="S6" s="316" t="s">
        <v>179</v>
      </c>
      <c r="T6" s="316" t="s">
        <v>112</v>
      </c>
      <c r="U6" s="316" t="s">
        <v>183</v>
      </c>
      <c r="V6" s="316" t="s">
        <v>173</v>
      </c>
      <c r="W6" s="329" t="s">
        <v>4</v>
      </c>
      <c r="X6" s="330"/>
      <c r="Y6" s="331"/>
      <c r="Z6" s="317"/>
      <c r="AA6" s="317"/>
      <c r="AB6" s="317"/>
      <c r="AC6" s="316" t="s">
        <v>133</v>
      </c>
      <c r="AD6" s="316" t="s">
        <v>174</v>
      </c>
      <c r="AE6" s="329" t="s">
        <v>5</v>
      </c>
      <c r="AF6" s="330"/>
      <c r="AG6" s="330"/>
      <c r="AH6" s="331"/>
    </row>
    <row r="7" spans="1:34" s="146" customFormat="1" ht="83.25" customHeight="1" thickBot="1">
      <c r="A7" s="340"/>
      <c r="B7" s="317" t="s">
        <v>6</v>
      </c>
      <c r="C7" s="317" t="s">
        <v>6</v>
      </c>
      <c r="D7" s="317" t="s">
        <v>6</v>
      </c>
      <c r="E7" s="317" t="s">
        <v>6</v>
      </c>
      <c r="F7" s="317" t="s">
        <v>6</v>
      </c>
      <c r="G7" s="256" t="s">
        <v>226</v>
      </c>
      <c r="H7" s="256" t="s">
        <v>184</v>
      </c>
      <c r="I7" s="256" t="s">
        <v>203</v>
      </c>
      <c r="J7" s="317" t="s">
        <v>6</v>
      </c>
      <c r="K7" s="317" t="s">
        <v>6</v>
      </c>
      <c r="L7" s="317" t="s">
        <v>6</v>
      </c>
      <c r="M7" s="317" t="s">
        <v>6</v>
      </c>
      <c r="N7" s="317" t="s">
        <v>6</v>
      </c>
      <c r="O7" s="256" t="s">
        <v>226</v>
      </c>
      <c r="P7" s="256" t="s">
        <v>184</v>
      </c>
      <c r="Q7" s="256" t="s">
        <v>203</v>
      </c>
      <c r="R7" s="317" t="s">
        <v>6</v>
      </c>
      <c r="S7" s="317" t="s">
        <v>6</v>
      </c>
      <c r="T7" s="317" t="s">
        <v>6</v>
      </c>
      <c r="U7" s="317" t="s">
        <v>6</v>
      </c>
      <c r="V7" s="317" t="s">
        <v>6</v>
      </c>
      <c r="W7" s="256" t="s">
        <v>226</v>
      </c>
      <c r="X7" s="256" t="s">
        <v>184</v>
      </c>
      <c r="Y7" s="256" t="s">
        <v>203</v>
      </c>
      <c r="Z7" s="321"/>
      <c r="AA7" s="321"/>
      <c r="AB7" s="321"/>
      <c r="AC7" s="317" t="s">
        <v>6</v>
      </c>
      <c r="AD7" s="317" t="s">
        <v>6</v>
      </c>
      <c r="AE7" s="256" t="s">
        <v>176</v>
      </c>
      <c r="AF7" s="256" t="s">
        <v>228</v>
      </c>
      <c r="AG7" s="256" t="s">
        <v>181</v>
      </c>
      <c r="AH7" s="256" t="s">
        <v>182</v>
      </c>
    </row>
    <row r="8" spans="1:34" s="146" customFormat="1" ht="27" customHeight="1" thickBot="1">
      <c r="A8" s="340"/>
      <c r="B8" s="211" t="s">
        <v>6</v>
      </c>
      <c r="C8" s="211" t="s">
        <v>6</v>
      </c>
      <c r="D8" s="210" t="s">
        <v>6</v>
      </c>
      <c r="E8" s="211" t="s">
        <v>6</v>
      </c>
      <c r="F8" s="210" t="s">
        <v>6</v>
      </c>
      <c r="G8" s="210" t="s">
        <v>7</v>
      </c>
      <c r="H8" s="210" t="s">
        <v>7</v>
      </c>
      <c r="I8" s="210" t="s">
        <v>7</v>
      </c>
      <c r="J8" s="211" t="s">
        <v>6</v>
      </c>
      <c r="K8" s="211" t="s">
        <v>6</v>
      </c>
      <c r="L8" s="210" t="s">
        <v>6</v>
      </c>
      <c r="M8" s="211" t="s">
        <v>6</v>
      </c>
      <c r="N8" s="210" t="s">
        <v>6</v>
      </c>
      <c r="O8" s="210" t="s">
        <v>7</v>
      </c>
      <c r="P8" s="210" t="s">
        <v>7</v>
      </c>
      <c r="Q8" s="210" t="s">
        <v>7</v>
      </c>
      <c r="R8" s="211" t="s">
        <v>7</v>
      </c>
      <c r="S8" s="211" t="s">
        <v>7</v>
      </c>
      <c r="T8" s="211" t="s">
        <v>7</v>
      </c>
      <c r="U8" s="211" t="s">
        <v>7</v>
      </c>
      <c r="V8" s="211" t="s">
        <v>7</v>
      </c>
      <c r="W8" s="210" t="s">
        <v>7</v>
      </c>
      <c r="X8" s="210" t="s">
        <v>7</v>
      </c>
      <c r="Y8" s="210" t="s">
        <v>7</v>
      </c>
      <c r="Z8" s="300" t="s">
        <v>7</v>
      </c>
      <c r="AA8" s="300" t="s">
        <v>7</v>
      </c>
      <c r="AB8" s="300" t="s">
        <v>7</v>
      </c>
      <c r="AC8" s="209" t="s">
        <v>7</v>
      </c>
      <c r="AD8" s="209" t="s">
        <v>7</v>
      </c>
      <c r="AE8" s="210" t="s">
        <v>7</v>
      </c>
      <c r="AF8" s="210" t="s">
        <v>7</v>
      </c>
      <c r="AG8" s="210" t="s">
        <v>7</v>
      </c>
      <c r="AH8" s="210" t="s">
        <v>7</v>
      </c>
    </row>
    <row r="9" spans="1:34" s="146" customFormat="1" ht="27" customHeight="1" thickBot="1">
      <c r="A9" s="206">
        <v>1</v>
      </c>
      <c r="B9" s="207">
        <v>2</v>
      </c>
      <c r="C9" s="207">
        <v>3</v>
      </c>
      <c r="D9" s="208">
        <v>4</v>
      </c>
      <c r="E9" s="207">
        <v>5</v>
      </c>
      <c r="F9" s="207">
        <v>6</v>
      </c>
      <c r="G9" s="208">
        <v>7</v>
      </c>
      <c r="H9" s="207">
        <v>8</v>
      </c>
      <c r="I9" s="207">
        <v>9</v>
      </c>
      <c r="J9" s="208">
        <v>12</v>
      </c>
      <c r="K9" s="206">
        <v>13</v>
      </c>
      <c r="L9" s="207">
        <v>14</v>
      </c>
      <c r="M9" s="208">
        <v>16</v>
      </c>
      <c r="N9" s="206">
        <v>17</v>
      </c>
      <c r="O9" s="207">
        <v>18</v>
      </c>
      <c r="P9" s="208">
        <v>20</v>
      </c>
      <c r="Q9" s="206">
        <v>21</v>
      </c>
      <c r="R9" s="207">
        <v>10</v>
      </c>
      <c r="S9" s="207">
        <v>11</v>
      </c>
      <c r="T9" s="208">
        <v>12</v>
      </c>
      <c r="U9" s="207">
        <v>13</v>
      </c>
      <c r="V9" s="207">
        <v>14</v>
      </c>
      <c r="W9" s="208">
        <v>15</v>
      </c>
      <c r="X9" s="207">
        <v>16</v>
      </c>
      <c r="Y9" s="207">
        <v>17</v>
      </c>
      <c r="Z9" s="208">
        <v>18</v>
      </c>
      <c r="AA9" s="204">
        <v>19</v>
      </c>
      <c r="AB9" s="204">
        <v>20</v>
      </c>
      <c r="AC9" s="206">
        <v>21</v>
      </c>
      <c r="AD9" s="207">
        <v>22</v>
      </c>
      <c r="AE9" s="208">
        <v>23</v>
      </c>
      <c r="AF9" s="206">
        <v>24</v>
      </c>
      <c r="AG9" s="207">
        <v>24</v>
      </c>
      <c r="AH9" s="207">
        <v>25</v>
      </c>
    </row>
    <row r="10" spans="1:34" s="146" customFormat="1" ht="19.5" customHeight="1">
      <c r="A10" s="343" t="s">
        <v>9</v>
      </c>
      <c r="B10" s="268">
        <v>552959.152</v>
      </c>
      <c r="C10" s="268">
        <f>B10</f>
        <v>552959.152</v>
      </c>
      <c r="D10" s="268">
        <v>541584.49619818968</v>
      </c>
      <c r="E10" s="268">
        <v>551272.98100000015</v>
      </c>
      <c r="F10" s="268">
        <v>554802.63500000001</v>
      </c>
      <c r="G10" s="163">
        <f>F10-D10</f>
        <v>13218.138801810332</v>
      </c>
      <c r="H10" s="163">
        <f>F10-E10</f>
        <v>3529.653999999864</v>
      </c>
      <c r="I10" s="163">
        <f>F10-C10</f>
        <v>1843.4830000000075</v>
      </c>
      <c r="J10" s="268">
        <v>519162.98300000001</v>
      </c>
      <c r="K10" s="268">
        <f>J10</f>
        <v>519162.98300000001</v>
      </c>
      <c r="L10" s="268">
        <v>509380.74220892403</v>
      </c>
      <c r="M10" s="268">
        <v>518732.98297701002</v>
      </c>
      <c r="N10" s="268">
        <v>521099.37800000003</v>
      </c>
      <c r="O10" s="163">
        <f>N10-L10</f>
        <v>11718.635791075998</v>
      </c>
      <c r="P10" s="163">
        <f>N10-M10</f>
        <v>2366.3950229900074</v>
      </c>
      <c r="Q10" s="163">
        <f>N10-K10</f>
        <v>1936.3950000000186</v>
      </c>
      <c r="R10" s="162">
        <f>B10-J10</f>
        <v>33796.168999999994</v>
      </c>
      <c r="S10" s="162">
        <f>C10-K10</f>
        <v>33796.168999999994</v>
      </c>
      <c r="T10" s="162">
        <f>D10-L10</f>
        <v>32203.75398926565</v>
      </c>
      <c r="U10" s="162">
        <f>E10-M10</f>
        <v>32539.998022990127</v>
      </c>
      <c r="V10" s="162">
        <f>F10-N10</f>
        <v>33703.256999999983</v>
      </c>
      <c r="W10" s="163">
        <f>W11*F10</f>
        <v>713.52465803479049</v>
      </c>
      <c r="X10" s="163">
        <f>F10*X11</f>
        <v>954.91404058019668</v>
      </c>
      <c r="Y10" s="161">
        <f>F10*Y11</f>
        <v>-205.58336603362139</v>
      </c>
      <c r="Z10" s="162">
        <v>90.480999999999767</v>
      </c>
      <c r="AA10" s="160">
        <v>1.8989999999976135</v>
      </c>
      <c r="AB10" s="163">
        <f>AA10-Z10</f>
        <v>-88.582000000002154</v>
      </c>
      <c r="AC10" s="162">
        <f>S10+Z10</f>
        <v>33886.649999999994</v>
      </c>
      <c r="AD10" s="162">
        <f>V10+AA10</f>
        <v>33705.155999999981</v>
      </c>
      <c r="AE10" s="163">
        <f>AE11*F10</f>
        <v>715.42365803478833</v>
      </c>
      <c r="AF10" s="163" t="e">
        <f>AF11*F10</f>
        <v>#REF!</v>
      </c>
      <c r="AG10" s="163">
        <f>AG11*F10</f>
        <v>-203.68436603362358</v>
      </c>
      <c r="AH10" s="163">
        <f>AH11*F10</f>
        <v>-294.46701613692727</v>
      </c>
    </row>
    <row r="11" spans="1:34" s="146" customFormat="1" ht="19.5" customHeight="1" thickBot="1">
      <c r="A11" s="344"/>
      <c r="B11" s="164"/>
      <c r="C11" s="164"/>
      <c r="D11" s="164"/>
      <c r="E11" s="165"/>
      <c r="F11" s="164"/>
      <c r="G11" s="166">
        <f>G10/D10</f>
        <v>2.440642022546604E-2</v>
      </c>
      <c r="H11" s="166">
        <f>H10/E10</f>
        <v>6.4027335306677457E-3</v>
      </c>
      <c r="I11" s="166">
        <f>I10/C10</f>
        <v>3.3338502370967313E-3</v>
      </c>
      <c r="J11" s="164"/>
      <c r="K11" s="164"/>
      <c r="L11" s="164"/>
      <c r="M11" s="269"/>
      <c r="N11" s="164"/>
      <c r="O11" s="166">
        <f>O10/L10</f>
        <v>2.3005651411669513E-2</v>
      </c>
      <c r="P11" s="166">
        <f>P10/M10</f>
        <v>4.5618749928127951E-3</v>
      </c>
      <c r="Q11" s="166">
        <f>Q10/K10</f>
        <v>3.7298402686772808E-3</v>
      </c>
      <c r="R11" s="167">
        <f>R10/B10</f>
        <v>6.1118744264856646E-2</v>
      </c>
      <c r="S11" s="167">
        <f>S10/C10</f>
        <v>6.1118744264856646E-2</v>
      </c>
      <c r="T11" s="167">
        <f>T10/D10</f>
        <v>5.946210464909777E-2</v>
      </c>
      <c r="U11" s="167">
        <f>U10/E10</f>
        <v>5.9027014101005103E-2</v>
      </c>
      <c r="V11" s="167">
        <f>V10/F10</f>
        <v>6.0748192012462204E-2</v>
      </c>
      <c r="W11" s="166">
        <f>V11-T11</f>
        <v>1.286087363364434E-3</v>
      </c>
      <c r="X11" s="166">
        <f>V11-U11</f>
        <v>1.7211779114571016E-3</v>
      </c>
      <c r="Y11" s="166">
        <f>V11-S11</f>
        <v>-3.7055225239444184E-4</v>
      </c>
      <c r="Z11" s="167">
        <f>Z10/S10</f>
        <v>2.6772561114841087E-3</v>
      </c>
      <c r="AA11" s="194">
        <f>AA10/V10</f>
        <v>5.6344702827908131E-5</v>
      </c>
      <c r="AB11" s="166">
        <f>AA11-Z11</f>
        <v>-2.6209114086562005E-3</v>
      </c>
      <c r="AC11" s="167">
        <f>AC10/C10</f>
        <v>6.128237479646597E-2</v>
      </c>
      <c r="AD11" s="167">
        <f>AD10/F10</f>
        <v>6.075161485128848E-2</v>
      </c>
      <c r="AE11" s="166">
        <f>AD11-T11</f>
        <v>1.2895102021907093E-3</v>
      </c>
      <c r="AF11" s="166" t="e">
        <f>AD11-#REF!</f>
        <v>#REF!</v>
      </c>
      <c r="AG11" s="166">
        <f>AD11-S11</f>
        <v>-3.6712941356816658E-4</v>
      </c>
      <c r="AH11" s="166">
        <f>AD11-AC11</f>
        <v>-5.3075994517749053E-4</v>
      </c>
    </row>
    <row r="12" spans="1:34" s="146" customFormat="1" ht="19.5" customHeight="1">
      <c r="A12" s="343" t="s">
        <v>11</v>
      </c>
      <c r="B12" s="268">
        <v>307441.288</v>
      </c>
      <c r="C12" s="268">
        <f>B12</f>
        <v>307441.288</v>
      </c>
      <c r="D12" s="268">
        <v>308069.46921142581</v>
      </c>
      <c r="E12" s="268">
        <v>308069.46921142581</v>
      </c>
      <c r="F12" s="268">
        <v>308603.70500000002</v>
      </c>
      <c r="G12" s="161">
        <f>F12-D12</f>
        <v>534.23578857420944</v>
      </c>
      <c r="H12" s="161">
        <f t="shared" ref="H12" si="0">F12-E12</f>
        <v>534.23578857420944</v>
      </c>
      <c r="I12" s="161">
        <f>F12-C12</f>
        <v>1162.4170000000158</v>
      </c>
      <c r="J12" s="268">
        <v>286381.38699999999</v>
      </c>
      <c r="K12" s="268">
        <f>J12+B76+D76</f>
        <v>285422.82613199996</v>
      </c>
      <c r="L12" s="268">
        <v>286451.09595690441</v>
      </c>
      <c r="M12" s="268">
        <v>286451.09595690441</v>
      </c>
      <c r="N12" s="268">
        <v>285049.72047</v>
      </c>
      <c r="O12" s="161">
        <f>N12-L12</f>
        <v>-1401.375486904406</v>
      </c>
      <c r="P12" s="161">
        <f t="shared" ref="P12" si="1">N12-M12</f>
        <v>-1401.375486904406</v>
      </c>
      <c r="Q12" s="161">
        <f>N12-K12</f>
        <v>-373.1056619999581</v>
      </c>
      <c r="R12" s="168">
        <f>B12-J12</f>
        <v>21059.901000000013</v>
      </c>
      <c r="S12" s="168">
        <f>C12-K12</f>
        <v>22018.461868000042</v>
      </c>
      <c r="T12" s="168">
        <f>D12-L12</f>
        <v>21618.373254521401</v>
      </c>
      <c r="U12" s="168">
        <f>E12-M12</f>
        <v>21618.373254521401</v>
      </c>
      <c r="V12" s="168">
        <f>F12-N12</f>
        <v>23553.984530000016</v>
      </c>
      <c r="W12" s="161">
        <f>W13*F12</f>
        <v>1898.1219757019037</v>
      </c>
      <c r="X12" s="163">
        <f>F12*X13</f>
        <v>1898.1219757019037</v>
      </c>
      <c r="Y12" s="163">
        <f>F12*Y13</f>
        <v>1452.2721833290213</v>
      </c>
      <c r="Z12" s="168">
        <v>7367.9919999999984</v>
      </c>
      <c r="AA12" s="160">
        <v>2598.2429999999977</v>
      </c>
      <c r="AB12" s="163">
        <f t="shared" ref="AB12" si="2">AA12-Z12</f>
        <v>-4769.7490000000007</v>
      </c>
      <c r="AC12" s="168">
        <f>S12+Z12</f>
        <v>29386.453868000041</v>
      </c>
      <c r="AD12" s="168">
        <f>V12+AA12</f>
        <v>26152.227530000015</v>
      </c>
      <c r="AE12" s="161">
        <f>AE13*F12</f>
        <v>4496.3649757018984</v>
      </c>
      <c r="AF12" s="163" t="e">
        <f>AF13*F12</f>
        <v>#REF!</v>
      </c>
      <c r="AG12" s="163">
        <f>AG13*F12</f>
        <v>4050.5151833290165</v>
      </c>
      <c r="AH12" s="163">
        <f>AH13*F12</f>
        <v>-3345.3347508228344</v>
      </c>
    </row>
    <row r="13" spans="1:34" s="146" customFormat="1" ht="19.5" customHeight="1" thickBot="1">
      <c r="A13" s="346"/>
      <c r="B13" s="164"/>
      <c r="C13" s="164"/>
      <c r="D13" s="169"/>
      <c r="E13" s="165"/>
      <c r="F13" s="169"/>
      <c r="G13" s="166">
        <f>G12/D12</f>
        <v>1.7341406467239614E-3</v>
      </c>
      <c r="H13" s="166">
        <f t="shared" ref="H13" si="3">H12/E12</f>
        <v>1.7341406467239614E-3</v>
      </c>
      <c r="I13" s="166">
        <f>I12/C12</f>
        <v>3.7809397936168412E-3</v>
      </c>
      <c r="J13" s="169"/>
      <c r="K13" s="164"/>
      <c r="L13" s="169"/>
      <c r="M13" s="269"/>
      <c r="N13" s="169"/>
      <c r="O13" s="166">
        <f>O12/L12</f>
        <v>-4.8921980285082873E-3</v>
      </c>
      <c r="P13" s="166">
        <f t="shared" ref="P13" si="4">P12/M12</f>
        <v>-4.8921980285082873E-3</v>
      </c>
      <c r="Q13" s="166">
        <f>Q12/K12</f>
        <v>-1.3072033062534645E-3</v>
      </c>
      <c r="R13" s="167">
        <f>R12/B12</f>
        <v>6.850056196746096E-2</v>
      </c>
      <c r="S13" s="167">
        <f>S12/C12</f>
        <v>7.1618428387536681E-2</v>
      </c>
      <c r="T13" s="167">
        <f>T12/D12</f>
        <v>7.0173695919490381E-2</v>
      </c>
      <c r="U13" s="167">
        <f>U12/E12</f>
        <v>7.0173695919490381E-2</v>
      </c>
      <c r="V13" s="167">
        <f>V12/F12</f>
        <v>7.6324373778986279E-2</v>
      </c>
      <c r="W13" s="166">
        <f>V13-T13</f>
        <v>6.1506778594958983E-3</v>
      </c>
      <c r="X13" s="166">
        <f>V13-U13</f>
        <v>6.1506778594958983E-3</v>
      </c>
      <c r="Y13" s="166">
        <f>V13-S13</f>
        <v>4.705945391449598E-3</v>
      </c>
      <c r="Z13" s="167">
        <f>Z12/S12</f>
        <v>0.33462791561785149</v>
      </c>
      <c r="AA13" s="194">
        <f>AA12/V12</f>
        <v>0.11031012594453783</v>
      </c>
      <c r="AB13" s="166">
        <f>AA13-Z13</f>
        <v>-0.22431778967331367</v>
      </c>
      <c r="AC13" s="167">
        <f>AC12/C12</f>
        <v>9.5583953798684451E-2</v>
      </c>
      <c r="AD13" s="167">
        <f>AD12/F12</f>
        <v>8.4743725063184228E-2</v>
      </c>
      <c r="AE13" s="166">
        <f>AD13-T13</f>
        <v>1.4570029143693847E-2</v>
      </c>
      <c r="AF13" s="166" t="e">
        <f>AD13-#REF!</f>
        <v>#REF!</v>
      </c>
      <c r="AG13" s="166">
        <f>AD13-S13</f>
        <v>1.3125296675647546E-2</v>
      </c>
      <c r="AH13" s="166">
        <f t="shared" ref="AH13" si="5">AD13-AC13</f>
        <v>-1.0840228735500224E-2</v>
      </c>
    </row>
    <row r="14" spans="1:34" s="146" customFormat="1" ht="19.5" customHeight="1">
      <c r="A14" s="343" t="s">
        <v>10</v>
      </c>
      <c r="B14" s="268">
        <v>37698.737000000001</v>
      </c>
      <c r="C14" s="268">
        <f>B14</f>
        <v>37698.737000000001</v>
      </c>
      <c r="D14" s="268">
        <v>36075.54</v>
      </c>
      <c r="E14" s="268">
        <v>36075.54</v>
      </c>
      <c r="F14" s="268">
        <v>39243.67</v>
      </c>
      <c r="G14" s="161">
        <f>F14-D14</f>
        <v>3168.1299999999974</v>
      </c>
      <c r="H14" s="161">
        <f t="shared" ref="H14" si="6">F14-E14</f>
        <v>3168.1299999999974</v>
      </c>
      <c r="I14" s="161">
        <f>F14-C14</f>
        <v>1544.9329999999973</v>
      </c>
      <c r="J14" s="268">
        <v>32984.285000000003</v>
      </c>
      <c r="K14" s="268">
        <f>J14</f>
        <v>32984.285000000003</v>
      </c>
      <c r="L14" s="268">
        <v>31566.098000000002</v>
      </c>
      <c r="M14" s="268">
        <v>31566.098000000002</v>
      </c>
      <c r="N14" s="268">
        <v>33540.288</v>
      </c>
      <c r="O14" s="161">
        <f>N14-L14</f>
        <v>1974.1899999999987</v>
      </c>
      <c r="P14" s="161">
        <f t="shared" ref="P14" si="7">N14-M14</f>
        <v>1974.1899999999987</v>
      </c>
      <c r="Q14" s="161">
        <f>N14-K14</f>
        <v>556.00299999999697</v>
      </c>
      <c r="R14" s="168">
        <f>B14-J14</f>
        <v>4714.4519999999975</v>
      </c>
      <c r="S14" s="168">
        <f>C14-K14</f>
        <v>4714.4519999999975</v>
      </c>
      <c r="T14" s="168">
        <f>D14-L14</f>
        <v>4509.4419999999991</v>
      </c>
      <c r="U14" s="168">
        <f>E14-M14</f>
        <v>4509.4419999999991</v>
      </c>
      <c r="V14" s="168">
        <f>F14-N14</f>
        <v>5703.3819999999978</v>
      </c>
      <c r="W14" s="161">
        <f>W15*F14</f>
        <v>797.92379390966823</v>
      </c>
      <c r="X14" s="163">
        <f>F14*X15</f>
        <v>797.92379390966823</v>
      </c>
      <c r="Y14" s="163">
        <f>F14*Y15</f>
        <v>795.72691015335715</v>
      </c>
      <c r="Z14" s="160">
        <v>15.074000000000524</v>
      </c>
      <c r="AA14" s="160">
        <v>0</v>
      </c>
      <c r="AB14" s="163">
        <f t="shared" ref="AB14" si="8">AA14-Z14</f>
        <v>-15.074000000000524</v>
      </c>
      <c r="AC14" s="168">
        <f>S14+Z14</f>
        <v>4729.525999999998</v>
      </c>
      <c r="AD14" s="168">
        <f>V14+AA14</f>
        <v>5703.3819999999978</v>
      </c>
      <c r="AE14" s="161">
        <f>AE15*F14</f>
        <v>797.92379390966823</v>
      </c>
      <c r="AF14" s="163" t="e">
        <f>AF15*F14</f>
        <v>#REF!</v>
      </c>
      <c r="AG14" s="163">
        <f>AG15*F14</f>
        <v>795.72691015335715</v>
      </c>
      <c r="AH14" s="163">
        <f>AH15*F14</f>
        <v>780.03516213590979</v>
      </c>
    </row>
    <row r="15" spans="1:34" s="146" customFormat="1" ht="19.5" customHeight="1" thickBot="1">
      <c r="A15" s="346"/>
      <c r="B15" s="164"/>
      <c r="C15" s="164"/>
      <c r="D15" s="164"/>
      <c r="E15" s="269"/>
      <c r="F15" s="164"/>
      <c r="G15" s="166">
        <f>G14/D14</f>
        <v>8.7819336869247061E-2</v>
      </c>
      <c r="H15" s="166">
        <f t="shared" ref="H15" si="9">H14/E14</f>
        <v>8.7819336869247061E-2</v>
      </c>
      <c r="I15" s="166">
        <f>I14/C14</f>
        <v>4.0981028091206274E-2</v>
      </c>
      <c r="J15" s="164"/>
      <c r="K15" s="164"/>
      <c r="L15" s="164"/>
      <c r="M15" s="269"/>
      <c r="N15" s="164"/>
      <c r="O15" s="166">
        <f>O14/L14</f>
        <v>6.2541464580132725E-2</v>
      </c>
      <c r="P15" s="166">
        <f t="shared" ref="P15" si="10">P14/M14</f>
        <v>6.2541464580132725E-2</v>
      </c>
      <c r="Q15" s="166">
        <f>Q14/K14</f>
        <v>1.6856603076283051E-2</v>
      </c>
      <c r="R15" s="167">
        <f>R14/B14</f>
        <v>0.12505596672907099</v>
      </c>
      <c r="S15" s="167">
        <f>S14/C14</f>
        <v>0.12505596672907099</v>
      </c>
      <c r="T15" s="167">
        <f>T14/D14</f>
        <v>0.12499998614019357</v>
      </c>
      <c r="U15" s="167">
        <f>U14/E14</f>
        <v>0.12499998614019357</v>
      </c>
      <c r="V15" s="167">
        <f>V14/F14</f>
        <v>0.14533253388380848</v>
      </c>
      <c r="W15" s="166">
        <f>V15-T15</f>
        <v>2.0332547743614912E-2</v>
      </c>
      <c r="X15" s="166">
        <f>V15-U15</f>
        <v>2.0332547743614912E-2</v>
      </c>
      <c r="Y15" s="166">
        <f>V15-S15</f>
        <v>2.0276567154737496E-2</v>
      </c>
      <c r="Z15" s="167">
        <f>Z14/S14</f>
        <v>3.1974023704134714E-3</v>
      </c>
      <c r="AA15" s="194">
        <f>AA14/V14</f>
        <v>0</v>
      </c>
      <c r="AB15" s="166">
        <f>AA15-Z15</f>
        <v>-3.1974023704134714E-3</v>
      </c>
      <c r="AC15" s="167">
        <f>AC14/C14</f>
        <v>0.12545582097352487</v>
      </c>
      <c r="AD15" s="167">
        <f>AD14/F14</f>
        <v>0.14533253388380848</v>
      </c>
      <c r="AE15" s="166">
        <f>AD15-T15</f>
        <v>2.0332547743614912E-2</v>
      </c>
      <c r="AF15" s="166" t="e">
        <f>AD15-#REF!</f>
        <v>#REF!</v>
      </c>
      <c r="AG15" s="166">
        <f>AD15-S15</f>
        <v>2.0276567154737496E-2</v>
      </c>
      <c r="AH15" s="166">
        <f t="shared" ref="AH15" si="11">AD15-AC15</f>
        <v>1.9876712910283617E-2</v>
      </c>
    </row>
    <row r="16" spans="1:34" s="146" customFormat="1" ht="19.5" customHeight="1">
      <c r="A16" s="343" t="s">
        <v>12</v>
      </c>
      <c r="B16" s="268">
        <v>943162.90500000003</v>
      </c>
      <c r="C16" s="268">
        <f>B16+B92+C92+D92</f>
        <v>938856.57400000002</v>
      </c>
      <c r="D16" s="268">
        <v>963289.88699999999</v>
      </c>
      <c r="E16" s="268">
        <v>926733.45100000012</v>
      </c>
      <c r="F16" s="268">
        <v>937981.98300000001</v>
      </c>
      <c r="G16" s="161">
        <f>F16-D16</f>
        <v>-25307.90399999998</v>
      </c>
      <c r="H16" s="161">
        <f t="shared" ref="H16" si="12">F16-E16</f>
        <v>11248.53199999989</v>
      </c>
      <c r="I16" s="161">
        <f>F16-C16</f>
        <v>-874.5910000000149</v>
      </c>
      <c r="J16" s="268">
        <v>854021.53099999996</v>
      </c>
      <c r="K16" s="268">
        <f>J16+B92+C92-F92</f>
        <v>855597.88399999996</v>
      </c>
      <c r="L16" s="268">
        <v>881000.83800000011</v>
      </c>
      <c r="M16" s="268">
        <v>847567.23600000015</v>
      </c>
      <c r="N16" s="268">
        <v>858428.21700000006</v>
      </c>
      <c r="O16" s="161">
        <f>N16-L16</f>
        <v>-22572.621000000043</v>
      </c>
      <c r="P16" s="161">
        <f t="shared" ref="P16" si="13">N16-M16</f>
        <v>10860.980999999912</v>
      </c>
      <c r="Q16" s="161">
        <f>N16-K16</f>
        <v>2830.3330000001006</v>
      </c>
      <c r="R16" s="168">
        <f>B16-J16</f>
        <v>89141.374000000069</v>
      </c>
      <c r="S16" s="168">
        <f>C16-K16</f>
        <v>83258.690000000061</v>
      </c>
      <c r="T16" s="168">
        <f>D16-L16</f>
        <v>82289.048999999883</v>
      </c>
      <c r="U16" s="168">
        <f>E16-M16</f>
        <v>79166.214999999967</v>
      </c>
      <c r="V16" s="168">
        <f>F16-N16</f>
        <v>79553.765999999945</v>
      </c>
      <c r="W16" s="161">
        <f>W17*F16</f>
        <v>-573.35502748787053</v>
      </c>
      <c r="X16" s="163">
        <f>F16*X17</f>
        <v>-573.35496685107717</v>
      </c>
      <c r="Y16" s="163">
        <f>F16*Y17</f>
        <v>-3627.3644419564857</v>
      </c>
      <c r="Z16" s="160">
        <v>4349.2050000000017</v>
      </c>
      <c r="AA16" s="160">
        <v>11055.087</v>
      </c>
      <c r="AB16" s="163">
        <f t="shared" ref="AB16" si="14">AA16-Z16</f>
        <v>6705.8819999999978</v>
      </c>
      <c r="AC16" s="168">
        <f>S16+Z16</f>
        <v>87607.895000000062</v>
      </c>
      <c r="AD16" s="168">
        <f>V16+AA16</f>
        <v>90608.852999999945</v>
      </c>
      <c r="AE16" s="161">
        <f>AE17*F16</f>
        <v>10481.731972512123</v>
      </c>
      <c r="AF16" s="163" t="e">
        <f>AF17*F16</f>
        <v>#REF!</v>
      </c>
      <c r="AG16" s="163">
        <f>AG17*F16</f>
        <v>7427.7225580435079</v>
      </c>
      <c r="AH16" s="163">
        <f>AH17*F16</f>
        <v>3082.5690560630046</v>
      </c>
    </row>
    <row r="17" spans="1:34" s="146" customFormat="1" ht="19.5" customHeight="1" thickBot="1">
      <c r="A17" s="344"/>
      <c r="B17" s="164"/>
      <c r="C17" s="164"/>
      <c r="D17" s="164"/>
      <c r="E17" s="165"/>
      <c r="F17" s="164"/>
      <c r="G17" s="166">
        <f>G16/D16</f>
        <v>-2.6272365506521695E-2</v>
      </c>
      <c r="H17" s="166">
        <f t="shared" ref="H17" si="15">H16/E16</f>
        <v>1.2137828830784148E-2</v>
      </c>
      <c r="I17" s="166">
        <f>I16/C16</f>
        <v>-9.3154910368664558E-4</v>
      </c>
      <c r="J17" s="164"/>
      <c r="K17" s="164"/>
      <c r="L17" s="164"/>
      <c r="M17" s="165"/>
      <c r="N17" s="164"/>
      <c r="O17" s="166">
        <f>O16/L16</f>
        <v>-2.5621565867341479E-2</v>
      </c>
      <c r="P17" s="166">
        <f t="shared" ref="P17" si="16">P16/M16</f>
        <v>1.2814300197890035E-2</v>
      </c>
      <c r="Q17" s="166">
        <f>Q16/K16</f>
        <v>3.3080177650370401E-3</v>
      </c>
      <c r="R17" s="167">
        <f>R16/B16</f>
        <v>9.4513231518578503E-2</v>
      </c>
      <c r="S17" s="167">
        <f>S16/C16</f>
        <v>8.8680946915327297E-2</v>
      </c>
      <c r="T17" s="167">
        <f>T16/D16</f>
        <v>8.5425010799474829E-2</v>
      </c>
      <c r="U17" s="167">
        <f>U16/E16</f>
        <v>8.5425010734828818E-2</v>
      </c>
      <c r="V17" s="167">
        <f>V16/F16</f>
        <v>8.4813746363825354E-2</v>
      </c>
      <c r="W17" s="166">
        <f>V17-T17</f>
        <v>-6.1126443564947508E-4</v>
      </c>
      <c r="X17" s="166">
        <f>V17-U17</f>
        <v>-6.1126437100346431E-4</v>
      </c>
      <c r="Y17" s="166">
        <f>V17-S17</f>
        <v>-3.8672005515019425E-3</v>
      </c>
      <c r="Z17" s="167">
        <f>Z16/S16</f>
        <v>5.2237249949524771E-2</v>
      </c>
      <c r="AA17" s="194">
        <f>AA16/V16</f>
        <v>0.1389637166894149</v>
      </c>
      <c r="AB17" s="166">
        <f>AA17-Z17</f>
        <v>8.6726466739890123E-2</v>
      </c>
      <c r="AC17" s="167">
        <f>AC16/C16</f>
        <v>9.3313395705103788E-2</v>
      </c>
      <c r="AD17" s="167">
        <f>AD16/F16</f>
        <v>9.6599779784895867E-2</v>
      </c>
      <c r="AE17" s="166">
        <f>AD17-T17</f>
        <v>1.1174768985421038E-2</v>
      </c>
      <c r="AF17" s="166" t="e">
        <f>AD17-#REF!</f>
        <v>#REF!</v>
      </c>
      <c r="AG17" s="166">
        <f>AD17-S17</f>
        <v>7.9188328695685706E-3</v>
      </c>
      <c r="AH17" s="166">
        <f t="shared" ref="AH17" si="17">AD17-AC17</f>
        <v>3.286384079792079E-3</v>
      </c>
    </row>
    <row r="18" spans="1:34" s="148" customFormat="1" ht="19.5" customHeight="1">
      <c r="A18" s="343" t="s">
        <v>13</v>
      </c>
      <c r="B18" s="268">
        <v>1200289.6499999999</v>
      </c>
      <c r="C18" s="268">
        <f>B18-E110</f>
        <v>1194829.764</v>
      </c>
      <c r="D18" s="268">
        <v>1170686.2709999988</v>
      </c>
      <c r="E18" s="268">
        <v>1170686.2709999988</v>
      </c>
      <c r="F18" s="268">
        <v>1162167.0649999999</v>
      </c>
      <c r="G18" s="161">
        <f>F18-D18</f>
        <v>-8519.2059999988414</v>
      </c>
      <c r="H18" s="161">
        <f t="shared" ref="H18" si="18">F18-E18</f>
        <v>-8519.2059999988414</v>
      </c>
      <c r="I18" s="161">
        <f>F18-C18</f>
        <v>-32662.699000000022</v>
      </c>
      <c r="J18" s="268">
        <v>1155486.3729999999</v>
      </c>
      <c r="K18" s="268">
        <f>J18-E110-C110</f>
        <v>1152026.487</v>
      </c>
      <c r="L18" s="268">
        <v>1129611.0029999986</v>
      </c>
      <c r="M18" s="268">
        <v>1129611.0029999986</v>
      </c>
      <c r="N18" s="268">
        <v>1125815.5449999999</v>
      </c>
      <c r="O18" s="161">
        <f>N18-L18</f>
        <v>-3795.4579999987036</v>
      </c>
      <c r="P18" s="161">
        <f t="shared" ref="P18" si="19">N18-M18</f>
        <v>-3795.4579999987036</v>
      </c>
      <c r="Q18" s="161">
        <f>N18-K18</f>
        <v>-26210.942000000039</v>
      </c>
      <c r="R18" s="168">
        <f>B18-J18</f>
        <v>44803.277000000002</v>
      </c>
      <c r="S18" s="168">
        <f>C18-K18</f>
        <v>42803.277000000002</v>
      </c>
      <c r="T18" s="168">
        <f>D18-L18</f>
        <v>41075.268000000156</v>
      </c>
      <c r="U18" s="168">
        <f>E18-M18</f>
        <v>41075.268000000156</v>
      </c>
      <c r="V18" s="168">
        <f>F18-N18</f>
        <v>36351.520000000019</v>
      </c>
      <c r="W18" s="161">
        <f>W19*F18</f>
        <v>-4424.8389940046618</v>
      </c>
      <c r="X18" s="163">
        <f>F18*X19</f>
        <v>-4424.8389940046618</v>
      </c>
      <c r="Y18" s="163">
        <f>F18*Y19</f>
        <v>-5281.6567941060257</v>
      </c>
      <c r="Z18" s="160">
        <v>0</v>
      </c>
      <c r="AA18" s="160">
        <v>0</v>
      </c>
      <c r="AB18" s="163">
        <f t="shared" ref="AB18" si="20">AA18-Z18</f>
        <v>0</v>
      </c>
      <c r="AC18" s="168">
        <f>S18+Z18</f>
        <v>42803.277000000002</v>
      </c>
      <c r="AD18" s="168">
        <f>V18+AA18</f>
        <v>36351.520000000019</v>
      </c>
      <c r="AE18" s="161">
        <f>AE19*F18</f>
        <v>-4424.8389940046618</v>
      </c>
      <c r="AF18" s="163" t="e">
        <f>AF19*F18</f>
        <v>#REF!</v>
      </c>
      <c r="AG18" s="163">
        <f>AG19*F18</f>
        <v>-5281.6567941060257</v>
      </c>
      <c r="AH18" s="163">
        <f>AH19*F18</f>
        <v>-5281.6567941060257</v>
      </c>
    </row>
    <row r="19" spans="1:34" s="148" customFormat="1" ht="19.5" customHeight="1" thickBot="1">
      <c r="A19" s="344"/>
      <c r="B19" s="164"/>
      <c r="C19" s="164"/>
      <c r="D19" s="164"/>
      <c r="E19" s="170"/>
      <c r="F19" s="164"/>
      <c r="G19" s="166">
        <f>G18/D18</f>
        <v>-7.2771042174448203E-3</v>
      </c>
      <c r="H19" s="166">
        <f t="shared" ref="H19" si="21">H18/E18</f>
        <v>-7.2771042174448203E-3</v>
      </c>
      <c r="I19" s="166">
        <f>I18/C18</f>
        <v>-2.733669681164724E-2</v>
      </c>
      <c r="J19" s="164"/>
      <c r="K19" s="164"/>
      <c r="L19" s="164"/>
      <c r="M19" s="170"/>
      <c r="N19" s="164"/>
      <c r="O19" s="166">
        <f>O18/L18</f>
        <v>-3.3599690423683913E-3</v>
      </c>
      <c r="P19" s="166">
        <f t="shared" ref="P19" si="22">P18/M18</f>
        <v>-3.3599690423683913E-3</v>
      </c>
      <c r="Q19" s="166">
        <f>Q18/K18</f>
        <v>-2.2752030700488608E-2</v>
      </c>
      <c r="R19" s="167">
        <f>R18/B18</f>
        <v>3.7327054348923201E-2</v>
      </c>
      <c r="S19" s="167">
        <f>S18/C18</f>
        <v>3.5823745180823936E-2</v>
      </c>
      <c r="T19" s="167">
        <f>T18/D18</f>
        <v>3.5086486463118523E-2</v>
      </c>
      <c r="U19" s="167">
        <f>U18/E18</f>
        <v>3.5086486463118523E-2</v>
      </c>
      <c r="V19" s="167">
        <f>V18/F18</f>
        <v>3.1279082925999131E-2</v>
      </c>
      <c r="W19" s="166">
        <f>V19-T19</f>
        <v>-3.8074035371193915E-3</v>
      </c>
      <c r="X19" s="166">
        <f>V19-U19</f>
        <v>-3.8074035371193915E-3</v>
      </c>
      <c r="Y19" s="166">
        <f>V19-S19</f>
        <v>-4.544662254824805E-3</v>
      </c>
      <c r="Z19" s="167">
        <f>Z18/S18</f>
        <v>0</v>
      </c>
      <c r="AA19" s="194">
        <f>AA18/V18</f>
        <v>0</v>
      </c>
      <c r="AB19" s="166">
        <f>AA19-Z19</f>
        <v>0</v>
      </c>
      <c r="AC19" s="167">
        <f>AC18/C18</f>
        <v>3.5823745180823936E-2</v>
      </c>
      <c r="AD19" s="167">
        <f>AD18/F18</f>
        <v>3.1279082925999131E-2</v>
      </c>
      <c r="AE19" s="166">
        <f>AD19-T19</f>
        <v>-3.8074035371193915E-3</v>
      </c>
      <c r="AF19" s="166" t="e">
        <f>AD19-#REF!</f>
        <v>#REF!</v>
      </c>
      <c r="AG19" s="166">
        <f>AD19-S19</f>
        <v>-4.544662254824805E-3</v>
      </c>
      <c r="AH19" s="166">
        <f t="shared" ref="AH19" si="23">AD19-AC19</f>
        <v>-4.544662254824805E-3</v>
      </c>
    </row>
    <row r="20" spans="1:34" s="146" customFormat="1" ht="19.5" customHeight="1">
      <c r="A20" s="343" t="s">
        <v>14</v>
      </c>
      <c r="B20" s="268">
        <v>613906.19900000002</v>
      </c>
      <c r="C20" s="268">
        <f>B20</f>
        <v>613906.19900000002</v>
      </c>
      <c r="D20" s="268">
        <v>613906.19900000002</v>
      </c>
      <c r="E20" s="268">
        <v>613906.19900000002</v>
      </c>
      <c r="F20" s="268">
        <v>622906.929</v>
      </c>
      <c r="G20" s="161">
        <f>F20-D20</f>
        <v>9000.7299999999814</v>
      </c>
      <c r="H20" s="161">
        <f t="shared" ref="H20" si="24">F20-E20</f>
        <v>9000.7299999999814</v>
      </c>
      <c r="I20" s="161">
        <f>F20-C20</f>
        <v>9000.7299999999814</v>
      </c>
      <c r="J20" s="268">
        <v>584105.23100000003</v>
      </c>
      <c r="K20" s="268">
        <f>J20</f>
        <v>584105.23100000003</v>
      </c>
      <c r="L20" s="268">
        <v>586105.23100000003</v>
      </c>
      <c r="M20" s="268">
        <v>586105.23100000003</v>
      </c>
      <c r="N20" s="268">
        <v>587729.34600000002</v>
      </c>
      <c r="O20" s="161">
        <f>N20-L20</f>
        <v>1624.1149999999907</v>
      </c>
      <c r="P20" s="161">
        <f t="shared" ref="P20" si="25">N20-M20</f>
        <v>1624.1149999999907</v>
      </c>
      <c r="Q20" s="161">
        <f>N20-K20</f>
        <v>3624.1149999999907</v>
      </c>
      <c r="R20" s="168">
        <f>B20-J20</f>
        <v>29800.967999999993</v>
      </c>
      <c r="S20" s="168">
        <f>C20-K20</f>
        <v>29800.967999999993</v>
      </c>
      <c r="T20" s="168">
        <f>D20-L20</f>
        <v>27800.967999999993</v>
      </c>
      <c r="U20" s="168">
        <f>E20-M20</f>
        <v>27800.967999999993</v>
      </c>
      <c r="V20" s="168">
        <f>F20-N20</f>
        <v>35177.582999999984</v>
      </c>
      <c r="W20" s="161">
        <f>W21*F20</f>
        <v>6969.0136317221668</v>
      </c>
      <c r="X20" s="163">
        <f>F20*X21</f>
        <v>6969.0136317221668</v>
      </c>
      <c r="Y20" s="163">
        <f>F20*Y21</f>
        <v>4939.6908133024726</v>
      </c>
      <c r="Z20" s="160">
        <v>5608.8100000000013</v>
      </c>
      <c r="AA20" s="160">
        <v>1629.1340000000018</v>
      </c>
      <c r="AB20" s="163">
        <f t="shared" ref="AB20" si="26">AA20-Z20</f>
        <v>-3979.6759999999995</v>
      </c>
      <c r="AC20" s="168">
        <f>S20+Z20</f>
        <v>35409.777999999991</v>
      </c>
      <c r="AD20" s="168">
        <f>V20+AA20</f>
        <v>36806.71699999999</v>
      </c>
      <c r="AE20" s="161">
        <f>AE21*F20</f>
        <v>8598.1476317221695</v>
      </c>
      <c r="AF20" s="163" t="e">
        <f>AF21*F20</f>
        <v>#REF!</v>
      </c>
      <c r="AG20" s="163">
        <f>AG21*F20</f>
        <v>6568.8248133024754</v>
      </c>
      <c r="AH20" s="163">
        <f>AH21*F20</f>
        <v>877.78175471220538</v>
      </c>
    </row>
    <row r="21" spans="1:34" s="146" customFormat="1" ht="19.5" customHeight="1" thickBot="1">
      <c r="A21" s="344"/>
      <c r="B21" s="164"/>
      <c r="C21" s="164"/>
      <c r="D21" s="164"/>
      <c r="E21" s="269"/>
      <c r="F21" s="164"/>
      <c r="G21" s="166">
        <f>G20/D20</f>
        <v>1.4661409209845723E-2</v>
      </c>
      <c r="H21" s="166">
        <f t="shared" ref="H21" si="27">H20/E20</f>
        <v>1.4661409209845723E-2</v>
      </c>
      <c r="I21" s="166">
        <f>I20/C20</f>
        <v>1.4661409209845723E-2</v>
      </c>
      <c r="J21" s="164"/>
      <c r="K21" s="164"/>
      <c r="L21" s="164"/>
      <c r="M21" s="165"/>
      <c r="N21" s="164"/>
      <c r="O21" s="166">
        <f>O20/L20</f>
        <v>2.7710296958601802E-3</v>
      </c>
      <c r="P21" s="166">
        <f t="shared" ref="P21" si="28">P20/M20</f>
        <v>2.7710296958601802E-3</v>
      </c>
      <c r="Q21" s="166">
        <f>Q20/K20</f>
        <v>6.2045583700653254E-3</v>
      </c>
      <c r="R21" s="167">
        <f>R20/B20</f>
        <v>4.854319446284007E-2</v>
      </c>
      <c r="S21" s="167">
        <f>S20/C20</f>
        <v>4.854319446284007E-2</v>
      </c>
      <c r="T21" s="167">
        <f>T20/D20</f>
        <v>4.5285367773261385E-2</v>
      </c>
      <c r="U21" s="167">
        <f>U20/E20</f>
        <v>4.5285367773261385E-2</v>
      </c>
      <c r="V21" s="167">
        <f>V20/F20</f>
        <v>5.6473256857927784E-2</v>
      </c>
      <c r="W21" s="166">
        <f>V21-T21</f>
        <v>1.1187889084666398E-2</v>
      </c>
      <c r="X21" s="166">
        <f>V21-U21</f>
        <v>1.1187889084666398E-2</v>
      </c>
      <c r="Y21" s="166">
        <f>V21-S21</f>
        <v>7.9300623950877142E-3</v>
      </c>
      <c r="Z21" s="167">
        <f>Z20/S20</f>
        <v>0.18820898703693123</v>
      </c>
      <c r="AA21" s="194">
        <f>AA20/V20</f>
        <v>4.6311709363318181E-2</v>
      </c>
      <c r="AB21" s="166">
        <f>AA21-Z21</f>
        <v>-0.14189727767361304</v>
      </c>
      <c r="AC21" s="167">
        <f>AC20/C20</f>
        <v>5.7679459920227959E-2</v>
      </c>
      <c r="AD21" s="167">
        <f>AD20/F20</f>
        <v>5.9088629916332153E-2</v>
      </c>
      <c r="AE21" s="166">
        <f>AD21-T21</f>
        <v>1.3803262143070767E-2</v>
      </c>
      <c r="AF21" s="166" t="e">
        <f>AD21-#REF!</f>
        <v>#REF!</v>
      </c>
      <c r="AG21" s="166">
        <f>AD21-S21</f>
        <v>1.0545435453492083E-2</v>
      </c>
      <c r="AH21" s="166">
        <f t="shared" ref="AH21" si="29">AD21-AC21</f>
        <v>1.409169996104194E-3</v>
      </c>
    </row>
    <row r="22" spans="1:34" s="146" customFormat="1" ht="19.5" customHeight="1">
      <c r="A22" s="343" t="s">
        <v>15</v>
      </c>
      <c r="B22" s="268">
        <v>182947.01</v>
      </c>
      <c r="C22" s="268">
        <f>B22</f>
        <v>182947.01</v>
      </c>
      <c r="D22" s="268">
        <v>183439.9757278811</v>
      </c>
      <c r="E22" s="268">
        <v>183386.9757278811</v>
      </c>
      <c r="F22" s="268">
        <v>183443.46299999999</v>
      </c>
      <c r="G22" s="161">
        <f>F22-D22</f>
        <v>3.4872721188876312</v>
      </c>
      <c r="H22" s="161">
        <f t="shared" ref="H22" si="30">F22-E22</f>
        <v>56.487272118887631</v>
      </c>
      <c r="I22" s="161">
        <f>F22-C22</f>
        <v>496.45299999997951</v>
      </c>
      <c r="J22" s="268">
        <v>174321.39499999999</v>
      </c>
      <c r="K22" s="268">
        <f>J22-B142</f>
        <v>171486.46299999999</v>
      </c>
      <c r="L22" s="268">
        <v>172975.3648286761</v>
      </c>
      <c r="M22" s="268">
        <v>172922.3648286761</v>
      </c>
      <c r="N22" s="268">
        <v>172061.60894608614</v>
      </c>
      <c r="O22" s="161">
        <f>N22-L22</f>
        <v>-913.7558825899614</v>
      </c>
      <c r="P22" s="161">
        <f t="shared" ref="P22" si="31">N22-M22</f>
        <v>-860.7558825899614</v>
      </c>
      <c r="Q22" s="161">
        <f>N22-K22</f>
        <v>575.14594608615153</v>
      </c>
      <c r="R22" s="168">
        <f>B22-J22</f>
        <v>8625.6150000000198</v>
      </c>
      <c r="S22" s="168">
        <f>C22-K22</f>
        <v>11460.54700000002</v>
      </c>
      <c r="T22" s="168">
        <f>D22-L22</f>
        <v>10464.610899204999</v>
      </c>
      <c r="U22" s="168">
        <f>E22-M22</f>
        <v>10464.610899204999</v>
      </c>
      <c r="V22" s="168">
        <f>F22-N22</f>
        <v>11381.854053913848</v>
      </c>
      <c r="W22" s="161">
        <f>W23*F22</f>
        <v>917.04421799574231</v>
      </c>
      <c r="X22" s="163">
        <f>F22*X23</f>
        <v>914.01982152973176</v>
      </c>
      <c r="Y22" s="163">
        <f>F22*Y23</f>
        <v>-109.79278718109242</v>
      </c>
      <c r="Z22" s="160">
        <v>0</v>
      </c>
      <c r="AA22" s="160">
        <v>0</v>
      </c>
      <c r="AB22" s="163">
        <f t="shared" ref="AB22" si="32">AA22-Z22</f>
        <v>0</v>
      </c>
      <c r="AC22" s="168">
        <f>S22+Z22</f>
        <v>11460.54700000002</v>
      </c>
      <c r="AD22" s="168">
        <f>V22+AA22</f>
        <v>11381.854053913848</v>
      </c>
      <c r="AE22" s="161">
        <f>AE23*F22</f>
        <v>917.04421799574231</v>
      </c>
      <c r="AF22" s="163" t="e">
        <f>AF23*F22</f>
        <v>#REF!</v>
      </c>
      <c r="AG22" s="163">
        <f>AG23*F22</f>
        <v>-109.79278718109242</v>
      </c>
      <c r="AH22" s="163">
        <f>AH23*F22</f>
        <v>-109.79278718109242</v>
      </c>
    </row>
    <row r="23" spans="1:34" s="146" customFormat="1" ht="19.5" customHeight="1" thickBot="1">
      <c r="A23" s="344"/>
      <c r="B23" s="164"/>
      <c r="C23" s="164"/>
      <c r="D23" s="164"/>
      <c r="E23" s="165"/>
      <c r="F23" s="164"/>
      <c r="G23" s="166">
        <f>G22/D22</f>
        <v>1.9010426190094615E-5</v>
      </c>
      <c r="H23" s="166">
        <f t="shared" ref="H23" si="33">H22/E22</f>
        <v>3.0802226763751374E-4</v>
      </c>
      <c r="I23" s="166">
        <f>I22/C22</f>
        <v>2.7136436938760547E-3</v>
      </c>
      <c r="J23" s="164"/>
      <c r="K23" s="164"/>
      <c r="L23" s="164"/>
      <c r="M23" s="165"/>
      <c r="N23" s="164"/>
      <c r="O23" s="166">
        <f>O22/L22</f>
        <v>-5.2825781491774469E-3</v>
      </c>
      <c r="P23" s="166">
        <f t="shared" ref="P23" si="34">P22/M22</f>
        <v>-4.9777013137818271E-3</v>
      </c>
      <c r="Q23" s="166">
        <f>Q22/K22</f>
        <v>3.353885408938381E-3</v>
      </c>
      <c r="R23" s="167">
        <f>R22/B22</f>
        <v>4.7148160552063785E-2</v>
      </c>
      <c r="S23" s="167">
        <f>S22/C22</f>
        <v>6.2644079288314253E-2</v>
      </c>
      <c r="T23" s="167">
        <f>T22/D22</f>
        <v>5.7046512668146192E-2</v>
      </c>
      <c r="U23" s="167">
        <f>U22/E22</f>
        <v>5.7062999472399394E-2</v>
      </c>
      <c r="V23" s="167">
        <f>V22/F22</f>
        <v>6.2045569069494995E-2</v>
      </c>
      <c r="W23" s="166">
        <f>V23-T23</f>
        <v>4.9990564013488031E-3</v>
      </c>
      <c r="X23" s="166">
        <f>V23-U23</f>
        <v>4.9825695970956013E-3</v>
      </c>
      <c r="Y23" s="166">
        <f>V23-S23</f>
        <v>-5.9851021881925787E-4</v>
      </c>
      <c r="Z23" s="167">
        <f>Z22/S22</f>
        <v>0</v>
      </c>
      <c r="AA23" s="194">
        <f>AA22/V22</f>
        <v>0</v>
      </c>
      <c r="AB23" s="166">
        <f>AA23-Z23</f>
        <v>0</v>
      </c>
      <c r="AC23" s="167">
        <f>AC22/C22</f>
        <v>6.2644079288314253E-2</v>
      </c>
      <c r="AD23" s="167">
        <f>AD22/F22</f>
        <v>6.2045569069494995E-2</v>
      </c>
      <c r="AE23" s="166">
        <f>AD23-T23</f>
        <v>4.9990564013488031E-3</v>
      </c>
      <c r="AF23" s="166" t="e">
        <f>AD23-#REF!</f>
        <v>#REF!</v>
      </c>
      <c r="AG23" s="166">
        <f>AD23-S23</f>
        <v>-5.9851021881925787E-4</v>
      </c>
      <c r="AH23" s="166">
        <f t="shared" ref="AH23" si="35">AD23-AC23</f>
        <v>-5.9851021881925787E-4</v>
      </c>
    </row>
    <row r="24" spans="1:34" s="148" customFormat="1" ht="19.5" customHeight="1">
      <c r="A24" s="343" t="s">
        <v>16</v>
      </c>
      <c r="B24" s="268">
        <v>435770.39399999997</v>
      </c>
      <c r="C24" s="268">
        <f>B24</f>
        <v>435770.39399999997</v>
      </c>
      <c r="D24" s="268">
        <v>447612.66100000002</v>
      </c>
      <c r="E24" s="268">
        <v>447612.66100000002</v>
      </c>
      <c r="F24" s="268">
        <v>456794.54759999999</v>
      </c>
      <c r="G24" s="161">
        <f>F24-D24</f>
        <v>9181.8865999999689</v>
      </c>
      <c r="H24" s="161">
        <f t="shared" ref="H24" si="36">F24-E24</f>
        <v>9181.8865999999689</v>
      </c>
      <c r="I24" s="161">
        <f>F24-C24</f>
        <v>21024.15360000002</v>
      </c>
      <c r="J24" s="268">
        <v>411838.41700000002</v>
      </c>
      <c r="K24" s="268">
        <f>J24</f>
        <v>411838.41700000002</v>
      </c>
      <c r="L24" s="268">
        <v>420430.98599999998</v>
      </c>
      <c r="M24" s="268">
        <v>420430.98599999998</v>
      </c>
      <c r="N24" s="268">
        <v>427702.04759999999</v>
      </c>
      <c r="O24" s="161">
        <f>N24-L24</f>
        <v>7271.0616000000155</v>
      </c>
      <c r="P24" s="161">
        <f t="shared" ref="P24" si="37">N24-M24</f>
        <v>7271.0616000000155</v>
      </c>
      <c r="Q24" s="161">
        <f>N24-K24</f>
        <v>15863.630599999975</v>
      </c>
      <c r="R24" s="168">
        <f>B24-J24</f>
        <v>23931.976999999955</v>
      </c>
      <c r="S24" s="168">
        <f>C24-K24</f>
        <v>23931.976999999955</v>
      </c>
      <c r="T24" s="168">
        <f>D24-L24</f>
        <v>27181.675000000047</v>
      </c>
      <c r="U24" s="168">
        <f>E24-M24</f>
        <v>27181.675000000047</v>
      </c>
      <c r="V24" s="168">
        <f>F24-N24</f>
        <v>29092.5</v>
      </c>
      <c r="W24" s="161">
        <f>W25*F24</f>
        <v>1353.2468097618241</v>
      </c>
      <c r="X24" s="163">
        <f>F24*X25</f>
        <v>1353.2468097618241</v>
      </c>
      <c r="Y24" s="163">
        <f>F24*Y25</f>
        <v>4005.9022012321843</v>
      </c>
      <c r="Z24" s="160">
        <v>10627.506000000001</v>
      </c>
      <c r="AA24" s="160">
        <v>4543.0179999999964</v>
      </c>
      <c r="AB24" s="163">
        <f t="shared" ref="AB24" si="38">AA24-Z24</f>
        <v>-6084.4880000000048</v>
      </c>
      <c r="AC24" s="168">
        <f>S24+Z24</f>
        <v>34559.482999999957</v>
      </c>
      <c r="AD24" s="168">
        <f>V24+AA24</f>
        <v>33635.517999999996</v>
      </c>
      <c r="AE24" s="161">
        <f>AE25*F24</f>
        <v>5896.2648097618176</v>
      </c>
      <c r="AF24" s="163" t="e">
        <f>AF25*F24</f>
        <v>#REF!</v>
      </c>
      <c r="AG24" s="163">
        <f>AG25*F24</f>
        <v>8548.9202012321766</v>
      </c>
      <c r="AH24" s="163">
        <f>AH25*F24</f>
        <v>-2591.3198477195788</v>
      </c>
    </row>
    <row r="25" spans="1:34" s="148" customFormat="1" ht="19.5" customHeight="1" thickBot="1">
      <c r="A25" s="344"/>
      <c r="B25" s="164"/>
      <c r="C25" s="164"/>
      <c r="D25" s="169"/>
      <c r="E25" s="170"/>
      <c r="F25" s="169"/>
      <c r="G25" s="166">
        <f>G24/D24</f>
        <v>2.0513018062283919E-2</v>
      </c>
      <c r="H25" s="166">
        <f t="shared" ref="H25" si="39">H24/E24</f>
        <v>2.0513018062283919E-2</v>
      </c>
      <c r="I25" s="166">
        <f>I24/C24</f>
        <v>4.8245943022921428E-2</v>
      </c>
      <c r="J25" s="169"/>
      <c r="K25" s="164"/>
      <c r="L25" s="169"/>
      <c r="M25" s="170"/>
      <c r="N25" s="169"/>
      <c r="O25" s="166">
        <f>O24/L24</f>
        <v>1.7294304754217178E-2</v>
      </c>
      <c r="P25" s="166">
        <f t="shared" ref="P25" si="40">P24/M24</f>
        <v>1.7294304754217178E-2</v>
      </c>
      <c r="Q25" s="166">
        <f>Q24/K24</f>
        <v>3.8519064626260875E-2</v>
      </c>
      <c r="R25" s="167">
        <f>R24/B24</f>
        <v>5.4918776790513116E-2</v>
      </c>
      <c r="S25" s="167">
        <f>S24/C24</f>
        <v>5.4918776790513116E-2</v>
      </c>
      <c r="T25" s="167">
        <f>T24/D24</f>
        <v>6.0725885052657268E-2</v>
      </c>
      <c r="U25" s="167">
        <f>U24/E24</f>
        <v>6.0725885052657268E-2</v>
      </c>
      <c r="V25" s="167">
        <f>V24/F24</f>
        <v>6.368836964638061E-2</v>
      </c>
      <c r="W25" s="166">
        <f>V25-T25</f>
        <v>2.9624845937233427E-3</v>
      </c>
      <c r="X25" s="166">
        <f>V25-U25</f>
        <v>2.9624845937233427E-3</v>
      </c>
      <c r="Y25" s="166">
        <f>V25-S25</f>
        <v>8.7695928558674946E-3</v>
      </c>
      <c r="Z25" s="167">
        <f>Z24/S24</f>
        <v>0.44407137780552025</v>
      </c>
      <c r="AA25" s="194">
        <f>AA24/V24</f>
        <v>0.15615770387556918</v>
      </c>
      <c r="AB25" s="166">
        <f>AA25-Z25</f>
        <v>-0.28791367392995104</v>
      </c>
      <c r="AC25" s="167">
        <f>AC24/C24</f>
        <v>7.9306633667270102E-2</v>
      </c>
      <c r="AD25" s="167">
        <f>AD24/F24</f>
        <v>7.3633799213937895E-2</v>
      </c>
      <c r="AE25" s="166">
        <f>AD25-T25</f>
        <v>1.2907914161280627E-2</v>
      </c>
      <c r="AF25" s="166" t="e">
        <f>AD25-#REF!</f>
        <v>#REF!</v>
      </c>
      <c r="AG25" s="166">
        <f>AD25-S25</f>
        <v>1.8715022423424779E-2</v>
      </c>
      <c r="AH25" s="166">
        <f t="shared" ref="AH25" si="41">AD25-AC25</f>
        <v>-5.6728344533322067E-3</v>
      </c>
    </row>
    <row r="26" spans="1:34" s="146" customFormat="1" ht="19.5" customHeight="1">
      <c r="A26" s="349" t="s">
        <v>119</v>
      </c>
      <c r="B26" s="268">
        <v>41282.093000000001</v>
      </c>
      <c r="C26" s="268">
        <f>B26</f>
        <v>41282.093000000001</v>
      </c>
      <c r="D26" s="268">
        <v>40238.14265032245</v>
      </c>
      <c r="E26" s="268">
        <v>40238.14265032245</v>
      </c>
      <c r="F26" s="301">
        <v>42094.084999999999</v>
      </c>
      <c r="G26" s="161">
        <f>F26-D26</f>
        <v>1855.9423496775489</v>
      </c>
      <c r="H26" s="161">
        <f t="shared" ref="H26" si="42">F26-E26</f>
        <v>1855.9423496775489</v>
      </c>
      <c r="I26" s="161">
        <f>F26-C26</f>
        <v>811.99199999999837</v>
      </c>
      <c r="J26" s="268">
        <v>32653.728999999999</v>
      </c>
      <c r="K26" s="268">
        <f>J26</f>
        <v>32653.728999999999</v>
      </c>
      <c r="L26" s="268">
        <v>34893.655027742177</v>
      </c>
      <c r="M26" s="268">
        <v>34893.655027742177</v>
      </c>
      <c r="N26" s="301">
        <v>31496.132000000001</v>
      </c>
      <c r="O26" s="161">
        <f>N26-L26</f>
        <v>-3397.5230277421761</v>
      </c>
      <c r="P26" s="161">
        <f t="shared" ref="P26" si="43">N26-M26</f>
        <v>-3397.5230277421761</v>
      </c>
      <c r="Q26" s="161">
        <f>N26-K26</f>
        <v>-1157.5969999999979</v>
      </c>
      <c r="R26" s="168">
        <f>B26-J26</f>
        <v>8628.3640000000014</v>
      </c>
      <c r="S26" s="168">
        <f>C26-K26</f>
        <v>8628.3640000000014</v>
      </c>
      <c r="T26" s="168">
        <f>D26-L26</f>
        <v>5344.4876225802727</v>
      </c>
      <c r="U26" s="168">
        <f>E26-M26</f>
        <v>5344.4876225802727</v>
      </c>
      <c r="V26" s="168">
        <f>F26-N26</f>
        <v>10597.952999999998</v>
      </c>
      <c r="W26" s="161">
        <f>W27*F26</f>
        <v>5006.9564616809239</v>
      </c>
      <c r="X26" s="163">
        <f>F26*X27</f>
        <v>5006.9564616809239</v>
      </c>
      <c r="Y26" s="163">
        <f>F26*Y27</f>
        <v>1799.8746751694225</v>
      </c>
      <c r="Z26" s="160">
        <v>8970.1880000000019</v>
      </c>
      <c r="AA26" s="160">
        <v>1372.9259999999995</v>
      </c>
      <c r="AB26" s="163">
        <f t="shared" ref="AB26" si="44">AA26-Z26</f>
        <v>-7597.2620000000024</v>
      </c>
      <c r="AC26" s="168">
        <f>S26+Z26</f>
        <v>17598.552000000003</v>
      </c>
      <c r="AD26" s="168">
        <f>V26+AA26</f>
        <v>11970.878999999997</v>
      </c>
      <c r="AE26" s="161">
        <f>AE27*F26</f>
        <v>6379.8824616809234</v>
      </c>
      <c r="AF26" s="163" t="e">
        <f>AF27*F26</f>
        <v>#REF!</v>
      </c>
      <c r="AG26" s="163">
        <f>AG27*F26</f>
        <v>3172.800675169422</v>
      </c>
      <c r="AH26" s="163">
        <f>AH27*F26</f>
        <v>-5973.8251060859047</v>
      </c>
    </row>
    <row r="27" spans="1:34" s="146" customFormat="1" ht="19.5" customHeight="1" thickBot="1">
      <c r="A27" s="350"/>
      <c r="B27" s="164"/>
      <c r="C27" s="164"/>
      <c r="D27" s="169"/>
      <c r="E27" s="171"/>
      <c r="F27" s="169"/>
      <c r="G27" s="166">
        <f>G26/D26</f>
        <v>4.6123956709584267E-2</v>
      </c>
      <c r="H27" s="166">
        <f t="shared" ref="H27" si="45">H26/E26</f>
        <v>4.6123956709584267E-2</v>
      </c>
      <c r="I27" s="166">
        <f>I26/C26</f>
        <v>1.9669351551531031E-2</v>
      </c>
      <c r="J27" s="169"/>
      <c r="K27" s="164"/>
      <c r="L27" s="169"/>
      <c r="M27" s="171"/>
      <c r="N27" s="169"/>
      <c r="O27" s="166">
        <f>O26/L26</f>
        <v>-9.7367931936077706E-2</v>
      </c>
      <c r="P27" s="166">
        <f t="shared" ref="P27" si="46">P26/M26</f>
        <v>-9.7367931936077706E-2</v>
      </c>
      <c r="Q27" s="166">
        <f>Q26/K26</f>
        <v>-3.5450683136373125E-2</v>
      </c>
      <c r="R27" s="167">
        <f>R26/B26</f>
        <v>0.20900984841054451</v>
      </c>
      <c r="S27" s="167">
        <f>S26/C26</f>
        <v>0.20900984841054451</v>
      </c>
      <c r="T27" s="167">
        <f>T26/D26</f>
        <v>0.13282142938417771</v>
      </c>
      <c r="U27" s="167">
        <f>U26/E26</f>
        <v>0.13282142938417771</v>
      </c>
      <c r="V27" s="167">
        <f>V26/F26</f>
        <v>0.25176822349268307</v>
      </c>
      <c r="W27" s="166">
        <f>V27-T27</f>
        <v>0.11894679410850537</v>
      </c>
      <c r="X27" s="166">
        <f>V27-U27</f>
        <v>0.11894679410850537</v>
      </c>
      <c r="Y27" s="166">
        <f>V27-S27</f>
        <v>4.2758375082138561E-2</v>
      </c>
      <c r="Z27" s="167">
        <f>Z26/S26</f>
        <v>1.0396163166041674</v>
      </c>
      <c r="AA27" s="194">
        <f>AA26/V26</f>
        <v>0.12954633786354777</v>
      </c>
      <c r="AB27" s="166">
        <f>AA27-Z27</f>
        <v>-0.91006997874061968</v>
      </c>
      <c r="AC27" s="167">
        <f>AC26/C26</f>
        <v>0.42629989714911021</v>
      </c>
      <c r="AD27" s="167">
        <f>AD26/F26</f>
        <v>0.2843838748365714</v>
      </c>
      <c r="AE27" s="166">
        <f>AD27-T27</f>
        <v>0.1515624454523937</v>
      </c>
      <c r="AF27" s="166" t="e">
        <f>AD27-#REF!</f>
        <v>#REF!</v>
      </c>
      <c r="AG27" s="166">
        <f>AD27-S27</f>
        <v>7.5374026426026891E-2</v>
      </c>
      <c r="AH27" s="166">
        <f t="shared" ref="AH27" si="47">AD27-AC27</f>
        <v>-0.1419160223125388</v>
      </c>
    </row>
    <row r="28" spans="1:34" s="146" customFormat="1" ht="19.5" customHeight="1">
      <c r="A28" s="341" t="s">
        <v>117</v>
      </c>
      <c r="B28" s="322">
        <f t="shared" ref="B28:F28" si="48">B10+B14+B12+B16+B18+B20+B22+B24</f>
        <v>4274175.335</v>
      </c>
      <c r="C28" s="322">
        <f t="shared" si="48"/>
        <v>4264409.1179999998</v>
      </c>
      <c r="D28" s="322">
        <f>D10+D14+D12+D16+D18+D20+D22+D24</f>
        <v>4264664.4991374956</v>
      </c>
      <c r="E28" s="322">
        <f t="shared" ref="E28" si="49">E10+E14+E12+E16+E18+E20+E22+E24</f>
        <v>4237743.5479393061</v>
      </c>
      <c r="F28" s="322">
        <f t="shared" si="48"/>
        <v>4265943.9976000004</v>
      </c>
      <c r="G28" s="173">
        <f>F28-D28</f>
        <v>1279.4984625047073</v>
      </c>
      <c r="H28" s="173">
        <f t="shared" ref="H28" si="50">F28-E28</f>
        <v>28200.449660694227</v>
      </c>
      <c r="I28" s="173">
        <f>F28-C28</f>
        <v>1534.8796000005677</v>
      </c>
      <c r="J28" s="322">
        <f t="shared" ref="J28:N28" si="51">J10+J14+J12+J16+J18+J20+J22+J24</f>
        <v>4018301.602</v>
      </c>
      <c r="K28" s="322">
        <f t="shared" si="51"/>
        <v>4012624.576132</v>
      </c>
      <c r="L28" s="322">
        <f>L10+L14+L12+L16+L18+L20+L22+L24</f>
        <v>4017521.3589945035</v>
      </c>
      <c r="M28" s="322">
        <f t="shared" ref="M28" si="52">M10+M14+M12+M16+M18+M20+M22+M24</f>
        <v>3993386.9977625892</v>
      </c>
      <c r="N28" s="322">
        <f t="shared" si="51"/>
        <v>4011426.1510160863</v>
      </c>
      <c r="O28" s="173">
        <f>N28-L28</f>
        <v>-6095.2079784171656</v>
      </c>
      <c r="P28" s="173">
        <f t="shared" ref="P28" si="53">N28-M28</f>
        <v>18039.15325349709</v>
      </c>
      <c r="Q28" s="173">
        <f>N28-K28</f>
        <v>-1198.4251159136184</v>
      </c>
      <c r="R28" s="174">
        <f t="shared" ref="R28:S28" si="54">R10+R14+R12+R16+R18+R20+R22+R24</f>
        <v>255873.73300000004</v>
      </c>
      <c r="S28" s="175">
        <f t="shared" si="54"/>
        <v>251784.54186800006</v>
      </c>
      <c r="T28" s="175">
        <f>T10+T14+T12+T16+T18+T20+T22+T24</f>
        <v>247143.14014299211</v>
      </c>
      <c r="U28" s="175">
        <f t="shared" ref="U28" si="55">U10+U14+U12+U16+U18+U20+U22+U24</f>
        <v>244356.55017671667</v>
      </c>
      <c r="V28" s="176">
        <f>V10+V12+V14+V16+V18+V20+V22+V24</f>
        <v>254517.84658391378</v>
      </c>
      <c r="W28" s="172">
        <f>W29*F28</f>
        <v>7300.5577551585857</v>
      </c>
      <c r="X28" s="172">
        <f>F28*X29</f>
        <v>8535.2035314565946</v>
      </c>
      <c r="Y28" s="172">
        <f>F28*Y29</f>
        <v>2642.6804474125065</v>
      </c>
      <c r="Z28" s="176">
        <f>Z10+Z12+Z14+Z16+Z18+Z20+Z22+Z24</f>
        <v>28059.068000000003</v>
      </c>
      <c r="AA28" s="176">
        <f>AA10+AA12+AA14+AA16+AA18+AA20+AA22+AA24</f>
        <v>19827.380999999994</v>
      </c>
      <c r="AB28" s="260">
        <f t="shared" ref="AB28" si="56">AA28-Z28</f>
        <v>-8231.687000000009</v>
      </c>
      <c r="AC28" s="261">
        <f>AC10+AC12+AC14+AC16+AC18+AC20+AC22+AC24</f>
        <v>279843.60986800009</v>
      </c>
      <c r="AD28" s="261">
        <f>AD10+AD12+AD14+AD16+AD18+AD20+AD22+AD24</f>
        <v>274345.22758391377</v>
      </c>
      <c r="AE28" s="260">
        <f>AE29*F28</f>
        <v>27127.938755158561</v>
      </c>
      <c r="AF28" s="260" t="e">
        <f>AF29*F28</f>
        <v>#REF!</v>
      </c>
      <c r="AG28" s="260">
        <f>AG29*F28</f>
        <v>22470.061447412481</v>
      </c>
      <c r="AH28" s="260">
        <f>AH29*F28</f>
        <v>-5599.1057925705372</v>
      </c>
    </row>
    <row r="29" spans="1:34" s="146" customFormat="1" ht="19.5" customHeight="1" thickBot="1">
      <c r="A29" s="342"/>
      <c r="B29" s="323"/>
      <c r="C29" s="323"/>
      <c r="D29" s="323"/>
      <c r="E29" s="323"/>
      <c r="F29" s="323"/>
      <c r="G29" s="178">
        <f>G28/D28</f>
        <v>3.000232404597076E-4</v>
      </c>
      <c r="H29" s="178">
        <f t="shared" ref="H29" si="57">H28/E28</f>
        <v>6.6545909023700365E-3</v>
      </c>
      <c r="I29" s="178">
        <f>I28/C28</f>
        <v>3.5992784874271712E-4</v>
      </c>
      <c r="J29" s="323"/>
      <c r="K29" s="323"/>
      <c r="L29" s="323"/>
      <c r="M29" s="323"/>
      <c r="N29" s="323"/>
      <c r="O29" s="178">
        <f>O28/L28</f>
        <v>-1.5171563344078055E-3</v>
      </c>
      <c r="P29" s="178">
        <f t="shared" ref="P29" si="58">P28/M28</f>
        <v>4.5172564701603047E-3</v>
      </c>
      <c r="Q29" s="178">
        <f>Q28/K28</f>
        <v>-2.9866365347062929E-4</v>
      </c>
      <c r="R29" s="179">
        <f>R28/B28</f>
        <v>5.9865053009108722E-2</v>
      </c>
      <c r="S29" s="180">
        <f>S28/C28</f>
        <v>5.9043242545660478E-2</v>
      </c>
      <c r="T29" s="180">
        <f>T28/D28</f>
        <v>5.7951367614726884E-2</v>
      </c>
      <c r="U29" s="180">
        <f>U28/E28</f>
        <v>5.7661948490380054E-2</v>
      </c>
      <c r="V29" s="181">
        <f>V28/F28</f>
        <v>5.966272570083065E-2</v>
      </c>
      <c r="W29" s="177">
        <f>V29-T29</f>
        <v>1.7113580861037661E-3</v>
      </c>
      <c r="X29" s="177">
        <f>V29-U29</f>
        <v>2.0007772104505966E-3</v>
      </c>
      <c r="Y29" s="177">
        <f>V29-S29</f>
        <v>6.1948315517017238E-4</v>
      </c>
      <c r="Z29" s="181">
        <f>Z28/S28</f>
        <v>0.11144078898501315</v>
      </c>
      <c r="AA29" s="181">
        <f>AA28/V28</f>
        <v>7.7901731710051089E-2</v>
      </c>
      <c r="AB29" s="262">
        <f>AA29-Z29</f>
        <v>-3.3539057274962064E-2</v>
      </c>
      <c r="AC29" s="263">
        <f>AC28/C28</f>
        <v>6.5623068079182389E-2</v>
      </c>
      <c r="AD29" s="263">
        <f>AD28/F28</f>
        <v>6.4310555351467125E-2</v>
      </c>
      <c r="AE29" s="262">
        <f>AD29-T29</f>
        <v>6.3591877367402405E-3</v>
      </c>
      <c r="AF29" s="262" t="e">
        <f>AD29-#REF!</f>
        <v>#REF!</v>
      </c>
      <c r="AG29" s="262">
        <f>AD29-S29</f>
        <v>5.2673128058066468E-3</v>
      </c>
      <c r="AH29" s="262">
        <f t="shared" ref="AH29" si="59">AD29-AC29</f>
        <v>-1.3125127277152648E-3</v>
      </c>
    </row>
    <row r="30" spans="1:34" s="146" customFormat="1" ht="19.5" customHeight="1">
      <c r="A30" s="347" t="s">
        <v>118</v>
      </c>
      <c r="B30" s="318">
        <f t="shared" ref="B30:F30" si="60">B14+B12+B16+B18+B20+B24+B26+B10+B22</f>
        <v>4315457.4279999994</v>
      </c>
      <c r="C30" s="318">
        <f t="shared" si="60"/>
        <v>4305691.2109999992</v>
      </c>
      <c r="D30" s="318">
        <f>D14+D12+D16+D18+D20+D24+D26+D10+D22</f>
        <v>4304902.6417878177</v>
      </c>
      <c r="E30" s="318">
        <f t="shared" ref="E30" si="61">E14+E12+E16+E18+E20+E24+E26+E10+E22</f>
        <v>4277981.6905896282</v>
      </c>
      <c r="F30" s="318">
        <f t="shared" si="60"/>
        <v>4308038.0825999994</v>
      </c>
      <c r="G30" s="182">
        <f>F30-D30</f>
        <v>3135.4408121816814</v>
      </c>
      <c r="H30" s="182">
        <f t="shared" ref="H30" si="62">F30-E30</f>
        <v>30056.392010371201</v>
      </c>
      <c r="I30" s="182">
        <f>F30-C30</f>
        <v>2346.8716000001878</v>
      </c>
      <c r="J30" s="318">
        <f t="shared" ref="J30:N30" si="63">J14+J12+J16+J18+J20+J24+J26+J10+J22</f>
        <v>4050955.3309999998</v>
      </c>
      <c r="K30" s="318">
        <f t="shared" si="63"/>
        <v>4045278.3051319998</v>
      </c>
      <c r="L30" s="318">
        <f>L14+L12+L16+L18+L20+L24+L26+L10+L22</f>
        <v>4052415.0140222455</v>
      </c>
      <c r="M30" s="318">
        <f t="shared" ref="M30" si="64">M14+M12+M16+M18+M20+M24+M26+M10+M22</f>
        <v>4028280.6527903313</v>
      </c>
      <c r="N30" s="318">
        <f t="shared" si="63"/>
        <v>4042922.2830160866</v>
      </c>
      <c r="O30" s="182">
        <f>N30-L30</f>
        <v>-9492.7310061589815</v>
      </c>
      <c r="P30" s="182">
        <f t="shared" ref="P30" si="65">N30-M30</f>
        <v>14641.630225755274</v>
      </c>
      <c r="Q30" s="182">
        <f>N30-K30</f>
        <v>-2356.0221159132197</v>
      </c>
      <c r="R30" s="183">
        <f t="shared" ref="R30:S30" si="66">R14+R12+R16+R18+R20+R24+R26+R10+R22</f>
        <v>264502.09700000007</v>
      </c>
      <c r="S30" s="184">
        <f t="shared" si="66"/>
        <v>260412.90586800006</v>
      </c>
      <c r="T30" s="184">
        <f>T14+T12+T16+T18+T20+T24+T26+T10+T22</f>
        <v>252487.62776557237</v>
      </c>
      <c r="U30" s="184">
        <f t="shared" ref="U30" si="67">U14+U12+U16+U18+U20+U24+U26+U10+U22</f>
        <v>249701.03779929693</v>
      </c>
      <c r="V30" s="185">
        <f>V12+V14+V16+V18+V20+V24+V26+V10+V22</f>
        <v>265115.79958391376</v>
      </c>
      <c r="W30" s="182">
        <f>W31*F30</f>
        <v>12444.274509031215</v>
      </c>
      <c r="X30" s="182">
        <f>F30*X31</f>
        <v>13660.403580138942</v>
      </c>
      <c r="Y30" s="182">
        <f>F30*Y31</f>
        <v>4560.9523589734536</v>
      </c>
      <c r="Z30" s="185">
        <f>Z28+Z26</f>
        <v>37029.256000000008</v>
      </c>
      <c r="AA30" s="185">
        <f>AA28+AA26</f>
        <v>21200.306999999993</v>
      </c>
      <c r="AB30" s="264">
        <f t="shared" ref="AB30" si="68">AA30-Z30</f>
        <v>-15828.949000000015</v>
      </c>
      <c r="AC30" s="265">
        <f>AC12+AC14+AC16+AC18+AC20+AC24+AC26+AC10+AC22</f>
        <v>297442.16186800005</v>
      </c>
      <c r="AD30" s="265">
        <f>AD12+AD14+AD16+AD18+AD20+AD24+AD26+AD10+AD22</f>
        <v>286316.10658391379</v>
      </c>
      <c r="AE30" s="264">
        <f>AE31*F30</f>
        <v>33644.581509031239</v>
      </c>
      <c r="AF30" s="264" t="e">
        <f>AF31*F30</f>
        <v>#REF!</v>
      </c>
      <c r="AG30" s="264">
        <f>AG31*F30</f>
        <v>25761.259358973479</v>
      </c>
      <c r="AH30" s="264">
        <f>AH31*F30</f>
        <v>-11288.179906620082</v>
      </c>
    </row>
    <row r="31" spans="1:34" s="146" customFormat="1" ht="19.5" customHeight="1" thickBot="1">
      <c r="A31" s="348"/>
      <c r="B31" s="319"/>
      <c r="C31" s="319"/>
      <c r="D31" s="319"/>
      <c r="E31" s="319"/>
      <c r="F31" s="319"/>
      <c r="G31" s="186">
        <f>G30/D30</f>
        <v>7.2834186347116531E-4</v>
      </c>
      <c r="H31" s="186">
        <f t="shared" ref="H31" si="69">H30/E30</f>
        <v>7.025834653871221E-3</v>
      </c>
      <c r="I31" s="186">
        <f>I30/C30</f>
        <v>5.4506268215530611E-4</v>
      </c>
      <c r="J31" s="319"/>
      <c r="K31" s="319"/>
      <c r="L31" s="319"/>
      <c r="M31" s="319"/>
      <c r="N31" s="319"/>
      <c r="O31" s="186">
        <f>O30/L30</f>
        <v>-2.3424873743957734E-3</v>
      </c>
      <c r="P31" s="186">
        <f t="shared" ref="P31" si="70">P30/M30</f>
        <v>3.6347095666269505E-3</v>
      </c>
      <c r="Q31" s="186">
        <f>Q30/K30</f>
        <v>-5.8241286215691935E-4</v>
      </c>
      <c r="R31" s="187">
        <f>R30/B30</f>
        <v>6.1291786887719031E-2</v>
      </c>
      <c r="S31" s="188">
        <f>S30/C30</f>
        <v>6.0481091909867592E-2</v>
      </c>
      <c r="T31" s="188">
        <f>T30/D30</f>
        <v>5.8651181867545032E-2</v>
      </c>
      <c r="U31" s="188">
        <f>U30/E30</f>
        <v>5.8368888849751242E-2</v>
      </c>
      <c r="V31" s="189">
        <f>V30/F30</f>
        <v>6.1539799440192118E-2</v>
      </c>
      <c r="W31" s="186">
        <f>V31-T31</f>
        <v>2.8886175726470856E-3</v>
      </c>
      <c r="X31" s="186">
        <f>V31-U31</f>
        <v>3.1709105904408758E-3</v>
      </c>
      <c r="Y31" s="186">
        <f>V31-S31</f>
        <v>1.0587075303245264E-3</v>
      </c>
      <c r="Z31" s="189">
        <f>Z30/S30</f>
        <v>0.14219439653566809</v>
      </c>
      <c r="AA31" s="189">
        <f>AA30/V30</f>
        <v>7.9966214889013912E-2</v>
      </c>
      <c r="AB31" s="266">
        <f>AA31-Z31</f>
        <v>-6.2228181646654182E-2</v>
      </c>
      <c r="AC31" s="267">
        <f>AC30/C30</f>
        <v>6.9081164275809487E-2</v>
      </c>
      <c r="AD31" s="267">
        <f>AD30/F30</f>
        <v>6.6460904266453347E-2</v>
      </c>
      <c r="AE31" s="266">
        <f>AD31-T31</f>
        <v>7.8097223989083142E-3</v>
      </c>
      <c r="AF31" s="266" t="e">
        <f>AD31-#REF!</f>
        <v>#REF!</v>
      </c>
      <c r="AG31" s="266">
        <f>AD31-S31</f>
        <v>5.979812356585755E-3</v>
      </c>
      <c r="AH31" s="266">
        <f t="shared" ref="AH31" si="71">AD31-AC31</f>
        <v>-2.6202600093561401E-3</v>
      </c>
    </row>
    <row r="32" spans="1:34" s="146" customFormat="1" ht="11.25" customHeight="1">
      <c r="A32" s="149"/>
      <c r="B32" s="149"/>
      <c r="C32" s="150"/>
      <c r="D32" s="151"/>
      <c r="E32" s="149"/>
      <c r="F32" s="149"/>
      <c r="G32" s="149"/>
      <c r="H32" s="149"/>
      <c r="I32" s="149"/>
      <c r="J32" s="149"/>
      <c r="K32" s="150"/>
      <c r="L32" s="149"/>
      <c r="M32" s="149"/>
      <c r="N32" s="149"/>
      <c r="O32" s="149"/>
      <c r="P32" s="149"/>
      <c r="Q32" s="149"/>
      <c r="R32" s="150"/>
      <c r="S32" s="149"/>
      <c r="T32" s="149"/>
      <c r="U32" s="149"/>
      <c r="V32" s="149"/>
      <c r="W32" s="149"/>
      <c r="X32" s="149"/>
      <c r="Y32" s="149"/>
      <c r="AA32" s="147"/>
      <c r="AB32" s="147"/>
    </row>
    <row r="33" spans="1:34" s="146" customFormat="1" ht="42.75" customHeight="1">
      <c r="A33" s="338" t="s">
        <v>251</v>
      </c>
      <c r="B33" s="338"/>
      <c r="C33" s="338"/>
      <c r="D33" s="338"/>
      <c r="E33" s="338"/>
      <c r="F33" s="338"/>
      <c r="G33" s="338"/>
      <c r="H33" s="338"/>
      <c r="I33" s="338"/>
      <c r="J33" s="338"/>
      <c r="K33" s="338"/>
      <c r="L33" s="338"/>
      <c r="M33" s="338"/>
      <c r="N33" s="338"/>
      <c r="O33" s="338"/>
      <c r="P33" s="338"/>
      <c r="Q33" s="338"/>
      <c r="R33" s="338"/>
      <c r="S33" s="338"/>
      <c r="T33" s="338"/>
      <c r="U33" s="338"/>
      <c r="V33" s="338"/>
      <c r="W33" s="338"/>
      <c r="X33" s="338"/>
      <c r="Y33" s="338"/>
      <c r="Z33" s="130"/>
      <c r="AA33" s="145"/>
      <c r="AB33" s="145"/>
    </row>
    <row r="34" spans="1:34" s="146" customFormat="1" ht="21" thickBot="1">
      <c r="A34" s="130"/>
      <c r="B34" s="130"/>
      <c r="C34" s="131"/>
      <c r="D34" s="130"/>
      <c r="E34" s="130"/>
      <c r="F34" s="130"/>
      <c r="G34" s="130"/>
      <c r="H34" s="130"/>
      <c r="I34" s="130"/>
      <c r="J34" s="130"/>
      <c r="K34" s="130"/>
      <c r="L34" s="130"/>
      <c r="M34" s="130"/>
      <c r="N34" s="130"/>
      <c r="O34" s="130"/>
      <c r="P34" s="130"/>
      <c r="Q34" s="130"/>
      <c r="R34" s="130"/>
      <c r="S34" s="130"/>
      <c r="T34" s="130"/>
      <c r="U34" s="130"/>
      <c r="V34" s="130"/>
      <c r="W34" s="130"/>
      <c r="X34" s="130"/>
      <c r="Y34" s="130"/>
      <c r="Z34" s="315"/>
      <c r="AA34" s="3"/>
      <c r="AB34" s="3"/>
    </row>
    <row r="35" spans="1:34" s="146" customFormat="1" ht="21" customHeight="1" thickBot="1">
      <c r="A35" s="339" t="s">
        <v>0</v>
      </c>
      <c r="B35" s="326" t="s">
        <v>1</v>
      </c>
      <c r="C35" s="327"/>
      <c r="D35" s="327"/>
      <c r="E35" s="327"/>
      <c r="F35" s="327"/>
      <c r="G35" s="327"/>
      <c r="H35" s="327"/>
      <c r="I35" s="327"/>
      <c r="J35" s="326" t="s">
        <v>2</v>
      </c>
      <c r="K35" s="327"/>
      <c r="L35" s="327"/>
      <c r="M35" s="327"/>
      <c r="N35" s="327"/>
      <c r="O35" s="327"/>
      <c r="P35" s="327"/>
      <c r="Q35" s="327"/>
      <c r="R35" s="326" t="s">
        <v>3</v>
      </c>
      <c r="S35" s="327"/>
      <c r="T35" s="327"/>
      <c r="U35" s="327"/>
      <c r="V35" s="327"/>
      <c r="W35" s="327"/>
      <c r="X35" s="327"/>
      <c r="Y35" s="328"/>
      <c r="Z35" s="316" t="s">
        <v>148</v>
      </c>
      <c r="AA35" s="316" t="s">
        <v>253</v>
      </c>
      <c r="AB35" s="316" t="s">
        <v>255</v>
      </c>
      <c r="AC35" s="332" t="s">
        <v>3</v>
      </c>
      <c r="AD35" s="333"/>
      <c r="AE35" s="333"/>
      <c r="AF35" s="333"/>
      <c r="AG35" s="333"/>
      <c r="AH35" s="334"/>
    </row>
    <row r="36" spans="1:34" s="146" customFormat="1" ht="54" customHeight="1" thickBot="1">
      <c r="A36" s="340"/>
      <c r="B36" s="316" t="s">
        <v>126</v>
      </c>
      <c r="C36" s="316" t="s">
        <v>179</v>
      </c>
      <c r="D36" s="316" t="s">
        <v>112</v>
      </c>
      <c r="E36" s="316" t="s">
        <v>183</v>
      </c>
      <c r="F36" s="316" t="s">
        <v>173</v>
      </c>
      <c r="G36" s="329" t="s">
        <v>4</v>
      </c>
      <c r="H36" s="330"/>
      <c r="I36" s="330"/>
      <c r="J36" s="316" t="s">
        <v>126</v>
      </c>
      <c r="K36" s="316" t="s">
        <v>179</v>
      </c>
      <c r="L36" s="316" t="s">
        <v>112</v>
      </c>
      <c r="M36" s="316" t="s">
        <v>183</v>
      </c>
      <c r="N36" s="316" t="s">
        <v>173</v>
      </c>
      <c r="O36" s="329" t="s">
        <v>4</v>
      </c>
      <c r="P36" s="330"/>
      <c r="Q36" s="330"/>
      <c r="R36" s="316" t="s">
        <v>126</v>
      </c>
      <c r="S36" s="316" t="s">
        <v>179</v>
      </c>
      <c r="T36" s="316" t="s">
        <v>112</v>
      </c>
      <c r="U36" s="316" t="s">
        <v>183</v>
      </c>
      <c r="V36" s="316" t="s">
        <v>173</v>
      </c>
      <c r="W36" s="329" t="s">
        <v>4</v>
      </c>
      <c r="X36" s="330"/>
      <c r="Y36" s="331"/>
      <c r="Z36" s="317"/>
      <c r="AA36" s="317"/>
      <c r="AB36" s="317"/>
      <c r="AC36" s="316" t="s">
        <v>133</v>
      </c>
      <c r="AD36" s="316" t="s">
        <v>174</v>
      </c>
      <c r="AE36" s="329" t="s">
        <v>5</v>
      </c>
      <c r="AF36" s="330"/>
      <c r="AG36" s="330"/>
      <c r="AH36" s="331"/>
    </row>
    <row r="37" spans="1:34" s="146" customFormat="1" ht="55.5" customHeight="1" thickBot="1">
      <c r="A37" s="340"/>
      <c r="B37" s="317" t="s">
        <v>6</v>
      </c>
      <c r="C37" s="317" t="s">
        <v>6</v>
      </c>
      <c r="D37" s="317" t="s">
        <v>6</v>
      </c>
      <c r="E37" s="317" t="s">
        <v>6</v>
      </c>
      <c r="F37" s="317" t="s">
        <v>6</v>
      </c>
      <c r="G37" s="256" t="s">
        <v>226</v>
      </c>
      <c r="H37" s="256" t="s">
        <v>184</v>
      </c>
      <c r="I37" s="256" t="s">
        <v>203</v>
      </c>
      <c r="J37" s="317" t="s">
        <v>6</v>
      </c>
      <c r="K37" s="317" t="s">
        <v>6</v>
      </c>
      <c r="L37" s="317" t="s">
        <v>6</v>
      </c>
      <c r="M37" s="317" t="s">
        <v>6</v>
      </c>
      <c r="N37" s="317" t="s">
        <v>6</v>
      </c>
      <c r="O37" s="256" t="s">
        <v>226</v>
      </c>
      <c r="P37" s="256" t="s">
        <v>184</v>
      </c>
      <c r="Q37" s="256" t="s">
        <v>203</v>
      </c>
      <c r="R37" s="317" t="s">
        <v>6</v>
      </c>
      <c r="S37" s="317" t="s">
        <v>6</v>
      </c>
      <c r="T37" s="317" t="s">
        <v>6</v>
      </c>
      <c r="U37" s="317" t="s">
        <v>6</v>
      </c>
      <c r="V37" s="317" t="s">
        <v>6</v>
      </c>
      <c r="W37" s="256" t="s">
        <v>226</v>
      </c>
      <c r="X37" s="256" t="s">
        <v>184</v>
      </c>
      <c r="Y37" s="256" t="s">
        <v>203</v>
      </c>
      <c r="Z37" s="321"/>
      <c r="AA37" s="321"/>
      <c r="AB37" s="321"/>
      <c r="AC37" s="317" t="s">
        <v>6</v>
      </c>
      <c r="AD37" s="317" t="s">
        <v>6</v>
      </c>
      <c r="AE37" s="256" t="s">
        <v>176</v>
      </c>
      <c r="AF37" s="256" t="s">
        <v>228</v>
      </c>
      <c r="AG37" s="256" t="s">
        <v>181</v>
      </c>
      <c r="AH37" s="256" t="s">
        <v>182</v>
      </c>
    </row>
    <row r="38" spans="1:34" s="146" customFormat="1" ht="20.25" customHeight="1" thickBot="1">
      <c r="A38" s="340"/>
      <c r="B38" s="211" t="s">
        <v>6</v>
      </c>
      <c r="C38" s="211" t="s">
        <v>6</v>
      </c>
      <c r="D38" s="210" t="s">
        <v>6</v>
      </c>
      <c r="E38" s="211" t="s">
        <v>6</v>
      </c>
      <c r="F38" s="210" t="s">
        <v>6</v>
      </c>
      <c r="G38" s="210" t="s">
        <v>7</v>
      </c>
      <c r="H38" s="210" t="s">
        <v>7</v>
      </c>
      <c r="I38" s="210" t="s">
        <v>7</v>
      </c>
      <c r="J38" s="211" t="s">
        <v>6</v>
      </c>
      <c r="K38" s="211" t="s">
        <v>6</v>
      </c>
      <c r="L38" s="210" t="s">
        <v>6</v>
      </c>
      <c r="M38" s="211" t="s">
        <v>6</v>
      </c>
      <c r="N38" s="210" t="s">
        <v>6</v>
      </c>
      <c r="O38" s="210" t="s">
        <v>7</v>
      </c>
      <c r="P38" s="210" t="s">
        <v>7</v>
      </c>
      <c r="Q38" s="210" t="s">
        <v>7</v>
      </c>
      <c r="R38" s="211" t="s">
        <v>7</v>
      </c>
      <c r="S38" s="211" t="s">
        <v>7</v>
      </c>
      <c r="T38" s="211" t="s">
        <v>7</v>
      </c>
      <c r="U38" s="211" t="s">
        <v>7</v>
      </c>
      <c r="V38" s="211" t="s">
        <v>7</v>
      </c>
      <c r="W38" s="210" t="s">
        <v>7</v>
      </c>
      <c r="X38" s="210" t="s">
        <v>7</v>
      </c>
      <c r="Y38" s="210" t="s">
        <v>7</v>
      </c>
      <c r="Z38" s="300" t="s">
        <v>7</v>
      </c>
      <c r="AA38" s="300" t="s">
        <v>7</v>
      </c>
      <c r="AB38" s="300" t="s">
        <v>7</v>
      </c>
      <c r="AC38" s="209" t="s">
        <v>7</v>
      </c>
      <c r="AD38" s="209" t="s">
        <v>7</v>
      </c>
      <c r="AE38" s="210" t="s">
        <v>7</v>
      </c>
      <c r="AF38" s="210" t="s">
        <v>7</v>
      </c>
      <c r="AG38" s="210" t="s">
        <v>7</v>
      </c>
      <c r="AH38" s="210" t="s">
        <v>7</v>
      </c>
    </row>
    <row r="39" spans="1:34" s="146" customFormat="1" ht="20.25" customHeight="1" thickBot="1">
      <c r="A39" s="206">
        <v>1</v>
      </c>
      <c r="B39" s="207">
        <v>2</v>
      </c>
      <c r="C39" s="207">
        <v>3</v>
      </c>
      <c r="D39" s="208">
        <v>4</v>
      </c>
      <c r="E39" s="207">
        <v>5</v>
      </c>
      <c r="F39" s="207">
        <v>6</v>
      </c>
      <c r="G39" s="208">
        <v>7</v>
      </c>
      <c r="H39" s="207">
        <v>8</v>
      </c>
      <c r="I39" s="207">
        <v>9</v>
      </c>
      <c r="J39" s="208">
        <v>12</v>
      </c>
      <c r="K39" s="206">
        <v>13</v>
      </c>
      <c r="L39" s="207">
        <v>14</v>
      </c>
      <c r="M39" s="208">
        <v>16</v>
      </c>
      <c r="N39" s="206">
        <v>17</v>
      </c>
      <c r="O39" s="207">
        <v>18</v>
      </c>
      <c r="P39" s="208">
        <v>20</v>
      </c>
      <c r="Q39" s="206">
        <v>21</v>
      </c>
      <c r="R39" s="207">
        <v>10</v>
      </c>
      <c r="S39" s="207">
        <v>11</v>
      </c>
      <c r="T39" s="208">
        <v>12</v>
      </c>
      <c r="U39" s="207">
        <v>13</v>
      </c>
      <c r="V39" s="207">
        <v>14</v>
      </c>
      <c r="W39" s="208">
        <v>15</v>
      </c>
      <c r="X39" s="207">
        <v>16</v>
      </c>
      <c r="Y39" s="207">
        <v>17</v>
      </c>
      <c r="Z39" s="208">
        <v>18</v>
      </c>
      <c r="AA39" s="204">
        <v>19</v>
      </c>
      <c r="AB39" s="204">
        <v>20</v>
      </c>
      <c r="AC39" s="206">
        <v>21</v>
      </c>
      <c r="AD39" s="207">
        <v>22</v>
      </c>
      <c r="AE39" s="208">
        <v>23</v>
      </c>
      <c r="AF39" s="206">
        <v>24</v>
      </c>
      <c r="AG39" s="207">
        <v>24</v>
      </c>
      <c r="AH39" s="207">
        <v>25</v>
      </c>
    </row>
    <row r="40" spans="1:34" s="146" customFormat="1" ht="20.25" customHeight="1">
      <c r="A40" s="343" t="s">
        <v>9</v>
      </c>
      <c r="B40" s="268">
        <f>B10+июль!B41</f>
        <v>4922279.9009999996</v>
      </c>
      <c r="C40" s="268">
        <f>C10+июль!C41</f>
        <v>4922279.9009999996</v>
      </c>
      <c r="D40" s="268">
        <f>D10+июль!D41</f>
        <v>4923149.4501770977</v>
      </c>
      <c r="E40" s="268">
        <f>E10+июль!E41</f>
        <v>4854741.2340249997</v>
      </c>
      <c r="F40" s="268">
        <f>F10+июль!F41</f>
        <v>4706421.9989999998</v>
      </c>
      <c r="G40" s="163">
        <f>F40-D40</f>
        <v>-216727.45117709786</v>
      </c>
      <c r="H40" s="163">
        <f>F40-E40</f>
        <v>-148319.23502499983</v>
      </c>
      <c r="I40" s="163">
        <f>F40-C40</f>
        <v>-215857.90199999977</v>
      </c>
      <c r="J40" s="268">
        <f>J10+июль!J41</f>
        <v>4618652.625</v>
      </c>
      <c r="K40" s="268">
        <f>K10+июль!K41</f>
        <v>4618652.625</v>
      </c>
      <c r="L40" s="268">
        <f>L10+июль!L41</f>
        <v>4611762.1503009191</v>
      </c>
      <c r="M40" s="268">
        <f>M10+июль!M41</f>
        <v>4553679.2631010972</v>
      </c>
      <c r="N40" s="268">
        <f>N10+июль!N41</f>
        <v>4424768.09</v>
      </c>
      <c r="O40" s="163">
        <f>N40-L40</f>
        <v>-186994.06030091923</v>
      </c>
      <c r="P40" s="163">
        <f>N40-M40</f>
        <v>-128911.17310109735</v>
      </c>
      <c r="Q40" s="163">
        <f>N40-K40</f>
        <v>-193884.53500000015</v>
      </c>
      <c r="R40" s="162">
        <f>B40-J40</f>
        <v>303627.27599999961</v>
      </c>
      <c r="S40" s="162">
        <f>C40-K40</f>
        <v>303627.27599999961</v>
      </c>
      <c r="T40" s="162">
        <f>D40-L40</f>
        <v>311387.29987617861</v>
      </c>
      <c r="U40" s="162">
        <f>E40-M40</f>
        <v>301061.97092390247</v>
      </c>
      <c r="V40" s="162">
        <f>F40-N40</f>
        <v>281653.90899999999</v>
      </c>
      <c r="W40" s="163">
        <f>W41*F40</f>
        <v>-16025.46335659963</v>
      </c>
      <c r="X40" s="163">
        <f>F40*X41</f>
        <v>-10210.19141546128</v>
      </c>
      <c r="Y40" s="161">
        <f>F40*Y41</f>
        <v>-8658.328419194846</v>
      </c>
      <c r="Z40" s="160">
        <v>1380.9989999999998</v>
      </c>
      <c r="AA40" s="160">
        <v>312.9469999999892</v>
      </c>
      <c r="AB40" s="163">
        <f>AA40-Z40</f>
        <v>-1068.0520000000106</v>
      </c>
      <c r="AC40" s="162">
        <f>S40+Z40</f>
        <v>305008.27499999962</v>
      </c>
      <c r="AD40" s="162">
        <f>V40+AA40</f>
        <v>281966.85599999997</v>
      </c>
      <c r="AE40" s="163">
        <f>AE41*F40</f>
        <v>-15712.516356599644</v>
      </c>
      <c r="AF40" s="163" t="e">
        <f>AF41*F40</f>
        <v>#REF!</v>
      </c>
      <c r="AG40" s="163">
        <f>AG41*F40</f>
        <v>-8345.3814191948622</v>
      </c>
      <c r="AH40" s="163">
        <f>AH41*F40</f>
        <v>-9665.8191441760664</v>
      </c>
    </row>
    <row r="41" spans="1:34" s="146" customFormat="1" ht="20.25" customHeight="1" thickBot="1">
      <c r="A41" s="344"/>
      <c r="B41" s="164"/>
      <c r="C41" s="164"/>
      <c r="D41" s="164"/>
      <c r="E41" s="165"/>
      <c r="F41" s="164"/>
      <c r="G41" s="166">
        <f>G40/D40</f>
        <v>-4.4022114983590765E-2</v>
      </c>
      <c r="H41" s="166">
        <f>H40/E40</f>
        <v>-3.0551419298208482E-2</v>
      </c>
      <c r="I41" s="166">
        <f>I40/C40</f>
        <v>-4.3853235968183475E-2</v>
      </c>
      <c r="J41" s="164"/>
      <c r="K41" s="164"/>
      <c r="L41" s="164"/>
      <c r="M41" s="269"/>
      <c r="N41" s="164"/>
      <c r="O41" s="166">
        <f>O40/L40</f>
        <v>-4.0547203911788426E-2</v>
      </c>
      <c r="P41" s="166">
        <f>P40/M40</f>
        <v>-2.8309234281315557E-2</v>
      </c>
      <c r="Q41" s="166">
        <f>Q40/K40</f>
        <v>-4.197859218736983E-2</v>
      </c>
      <c r="R41" s="167">
        <f>R40/B40</f>
        <v>6.1684276820242454E-2</v>
      </c>
      <c r="S41" s="167">
        <f>S40/C40</f>
        <v>6.1684276820242454E-2</v>
      </c>
      <c r="T41" s="167">
        <f>T40/D40</f>
        <v>6.3249613489791023E-2</v>
      </c>
      <c r="U41" s="167">
        <f>U40/E40</f>
        <v>6.2014009894878805E-2</v>
      </c>
      <c r="V41" s="167">
        <f>V40/F40</f>
        <v>5.9844592996515102E-2</v>
      </c>
      <c r="W41" s="166">
        <f>V41-T41</f>
        <v>-3.4050204932759218E-3</v>
      </c>
      <c r="X41" s="166">
        <f>V41-U41</f>
        <v>-2.1694168983637033E-3</v>
      </c>
      <c r="Y41" s="166">
        <f>V41-S41</f>
        <v>-1.8396838237273519E-3</v>
      </c>
      <c r="Z41" s="167">
        <f>Z40/S40</f>
        <v>4.5483364281145864E-3</v>
      </c>
      <c r="AA41" s="194">
        <f>AA40/V40</f>
        <v>1.1111047636835362E-3</v>
      </c>
      <c r="AB41" s="166">
        <f>AA41-Z41</f>
        <v>-3.4372316644310499E-3</v>
      </c>
      <c r="AC41" s="167">
        <f>AC40/C40</f>
        <v>6.1964837663545873E-2</v>
      </c>
      <c r="AD41" s="167">
        <f>AD40/F40</f>
        <v>5.9911086608874231E-2</v>
      </c>
      <c r="AE41" s="166">
        <f>AD41-T41</f>
        <v>-3.3385268809167923E-3</v>
      </c>
      <c r="AF41" s="166" t="e">
        <f>AD41-#REF!</f>
        <v>#REF!</v>
      </c>
      <c r="AG41" s="166">
        <f>AD41-S41</f>
        <v>-1.7731902113682224E-3</v>
      </c>
      <c r="AH41" s="166">
        <f>AD41-AC41</f>
        <v>-2.0537510546716417E-3</v>
      </c>
    </row>
    <row r="42" spans="1:34" s="146" customFormat="1" ht="20.25" customHeight="1">
      <c r="A42" s="343" t="s">
        <v>11</v>
      </c>
      <c r="B42" s="268">
        <f>B12+июль!B43</f>
        <v>2944912.9530000002</v>
      </c>
      <c r="C42" s="268">
        <f>C12+июль!C43</f>
        <v>2947773.7089999998</v>
      </c>
      <c r="D42" s="268">
        <f>D12+июль!D43</f>
        <v>2946169.0169992042</v>
      </c>
      <c r="E42" s="268">
        <f>E12+июль!E43</f>
        <v>2946169.0169992042</v>
      </c>
      <c r="F42" s="268">
        <f>F12+июль!F43</f>
        <v>2942660.719</v>
      </c>
      <c r="G42" s="161">
        <f>F42-D42</f>
        <v>-3508.2979992041364</v>
      </c>
      <c r="H42" s="161">
        <f t="shared" ref="H42" si="72">F42-E42</f>
        <v>-3508.2979992041364</v>
      </c>
      <c r="I42" s="161">
        <f>F42-C42</f>
        <v>-5112.9899999997579</v>
      </c>
      <c r="J42" s="268">
        <f>J12+июль!J43</f>
        <v>2629436.7679999997</v>
      </c>
      <c r="K42" s="268">
        <f>K12+июль!K43</f>
        <v>2618676.3528687721</v>
      </c>
      <c r="L42" s="268">
        <f>L12+июль!L43</f>
        <v>2631585.5702440883</v>
      </c>
      <c r="M42" s="268">
        <f>M12+июль!M43</f>
        <v>2631585.5702440883</v>
      </c>
      <c r="N42" s="268">
        <f>N12+июль!N43</f>
        <v>2630697.3930200003</v>
      </c>
      <c r="O42" s="161">
        <f>N42-L42</f>
        <v>-888.17722408799455</v>
      </c>
      <c r="P42" s="161">
        <f t="shared" ref="P42" si="73">N42-M42</f>
        <v>-888.17722408799455</v>
      </c>
      <c r="Q42" s="161">
        <f>N42-K42</f>
        <v>12021.040151228197</v>
      </c>
      <c r="R42" s="168">
        <f>B42-J42</f>
        <v>315476.18500000052</v>
      </c>
      <c r="S42" s="168">
        <f>C42-K42</f>
        <v>329097.35613122769</v>
      </c>
      <c r="T42" s="168">
        <f>D42-L42</f>
        <v>314583.44675511587</v>
      </c>
      <c r="U42" s="168">
        <f>E42-M42</f>
        <v>314583.44675511587</v>
      </c>
      <c r="V42" s="168">
        <f>F42-N42</f>
        <v>311963.32597999973</v>
      </c>
      <c r="W42" s="161">
        <f>W43*F42</f>
        <v>-2245.5148137929236</v>
      </c>
      <c r="X42" s="163">
        <f>F42*X43</f>
        <v>-2245.5148137929236</v>
      </c>
      <c r="Y42" s="163">
        <f>F42*Y43</f>
        <v>-16563.202246159162</v>
      </c>
      <c r="Z42" s="160">
        <v>80993.14499999999</v>
      </c>
      <c r="AA42" s="160">
        <v>18967.333999999995</v>
      </c>
      <c r="AB42" s="163">
        <f t="shared" ref="AB42" si="74">AA42-Z42</f>
        <v>-62025.810999999994</v>
      </c>
      <c r="AC42" s="168">
        <f>S42+Z42</f>
        <v>410090.50113122771</v>
      </c>
      <c r="AD42" s="168">
        <f>V42+AA42</f>
        <v>330930.65997999971</v>
      </c>
      <c r="AE42" s="161">
        <f>AE43*F42</f>
        <v>16721.819186207082</v>
      </c>
      <c r="AF42" s="163" t="e">
        <f>AF43*F42</f>
        <v>#REF!</v>
      </c>
      <c r="AG42" s="163">
        <f>AG43*F42</f>
        <v>2404.1317538408457</v>
      </c>
      <c r="AH42" s="163">
        <f>AH43*F42</f>
        <v>-78448.528534191923</v>
      </c>
    </row>
    <row r="43" spans="1:34" s="146" customFormat="1" ht="20.25" customHeight="1" thickBot="1">
      <c r="A43" s="346"/>
      <c r="B43" s="164"/>
      <c r="C43" s="164"/>
      <c r="D43" s="169"/>
      <c r="E43" s="165"/>
      <c r="F43" s="169"/>
      <c r="G43" s="166">
        <f>G42/D42</f>
        <v>-1.1907999775170686E-3</v>
      </c>
      <c r="H43" s="166">
        <f t="shared" ref="H43" si="75">H42/E42</f>
        <v>-1.1907999775170686E-3</v>
      </c>
      <c r="I43" s="166">
        <f>I42/C42</f>
        <v>-1.7345259523785779E-3</v>
      </c>
      <c r="J43" s="164"/>
      <c r="K43" s="164"/>
      <c r="L43" s="169"/>
      <c r="M43" s="269"/>
      <c r="N43" s="169"/>
      <c r="O43" s="166">
        <f>O42/L42</f>
        <v>-3.3750649575328581E-4</v>
      </c>
      <c r="P43" s="166">
        <f t="shared" ref="P43" si="76">P42/M42</f>
        <v>-3.3750649575328581E-4</v>
      </c>
      <c r="Q43" s="166">
        <f>Q42/K42</f>
        <v>4.5905024261814909E-3</v>
      </c>
      <c r="R43" s="167">
        <f>R42/B42</f>
        <v>0.10712580984053301</v>
      </c>
      <c r="S43" s="167">
        <f>S42/C42</f>
        <v>0.11164267973706515</v>
      </c>
      <c r="T43" s="167">
        <f>T42/D42</f>
        <v>0.10677712138712674</v>
      </c>
      <c r="U43" s="167">
        <f>U42/E42</f>
        <v>0.10677712138712674</v>
      </c>
      <c r="V43" s="167">
        <f>V42/F42</f>
        <v>0.10601403143955167</v>
      </c>
      <c r="W43" s="166">
        <f>V43-T43</f>
        <v>-7.6308994757506854E-4</v>
      </c>
      <c r="X43" s="166">
        <f>V43-U43</f>
        <v>-7.6308994757506854E-4</v>
      </c>
      <c r="Y43" s="166">
        <f>V43-S43</f>
        <v>-5.6286482975134861E-3</v>
      </c>
      <c r="Z43" s="167">
        <f>Z42/S42</f>
        <v>0.24610694522779436</v>
      </c>
      <c r="AA43" s="194">
        <f>AA42/V42</f>
        <v>6.0799883897942573E-2</v>
      </c>
      <c r="AB43" s="166">
        <f>AA43-Z43</f>
        <v>-0.18530706132985178</v>
      </c>
      <c r="AC43" s="167">
        <f>AC42/C42</f>
        <v>0.13911871860419925</v>
      </c>
      <c r="AD43" s="167">
        <f>AD42/F42</f>
        <v>0.11245967224262925</v>
      </c>
      <c r="AE43" s="166">
        <f>AD43-T43</f>
        <v>5.6825508555025106E-3</v>
      </c>
      <c r="AF43" s="166" t="e">
        <f>AD43-#REF!</f>
        <v>#REF!</v>
      </c>
      <c r="AG43" s="166">
        <f>AD43-S43</f>
        <v>8.1699250556409309E-4</v>
      </c>
      <c r="AH43" s="166">
        <f t="shared" ref="AH43" si="77">AD43-AC43</f>
        <v>-2.6659046361570002E-2</v>
      </c>
    </row>
    <row r="44" spans="1:34" s="146" customFormat="1" ht="20.25" customHeight="1">
      <c r="A44" s="343" t="s">
        <v>10</v>
      </c>
      <c r="B44" s="268">
        <f>B14+июль!B45</f>
        <v>349163.15700000001</v>
      </c>
      <c r="C44" s="268">
        <f>C14+июль!C45</f>
        <v>349163.15700000001</v>
      </c>
      <c r="D44" s="268">
        <f>D14+июль!D45</f>
        <v>347367.49399999995</v>
      </c>
      <c r="E44" s="268">
        <f>E14+июль!E45</f>
        <v>347367.49399999995</v>
      </c>
      <c r="F44" s="268">
        <f>F14+июль!F45</f>
        <v>338455.31699999998</v>
      </c>
      <c r="G44" s="161">
        <f>F44-D44</f>
        <v>-8912.1769999999669</v>
      </c>
      <c r="H44" s="161">
        <f t="shared" ref="H44" si="78">F44-E44</f>
        <v>-8912.1769999999669</v>
      </c>
      <c r="I44" s="161">
        <f>F44-C44</f>
        <v>-10707.840000000026</v>
      </c>
      <c r="J44" s="268">
        <f>J14+июль!J45</f>
        <v>298685.39939999999</v>
      </c>
      <c r="K44" s="268">
        <f>K14+июль!K45</f>
        <v>298685.39939999999</v>
      </c>
      <c r="L44" s="268">
        <f>L14+июль!L45</f>
        <v>298064.30079999997</v>
      </c>
      <c r="M44" s="268">
        <f>M14+июль!M45</f>
        <v>298064.30079999997</v>
      </c>
      <c r="N44" s="268">
        <f>N14+июль!N45</f>
        <v>293082.641</v>
      </c>
      <c r="O44" s="161">
        <f>N44-L44</f>
        <v>-4981.6597999999649</v>
      </c>
      <c r="P44" s="161">
        <f t="shared" ref="P44" si="79">N44-M44</f>
        <v>-4981.6597999999649</v>
      </c>
      <c r="Q44" s="161">
        <f>N44-K44</f>
        <v>-5602.7583999999915</v>
      </c>
      <c r="R44" s="168">
        <f>B44-J44</f>
        <v>50477.757600000012</v>
      </c>
      <c r="S44" s="168">
        <f>C44-K44</f>
        <v>50477.757600000012</v>
      </c>
      <c r="T44" s="168">
        <f>D44-L44</f>
        <v>49303.19319999998</v>
      </c>
      <c r="U44" s="168">
        <f>E44-M44</f>
        <v>49303.19319999998</v>
      </c>
      <c r="V44" s="168">
        <f>F44-N44</f>
        <v>45372.675999999978</v>
      </c>
      <c r="W44" s="161">
        <f>W45*F44</f>
        <v>-2665.5779294774879</v>
      </c>
      <c r="X44" s="163">
        <f>F44*X45</f>
        <v>-2665.5779294774879</v>
      </c>
      <c r="Y44" s="163">
        <f>F44*Y45</f>
        <v>-3557.0724784660988</v>
      </c>
      <c r="Z44" s="160">
        <v>1313.1160000000009</v>
      </c>
      <c r="AA44" s="160">
        <v>1483.7860000000001</v>
      </c>
      <c r="AB44" s="163">
        <f t="shared" ref="AB44" si="80">AA44-Z44</f>
        <v>170.66999999999916</v>
      </c>
      <c r="AC44" s="168">
        <f>S44+Z44</f>
        <v>51790.873600000014</v>
      </c>
      <c r="AD44" s="168">
        <f>V44+AA44</f>
        <v>46856.461999999978</v>
      </c>
      <c r="AE44" s="161">
        <f>AE45*F44</f>
        <v>-1181.7919294774874</v>
      </c>
      <c r="AF44" s="163" t="e">
        <f>AF45*F44</f>
        <v>#REF!</v>
      </c>
      <c r="AG44" s="163">
        <f>AG45*F44</f>
        <v>-2073.2864784660983</v>
      </c>
      <c r="AH44" s="163">
        <f>AH45*F44</f>
        <v>-3346.1329490282033</v>
      </c>
    </row>
    <row r="45" spans="1:34" s="146" customFormat="1" ht="20.25" customHeight="1" thickBot="1">
      <c r="A45" s="346"/>
      <c r="B45" s="164"/>
      <c r="C45" s="164"/>
      <c r="D45" s="164"/>
      <c r="E45" s="269"/>
      <c r="F45" s="164"/>
      <c r="G45" s="166">
        <f>G44/D44</f>
        <v>-2.5656335592529472E-2</v>
      </c>
      <c r="H45" s="166">
        <f t="shared" ref="H45" si="81">H44/E44</f>
        <v>-2.5656335592529472E-2</v>
      </c>
      <c r="I45" s="166">
        <f>I44/C44</f>
        <v>-3.0667153121198366E-2</v>
      </c>
      <c r="J45" s="164"/>
      <c r="K45" s="164"/>
      <c r="L45" s="164"/>
      <c r="M45" s="269"/>
      <c r="N45" s="164"/>
      <c r="O45" s="166">
        <f>O44/L44</f>
        <v>-1.6713372875011422E-2</v>
      </c>
      <c r="P45" s="166">
        <f t="shared" ref="P45" si="82">P44/M44</f>
        <v>-1.6713372875011422E-2</v>
      </c>
      <c r="Q45" s="166">
        <f>Q44/K44</f>
        <v>-1.8758059186203366E-2</v>
      </c>
      <c r="R45" s="167">
        <f>R44/B44</f>
        <v>0.14456782334569168</v>
      </c>
      <c r="S45" s="167">
        <f>S44/C44</f>
        <v>0.14456782334569168</v>
      </c>
      <c r="T45" s="167">
        <f>T44/D44</f>
        <v>0.14193381376093869</v>
      </c>
      <c r="U45" s="167">
        <f>U44/E44</f>
        <v>0.14193381376093869</v>
      </c>
      <c r="V45" s="167">
        <f>V44/F44</f>
        <v>0.13405809783747608</v>
      </c>
      <c r="W45" s="166">
        <f>V45-T45</f>
        <v>-7.8757159234626173E-3</v>
      </c>
      <c r="X45" s="166">
        <f>V45-U45</f>
        <v>-7.8757159234626173E-3</v>
      </c>
      <c r="Y45" s="166">
        <f>V45-S45</f>
        <v>-1.0509725508215606E-2</v>
      </c>
      <c r="Z45" s="167">
        <f>Z44/S44</f>
        <v>2.6013754620510334E-2</v>
      </c>
      <c r="AA45" s="194">
        <f>AA44/V44</f>
        <v>3.2702192835176856E-2</v>
      </c>
      <c r="AB45" s="166">
        <f>AA45-Z45</f>
        <v>6.6884382146665221E-3</v>
      </c>
      <c r="AC45" s="167">
        <f>AC44/C44</f>
        <v>0.14832857522822779</v>
      </c>
      <c r="AD45" s="167">
        <f>AD44/F44</f>
        <v>0.13844209160407422</v>
      </c>
      <c r="AE45" s="166">
        <f>AD45-T45</f>
        <v>-3.4917221568644685E-3</v>
      </c>
      <c r="AF45" s="166" t="e">
        <f>AD45-#REF!</f>
        <v>#REF!</v>
      </c>
      <c r="AG45" s="166">
        <f>AD45-S45</f>
        <v>-6.1257317416174573E-3</v>
      </c>
      <c r="AH45" s="166">
        <f t="shared" ref="AH45" si="83">AD45-AC45</f>
        <v>-9.8864836241535636E-3</v>
      </c>
    </row>
    <row r="46" spans="1:34" s="146" customFormat="1" ht="20.25" customHeight="1">
      <c r="A46" s="343" t="s">
        <v>12</v>
      </c>
      <c r="B46" s="268">
        <f>B16+июль!B47</f>
        <v>9106785.0609999988</v>
      </c>
      <c r="C46" s="268">
        <f>C16+июль!C47</f>
        <v>8985925.8880000003</v>
      </c>
      <c r="D46" s="268">
        <f>D16+июль!D47</f>
        <v>9172850.4979999978</v>
      </c>
      <c r="E46" s="268">
        <f>E16+июль!E47</f>
        <v>8659625.0010000002</v>
      </c>
      <c r="F46" s="268">
        <f>F16+июль!F47</f>
        <v>8623143.370000001</v>
      </c>
      <c r="G46" s="161">
        <f>F46-D46</f>
        <v>-549707.12799999677</v>
      </c>
      <c r="H46" s="161">
        <f t="shared" ref="H46" si="84">F46-E46</f>
        <v>-36481.630999999121</v>
      </c>
      <c r="I46" s="161">
        <f>F46-C46</f>
        <v>-362782.51799999923</v>
      </c>
      <c r="J46" s="268">
        <f>J16+июль!J47</f>
        <v>8218390.7410000004</v>
      </c>
      <c r="K46" s="268">
        <f>K16+июль!K47</f>
        <v>8072145.1039999994</v>
      </c>
      <c r="L46" s="268">
        <f>L16+июль!L47</f>
        <v>8300271.6510000015</v>
      </c>
      <c r="M46" s="268">
        <f>M16+июль!M47</f>
        <v>7837404.6970000016</v>
      </c>
      <c r="N46" s="268">
        <f>N16+июль!N47</f>
        <v>7825696.1520000016</v>
      </c>
      <c r="O46" s="161">
        <f>N46-L46</f>
        <v>-474575.49899999984</v>
      </c>
      <c r="P46" s="161">
        <f t="shared" ref="P46" si="85">N46-M46</f>
        <v>-11708.544999999925</v>
      </c>
      <c r="Q46" s="161">
        <f>N46-K46</f>
        <v>-246448.95199999772</v>
      </c>
      <c r="R46" s="168">
        <f>B46-J46</f>
        <v>888394.31999999844</v>
      </c>
      <c r="S46" s="168">
        <f>C46-K46</f>
        <v>913780.78400000092</v>
      </c>
      <c r="T46" s="168">
        <f>D46-L46</f>
        <v>872578.84699999634</v>
      </c>
      <c r="U46" s="168">
        <f>E46-M46</f>
        <v>822220.30399999861</v>
      </c>
      <c r="V46" s="168">
        <f>F46-N46</f>
        <v>797447.21799999941</v>
      </c>
      <c r="W46" s="161">
        <f>W47*F46</f>
        <v>-22840.052674567836</v>
      </c>
      <c r="X46" s="163">
        <f>F46*X47</f>
        <v>-21309.201856312699</v>
      </c>
      <c r="Y46" s="163">
        <f>F46*Y47</f>
        <v>-79442.131789284133</v>
      </c>
      <c r="Z46" s="160">
        <v>29852.140000000007</v>
      </c>
      <c r="AA46" s="160">
        <v>34077.948000000019</v>
      </c>
      <c r="AB46" s="163">
        <f t="shared" ref="AB46" si="86">AA46-Z46</f>
        <v>4225.8080000000118</v>
      </c>
      <c r="AC46" s="168">
        <f>S46+Z46</f>
        <v>943632.92400000093</v>
      </c>
      <c r="AD46" s="168">
        <f>V46+AA46</f>
        <v>831525.16599999939</v>
      </c>
      <c r="AE46" s="161">
        <f>AE47*F46</f>
        <v>11237.895325432151</v>
      </c>
      <c r="AF46" s="163" t="e">
        <f>AF47*F46</f>
        <v>#REF!</v>
      </c>
      <c r="AG46" s="163">
        <f>AG47*F46</f>
        <v>-45364.183789284136</v>
      </c>
      <c r="AH46" s="163">
        <f>AH47*F46</f>
        <v>-74011.124163572706</v>
      </c>
    </row>
    <row r="47" spans="1:34" s="146" customFormat="1" ht="20.25" customHeight="1" thickBot="1">
      <c r="A47" s="344"/>
      <c r="B47" s="164"/>
      <c r="C47" s="164"/>
      <c r="D47" s="164"/>
      <c r="E47" s="165"/>
      <c r="F47" s="164"/>
      <c r="G47" s="166">
        <f>G46/D46</f>
        <v>-5.9927623165759884E-2</v>
      </c>
      <c r="H47" s="166">
        <f t="shared" ref="H47" si="87">H46/E46</f>
        <v>-4.212841895092025E-3</v>
      </c>
      <c r="I47" s="166">
        <f>I46/C46</f>
        <v>-4.0372302478531102E-2</v>
      </c>
      <c r="J47" s="164"/>
      <c r="K47" s="164"/>
      <c r="L47" s="164"/>
      <c r="M47" s="165"/>
      <c r="N47" s="164"/>
      <c r="O47" s="166">
        <f>O46/L46</f>
        <v>-5.7175899651769092E-2</v>
      </c>
      <c r="P47" s="166">
        <f t="shared" ref="P47" si="88">P46/M46</f>
        <v>-1.4939314036547988E-3</v>
      </c>
      <c r="Q47" s="166">
        <f>Q46/K46</f>
        <v>-3.0530788139310649E-2</v>
      </c>
      <c r="R47" s="167">
        <f>R46/B46</f>
        <v>9.7553012841443465E-2</v>
      </c>
      <c r="S47" s="167">
        <f>S46/C46</f>
        <v>0.10169022039457097</v>
      </c>
      <c r="T47" s="167">
        <f>T46/D46</f>
        <v>9.5126247526900062E-2</v>
      </c>
      <c r="U47" s="167">
        <f>U46/E46</f>
        <v>9.4948719361987372E-2</v>
      </c>
      <c r="V47" s="167">
        <f>V46/F46</f>
        <v>9.2477555316350879E-2</v>
      </c>
      <c r="W47" s="166">
        <f>V47-T47</f>
        <v>-2.6486922105491834E-3</v>
      </c>
      <c r="X47" s="166">
        <f>V47-U47</f>
        <v>-2.4711640456364925E-3</v>
      </c>
      <c r="Y47" s="166">
        <f>V47-S47</f>
        <v>-9.212665078220092E-3</v>
      </c>
      <c r="Z47" s="167">
        <f>Z46/S46</f>
        <v>3.266882005257836E-2</v>
      </c>
      <c r="AA47" s="194">
        <f>AA46/V46</f>
        <v>4.2733797586588414E-2</v>
      </c>
      <c r="AB47" s="166">
        <f>AA47-Z47</f>
        <v>1.0064977534010054E-2</v>
      </c>
      <c r="AC47" s="167">
        <f>AC46/C46</f>
        <v>0.10501231990574825</v>
      </c>
      <c r="AD47" s="167">
        <f>AD46/F46</f>
        <v>9.6429472446542347E-2</v>
      </c>
      <c r="AE47" s="166">
        <f>AD47-T47</f>
        <v>1.3032249196422846E-3</v>
      </c>
      <c r="AF47" s="166" t="e">
        <f>AD47-#REF!</f>
        <v>#REF!</v>
      </c>
      <c r="AG47" s="166">
        <f>AD47-S47</f>
        <v>-5.260747948028624E-3</v>
      </c>
      <c r="AH47" s="166">
        <f t="shared" ref="AH47" si="89">AD47-AC47</f>
        <v>-8.5828474592059001E-3</v>
      </c>
    </row>
    <row r="48" spans="1:34" s="148" customFormat="1" ht="20.25" customHeight="1">
      <c r="A48" s="343" t="s">
        <v>13</v>
      </c>
      <c r="B48" s="268">
        <f>B18+июль!B49</f>
        <v>10503607.445827009</v>
      </c>
      <c r="C48" s="268">
        <f>C18+июль!C49</f>
        <v>10462505.080827011</v>
      </c>
      <c r="D48" s="268">
        <f>D18+июль!D49</f>
        <v>10474004.066999998</v>
      </c>
      <c r="E48" s="268">
        <f>E18+июль!E49</f>
        <v>10474004.066999998</v>
      </c>
      <c r="F48" s="268">
        <f>F18+июль!F49</f>
        <v>9938029.8101959992</v>
      </c>
      <c r="G48" s="161">
        <f>F48-D48</f>
        <v>-535974.25680399872</v>
      </c>
      <c r="H48" s="161">
        <f t="shared" ref="H48" si="90">F48-E48</f>
        <v>-535974.25680399872</v>
      </c>
      <c r="I48" s="161">
        <f>F48-C48</f>
        <v>-524475.27063101158</v>
      </c>
      <c r="J48" s="268">
        <f>J18+июль!J49</f>
        <v>10165239.806827011</v>
      </c>
      <c r="K48" s="268">
        <f>K18+июль!K49</f>
        <v>10104137.44182701</v>
      </c>
      <c r="L48" s="268">
        <f>L18+июль!L49</f>
        <v>10119751.601999998</v>
      </c>
      <c r="M48" s="268">
        <f>M18+июль!M49</f>
        <v>10119751.601999998</v>
      </c>
      <c r="N48" s="268">
        <f>N18+июль!N49</f>
        <v>9624152.7161960006</v>
      </c>
      <c r="O48" s="161">
        <f>N48-L48</f>
        <v>-495598.88580399752</v>
      </c>
      <c r="P48" s="161">
        <f t="shared" ref="P48" si="91">N48-M48</f>
        <v>-495598.88580399752</v>
      </c>
      <c r="Q48" s="161">
        <f>N48-K48</f>
        <v>-479984.72563100979</v>
      </c>
      <c r="R48" s="168">
        <f>B48-J48</f>
        <v>338367.63899999857</v>
      </c>
      <c r="S48" s="168">
        <f>C48-K48</f>
        <v>358367.63900000043</v>
      </c>
      <c r="T48" s="168">
        <f>D48-L48</f>
        <v>354252.46499999985</v>
      </c>
      <c r="U48" s="168">
        <f>E48-M48</f>
        <v>354252.46499999985</v>
      </c>
      <c r="V48" s="168">
        <f>F48-N48</f>
        <v>313877.09399999864</v>
      </c>
      <c r="W48" s="161">
        <f>W49*F48</f>
        <v>-22247.613894428236</v>
      </c>
      <c r="X48" s="163">
        <f>F48*X49</f>
        <v>-22247.613894428236</v>
      </c>
      <c r="Y48" s="163">
        <f>F48*Y49</f>
        <v>-26525.921518541534</v>
      </c>
      <c r="Z48" s="160">
        <v>0</v>
      </c>
      <c r="AA48" s="160">
        <v>0</v>
      </c>
      <c r="AB48" s="163">
        <f t="shared" ref="AB48" si="92">AA48-Z48</f>
        <v>0</v>
      </c>
      <c r="AC48" s="168">
        <f>S48+Z48</f>
        <v>358367.63900000043</v>
      </c>
      <c r="AD48" s="168">
        <f>V48+AA48</f>
        <v>313877.09399999864</v>
      </c>
      <c r="AE48" s="161">
        <f>AE49*F48</f>
        <v>-22247.613894428236</v>
      </c>
      <c r="AF48" s="163" t="e">
        <f>AF49*F48</f>
        <v>#REF!</v>
      </c>
      <c r="AG48" s="163">
        <f>AG49*F48</f>
        <v>-26525.921518541534</v>
      </c>
      <c r="AH48" s="163">
        <f>AH49*F48</f>
        <v>-26525.921518541534</v>
      </c>
    </row>
    <row r="49" spans="1:34" s="148" customFormat="1" ht="20.25" customHeight="1" thickBot="1">
      <c r="A49" s="344"/>
      <c r="B49" s="164"/>
      <c r="C49" s="164"/>
      <c r="D49" s="164"/>
      <c r="E49" s="170"/>
      <c r="F49" s="164"/>
      <c r="G49" s="166">
        <f>G48/D48</f>
        <v>-5.117185876341887E-2</v>
      </c>
      <c r="H49" s="166">
        <f t="shared" ref="H49" si="93">H48/E48</f>
        <v>-5.117185876341887E-2</v>
      </c>
      <c r="I49" s="166">
        <f>I48/C48</f>
        <v>-5.012903378103347E-2</v>
      </c>
      <c r="J49" s="164"/>
      <c r="K49" s="164"/>
      <c r="L49" s="164"/>
      <c r="M49" s="170"/>
      <c r="N49" s="164"/>
      <c r="O49" s="166">
        <f>O48/L48</f>
        <v>-4.8973423982664827E-2</v>
      </c>
      <c r="P49" s="166">
        <f t="shared" ref="P49" si="94">P48/M48</f>
        <v>-4.8973423982664827E-2</v>
      </c>
      <c r="Q49" s="166">
        <f>Q48/K48</f>
        <v>-4.750378034685758E-2</v>
      </c>
      <c r="R49" s="167">
        <f>R48/B48</f>
        <v>3.2214421639912776E-2</v>
      </c>
      <c r="S49" s="167">
        <f>S48/C48</f>
        <v>3.4252565349451966E-2</v>
      </c>
      <c r="T49" s="167">
        <f>T48/D48</f>
        <v>3.3822066779229935E-2</v>
      </c>
      <c r="U49" s="167">
        <f>U48/E48</f>
        <v>3.3822066779229935E-2</v>
      </c>
      <c r="V49" s="167">
        <f>V48/F48</f>
        <v>3.1583432530859788E-2</v>
      </c>
      <c r="W49" s="166">
        <f>V49-T49</f>
        <v>-2.2386342483701471E-3</v>
      </c>
      <c r="X49" s="166">
        <f>V49-U49</f>
        <v>-2.2386342483701471E-3</v>
      </c>
      <c r="Y49" s="166">
        <f>V49-S49</f>
        <v>-2.6691328185921778E-3</v>
      </c>
      <c r="Z49" s="167">
        <f>Z48/S48</f>
        <v>0</v>
      </c>
      <c r="AA49" s="194">
        <f>AA48/V48</f>
        <v>0</v>
      </c>
      <c r="AB49" s="166">
        <f>AA49-Z49</f>
        <v>0</v>
      </c>
      <c r="AC49" s="167">
        <f>AC48/C48</f>
        <v>3.4252565349451966E-2</v>
      </c>
      <c r="AD49" s="167">
        <f>AD48/F48</f>
        <v>3.1583432530859788E-2</v>
      </c>
      <c r="AE49" s="166">
        <f>AD49-T49</f>
        <v>-2.2386342483701471E-3</v>
      </c>
      <c r="AF49" s="166" t="e">
        <f>AD49-#REF!</f>
        <v>#REF!</v>
      </c>
      <c r="AG49" s="166">
        <f>AD49-S49</f>
        <v>-2.6691328185921778E-3</v>
      </c>
      <c r="AH49" s="166">
        <f t="shared" ref="AH49" si="95">AD49-AC49</f>
        <v>-2.6691328185921778E-3</v>
      </c>
    </row>
    <row r="50" spans="1:34" s="146" customFormat="1" ht="20.25" customHeight="1">
      <c r="A50" s="343" t="s">
        <v>14</v>
      </c>
      <c r="B50" s="268">
        <f>B20+июль!B51</f>
        <v>5623190.7910000002</v>
      </c>
      <c r="C50" s="268">
        <f>C20+июль!C51</f>
        <v>5623190.7910000002</v>
      </c>
      <c r="D50" s="268">
        <f>D20+июль!D51</f>
        <v>5665509.5246571423</v>
      </c>
      <c r="E50" s="268">
        <f>E20+июль!E51</f>
        <v>5665509.5246571423</v>
      </c>
      <c r="F50" s="268">
        <f>F20+июль!F51</f>
        <v>5349691.7300000004</v>
      </c>
      <c r="G50" s="161">
        <f>F50-D50</f>
        <v>-315817.7946571419</v>
      </c>
      <c r="H50" s="161">
        <f t="shared" ref="H50" si="96">F50-E50</f>
        <v>-315817.7946571419</v>
      </c>
      <c r="I50" s="161">
        <f>F50-C50</f>
        <v>-273499.06099999975</v>
      </c>
      <c r="J50" s="268">
        <f>J20+июль!J51</f>
        <v>5266296.8829999994</v>
      </c>
      <c r="K50" s="268">
        <f>K20+июль!K51</f>
        <v>5262949.8209999995</v>
      </c>
      <c r="L50" s="268">
        <f>L20+июль!L51</f>
        <v>5311533.8153051427</v>
      </c>
      <c r="M50" s="268">
        <f>M20+июль!M51</f>
        <v>5311533.8153051427</v>
      </c>
      <c r="N50" s="268">
        <f>N20+июль!N51</f>
        <v>5034926.852</v>
      </c>
      <c r="O50" s="161">
        <f>N50-L50</f>
        <v>-276606.96330514271</v>
      </c>
      <c r="P50" s="161">
        <f t="shared" ref="P50" si="97">N50-M50</f>
        <v>-276606.96330514271</v>
      </c>
      <c r="Q50" s="161">
        <f>N50-K50</f>
        <v>-228022.96899999958</v>
      </c>
      <c r="R50" s="168">
        <f>B50-J50</f>
        <v>356893.90800000075</v>
      </c>
      <c r="S50" s="168">
        <f>C50-K50</f>
        <v>360240.97000000067</v>
      </c>
      <c r="T50" s="168">
        <f>D50-L50</f>
        <v>353975.70935199969</v>
      </c>
      <c r="U50" s="168">
        <f>E50-M50</f>
        <v>353975.70935199969</v>
      </c>
      <c r="V50" s="168">
        <f>F50-N50</f>
        <v>314764.87800000049</v>
      </c>
      <c r="W50" s="161">
        <f>W51*F50</f>
        <v>-19478.832420003524</v>
      </c>
      <c r="X50" s="163">
        <f>F50*X51</f>
        <v>-19478.832420003524</v>
      </c>
      <c r="Y50" s="163">
        <f>F50*Y51</f>
        <v>-27954.800140861924</v>
      </c>
      <c r="Z50" s="160">
        <v>10426.391000000011</v>
      </c>
      <c r="AA50" s="160">
        <v>4730.4339999999975</v>
      </c>
      <c r="AB50" s="163">
        <f t="shared" ref="AB50" si="98">AA50-Z50</f>
        <v>-5695.9570000000131</v>
      </c>
      <c r="AC50" s="168">
        <f>S50+Z50</f>
        <v>370667.36100000067</v>
      </c>
      <c r="AD50" s="168">
        <f>V50+AA50</f>
        <v>319495.3120000005</v>
      </c>
      <c r="AE50" s="161">
        <f>AE51*F50</f>
        <v>-14748.39842000353</v>
      </c>
      <c r="AF50" s="163" t="e">
        <f>AF51*F50</f>
        <v>#REF!</v>
      </c>
      <c r="AG50" s="163">
        <f>AG51*F50</f>
        <v>-23224.36614086193</v>
      </c>
      <c r="AH50" s="163">
        <f>AH51*F50</f>
        <v>-33143.641473955751</v>
      </c>
    </row>
    <row r="51" spans="1:34" s="146" customFormat="1" ht="20.25" customHeight="1" thickBot="1">
      <c r="A51" s="344"/>
      <c r="B51" s="164"/>
      <c r="C51" s="164"/>
      <c r="D51" s="164"/>
      <c r="E51" s="269"/>
      <c r="F51" s="164"/>
      <c r="G51" s="166">
        <f>G50/D50</f>
        <v>-5.5743934995194297E-2</v>
      </c>
      <c r="H51" s="166">
        <f t="shared" ref="H51" si="99">H50/E50</f>
        <v>-5.5743934995194297E-2</v>
      </c>
      <c r="I51" s="166">
        <f>I50/C50</f>
        <v>-4.8637698980041548E-2</v>
      </c>
      <c r="J51" s="164"/>
      <c r="K51" s="164"/>
      <c r="L51" s="164"/>
      <c r="M51" s="165"/>
      <c r="N51" s="164"/>
      <c r="O51" s="166">
        <f>O50/L50</f>
        <v>-5.2076664278800588E-2</v>
      </c>
      <c r="P51" s="166">
        <f t="shared" ref="P51" si="100">P50/M50</f>
        <v>-5.2076664278800588E-2</v>
      </c>
      <c r="Q51" s="166">
        <f>Q50/K50</f>
        <v>-4.3326076963559862E-2</v>
      </c>
      <c r="R51" s="167">
        <f>R50/B50</f>
        <v>6.3468219604288501E-2</v>
      </c>
      <c r="S51" s="167">
        <f>S50/C50</f>
        <v>6.4063444295109392E-2</v>
      </c>
      <c r="T51" s="167">
        <f>T50/D50</f>
        <v>6.2479059970059994E-2</v>
      </c>
      <c r="U51" s="167">
        <f>U50/E50</f>
        <v>6.2479059970059994E-2</v>
      </c>
      <c r="V51" s="167">
        <f>V50/F50</f>
        <v>5.8837946911008361E-2</v>
      </c>
      <c r="W51" s="166">
        <f>V51-T51</f>
        <v>-3.641113059051633E-3</v>
      </c>
      <c r="X51" s="166">
        <f>V51-U51</f>
        <v>-3.641113059051633E-3</v>
      </c>
      <c r="Y51" s="166">
        <f>V51-S51</f>
        <v>-5.2254973841010313E-3</v>
      </c>
      <c r="Z51" s="167">
        <f>Z50/S50</f>
        <v>2.8942824021376556E-2</v>
      </c>
      <c r="AA51" s="194">
        <f>AA50/V50</f>
        <v>1.502846832866782E-2</v>
      </c>
      <c r="AB51" s="166">
        <f>AA51-Z51</f>
        <v>-1.3914355692708736E-2</v>
      </c>
      <c r="AC51" s="167">
        <f>AC50/C50</f>
        <v>6.5917621289546008E-2</v>
      </c>
      <c r="AD51" s="167">
        <f>AD50/F50</f>
        <v>5.9722191132684288E-2</v>
      </c>
      <c r="AE51" s="166">
        <f>AD51-T51</f>
        <v>-2.7568688373757061E-3</v>
      </c>
      <c r="AF51" s="166" t="e">
        <f>AD51-#REF!</f>
        <v>#REF!</v>
      </c>
      <c r="AG51" s="166">
        <f>AD51-S51</f>
        <v>-4.3412531624251044E-3</v>
      </c>
      <c r="AH51" s="166">
        <f t="shared" ref="AH51" si="101">AD51-AC51</f>
        <v>-6.1954301568617198E-3</v>
      </c>
    </row>
    <row r="52" spans="1:34" s="146" customFormat="1" ht="20.25" customHeight="1">
      <c r="A52" s="343" t="s">
        <v>15</v>
      </c>
      <c r="B52" s="268">
        <f>B22+июль!B53</f>
        <v>1867934.0879999998</v>
      </c>
      <c r="C52" s="268">
        <f>C22+июль!C53</f>
        <v>1867934.0879999998</v>
      </c>
      <c r="D52" s="268">
        <f>D22+июль!D53</f>
        <v>1877254.5111720497</v>
      </c>
      <c r="E52" s="268">
        <f>E22+июль!E53</f>
        <v>1877257.5111720497</v>
      </c>
      <c r="F52" s="268">
        <f>F22+июль!F53</f>
        <v>1803010.824</v>
      </c>
      <c r="G52" s="161">
        <f>F52-D52</f>
        <v>-74243.687172049657</v>
      </c>
      <c r="H52" s="161">
        <f t="shared" ref="H52" si="102">F52-E52</f>
        <v>-74246.687172049657</v>
      </c>
      <c r="I52" s="161">
        <f>F52-C52</f>
        <v>-64923.263999999734</v>
      </c>
      <c r="J52" s="268">
        <f>J22+июль!J53</f>
        <v>1758706.3375800001</v>
      </c>
      <c r="K52" s="268">
        <f>K22+июль!K53</f>
        <v>1724236.0738300001</v>
      </c>
      <c r="L52" s="268">
        <f>L22+июль!L53</f>
        <v>1752254.0658411803</v>
      </c>
      <c r="M52" s="268">
        <f>M22+июль!M53</f>
        <v>1752257.0658411803</v>
      </c>
      <c r="N52" s="268">
        <f>N22+июль!N53</f>
        <v>1688890.6439752835</v>
      </c>
      <c r="O52" s="161">
        <f>N52-L52</f>
        <v>-63363.421865896787</v>
      </c>
      <c r="P52" s="161">
        <f t="shared" ref="P52" si="103">N52-M52</f>
        <v>-63366.421865896787</v>
      </c>
      <c r="Q52" s="161">
        <f>N52-K52</f>
        <v>-35345.42985471664</v>
      </c>
      <c r="R52" s="168">
        <f>B52-J52</f>
        <v>109227.75041999971</v>
      </c>
      <c r="S52" s="168">
        <f>C52-K52</f>
        <v>143698.01416999963</v>
      </c>
      <c r="T52" s="168">
        <f>D52-L52</f>
        <v>125000.44533086941</v>
      </c>
      <c r="U52" s="168">
        <f>E52-M52</f>
        <v>125000.44533086941</v>
      </c>
      <c r="V52" s="168">
        <f>F52-N52</f>
        <v>114120.18002471654</v>
      </c>
      <c r="W52" s="161">
        <f>W53*F52</f>
        <v>-5936.6128049702975</v>
      </c>
      <c r="X52" s="163">
        <f>F52*X53</f>
        <v>-5936.4209451021843</v>
      </c>
      <c r="Y52" s="163">
        <f>F52*Y53</f>
        <v>-24583.362354137858</v>
      </c>
      <c r="Z52" s="160">
        <v>0</v>
      </c>
      <c r="AA52" s="160">
        <v>0</v>
      </c>
      <c r="AB52" s="163">
        <f t="shared" ref="AB52" si="104">AA52-Z52</f>
        <v>0</v>
      </c>
      <c r="AC52" s="168">
        <f>S52+Z52</f>
        <v>143698.01416999963</v>
      </c>
      <c r="AD52" s="168">
        <f>V52+AA52</f>
        <v>114120.18002471654</v>
      </c>
      <c r="AE52" s="161">
        <f>AE53*F52</f>
        <v>-5936.6128049702975</v>
      </c>
      <c r="AF52" s="163" t="e">
        <f>AF53*F52</f>
        <v>#REF!</v>
      </c>
      <c r="AG52" s="163">
        <f>AG53*F52</f>
        <v>-24583.362354137858</v>
      </c>
      <c r="AH52" s="163">
        <f>AH53*F52</f>
        <v>-24583.362354137858</v>
      </c>
    </row>
    <row r="53" spans="1:34" s="146" customFormat="1" ht="20.25" customHeight="1" thickBot="1">
      <c r="A53" s="344"/>
      <c r="B53" s="164"/>
      <c r="C53" s="164"/>
      <c r="D53" s="164"/>
      <c r="E53" s="165"/>
      <c r="F53" s="164"/>
      <c r="G53" s="166">
        <f>G52/D52</f>
        <v>-3.9549079110054272E-2</v>
      </c>
      <c r="H53" s="166">
        <f t="shared" ref="H53" si="105">H52/E52</f>
        <v>-3.9550613983530887E-2</v>
      </c>
      <c r="I53" s="166">
        <f>I52/C52</f>
        <v>-3.4756721030511938E-2</v>
      </c>
      <c r="J53" s="164"/>
      <c r="K53" s="164"/>
      <c r="L53" s="164"/>
      <c r="M53" s="165"/>
      <c r="N53" s="164"/>
      <c r="O53" s="166">
        <f>O52/L52</f>
        <v>-3.6161092789634239E-2</v>
      </c>
      <c r="P53" s="166">
        <f t="shared" ref="P53" si="106">P52/M52</f>
        <v>-3.616274295659775E-2</v>
      </c>
      <c r="Q53" s="166">
        <f>Q52/K52</f>
        <v>-2.0499182444434518E-2</v>
      </c>
      <c r="R53" s="167">
        <f>R52/B52</f>
        <v>5.8475163080807656E-2</v>
      </c>
      <c r="S53" s="167">
        <f>S52/C52</f>
        <v>7.6928846201343937E-2</v>
      </c>
      <c r="T53" s="167">
        <f>T52/D52</f>
        <v>6.6586839763579167E-2</v>
      </c>
      <c r="U53" s="167">
        <f>U52/E52</f>
        <v>6.6586733352754807E-2</v>
      </c>
      <c r="V53" s="167">
        <f>V52/F52</f>
        <v>6.3294229022729673E-2</v>
      </c>
      <c r="W53" s="166">
        <f>V53-T53</f>
        <v>-3.2926107408494942E-3</v>
      </c>
      <c r="X53" s="166">
        <f>V53-U53</f>
        <v>-3.2925043300251339E-3</v>
      </c>
      <c r="Y53" s="166">
        <f>V53-S53</f>
        <v>-1.3634617178614264E-2</v>
      </c>
      <c r="Z53" s="167">
        <f>Z52/S52</f>
        <v>0</v>
      </c>
      <c r="AA53" s="194">
        <f>AA52/V52</f>
        <v>0</v>
      </c>
      <c r="AB53" s="166">
        <f>AA53-Z53</f>
        <v>0</v>
      </c>
      <c r="AC53" s="167">
        <f>AC52/C52</f>
        <v>7.6928846201343937E-2</v>
      </c>
      <c r="AD53" s="167">
        <f>AD52/F52</f>
        <v>6.3294229022729673E-2</v>
      </c>
      <c r="AE53" s="166">
        <f>AD53-T53</f>
        <v>-3.2926107408494942E-3</v>
      </c>
      <c r="AF53" s="166" t="e">
        <f>AD53-#REF!</f>
        <v>#REF!</v>
      </c>
      <c r="AG53" s="166">
        <f>AD53-S53</f>
        <v>-1.3634617178614264E-2</v>
      </c>
      <c r="AH53" s="166">
        <f t="shared" ref="AH53" si="107">AD53-AC53</f>
        <v>-1.3634617178614264E-2</v>
      </c>
    </row>
    <row r="54" spans="1:34" s="148" customFormat="1" ht="20.25" customHeight="1">
      <c r="A54" s="343" t="s">
        <v>16</v>
      </c>
      <c r="B54" s="268">
        <f>B24+июль!B55</f>
        <v>4037586.1875409996</v>
      </c>
      <c r="C54" s="268">
        <f>C24+июль!C55</f>
        <v>4037586.1875409996</v>
      </c>
      <c r="D54" s="268">
        <f>D24+июль!D55</f>
        <v>4053421.6169999996</v>
      </c>
      <c r="E54" s="268">
        <f>E24+июль!E55</f>
        <v>4053421.6169999996</v>
      </c>
      <c r="F54" s="268">
        <f>F24+июль!F55</f>
        <v>4080380.2686000001</v>
      </c>
      <c r="G54" s="161">
        <f>F54-D54</f>
        <v>26958.651600000449</v>
      </c>
      <c r="H54" s="161">
        <f t="shared" ref="H54" si="108">F54-E54</f>
        <v>26958.651600000449</v>
      </c>
      <c r="I54" s="161">
        <f>F54-C54</f>
        <v>42794.081059000455</v>
      </c>
      <c r="J54" s="268">
        <f>J24+июль!J55</f>
        <v>3720219.6586493999</v>
      </c>
      <c r="K54" s="268">
        <f>K24+июль!K55</f>
        <v>3720219.6586493999</v>
      </c>
      <c r="L54" s="268">
        <f>L24+июль!L55</f>
        <v>3734154.3190000001</v>
      </c>
      <c r="M54" s="268">
        <f>M24+июль!M55</f>
        <v>3734154.3190000001</v>
      </c>
      <c r="N54" s="268">
        <f>N24+июль!N55</f>
        <v>3760433.7486000005</v>
      </c>
      <c r="O54" s="161">
        <f>N54-L54</f>
        <v>26279.429600000381</v>
      </c>
      <c r="P54" s="161">
        <f t="shared" ref="P54" si="109">N54-M54</f>
        <v>26279.429600000381</v>
      </c>
      <c r="Q54" s="161">
        <f>N54-K54</f>
        <v>40214.089950600639</v>
      </c>
      <c r="R54" s="168">
        <f>B54-J54</f>
        <v>317366.52889159974</v>
      </c>
      <c r="S54" s="168">
        <f>C54-K54</f>
        <v>317366.52889159974</v>
      </c>
      <c r="T54" s="168">
        <f>D54-L54</f>
        <v>319267.29799999949</v>
      </c>
      <c r="U54" s="168">
        <f>E54-M54</f>
        <v>319267.29799999949</v>
      </c>
      <c r="V54" s="168">
        <f>F54-N54</f>
        <v>319946.51999999955</v>
      </c>
      <c r="W54" s="161">
        <f>W55*F54</f>
        <v>-1444.1731627330321</v>
      </c>
      <c r="X54" s="163">
        <f>F54*X55</f>
        <v>-1444.1731627330321</v>
      </c>
      <c r="Y54" s="163">
        <f>F54*Y55</f>
        <v>-783.75354792718451</v>
      </c>
      <c r="Z54" s="160">
        <v>109840.06700000001</v>
      </c>
      <c r="AA54" s="160">
        <v>27141.564999999991</v>
      </c>
      <c r="AB54" s="163">
        <f t="shared" ref="AB54" si="110">AA54-Z54</f>
        <v>-82698.502000000022</v>
      </c>
      <c r="AC54" s="168">
        <f>S54+Z54</f>
        <v>427206.59589159978</v>
      </c>
      <c r="AD54" s="168">
        <f>V54+AA54</f>
        <v>347088.08499999956</v>
      </c>
      <c r="AE54" s="161">
        <f>AE55*F54</f>
        <v>25697.39183726695</v>
      </c>
      <c r="AF54" s="163" t="e">
        <f>AF55*F54</f>
        <v>#REF!</v>
      </c>
      <c r="AG54" s="163">
        <f>AG55*F54</f>
        <v>26357.811452072798</v>
      </c>
      <c r="AH54" s="163">
        <f>AH55*F54</f>
        <v>-84646.442394322905</v>
      </c>
    </row>
    <row r="55" spans="1:34" s="148" customFormat="1" ht="20.25" customHeight="1" thickBot="1">
      <c r="A55" s="344"/>
      <c r="B55" s="164"/>
      <c r="C55" s="164"/>
      <c r="D55" s="169"/>
      <c r="E55" s="170"/>
      <c r="F55" s="169"/>
      <c r="G55" s="166">
        <f>G54/D54</f>
        <v>6.6508382663516179E-3</v>
      </c>
      <c r="H55" s="166">
        <f t="shared" ref="H55" si="111">H54/E54</f>
        <v>6.6508382663516179E-3</v>
      </c>
      <c r="I55" s="166">
        <f>I54/C54</f>
        <v>1.0598926950724294E-2</v>
      </c>
      <c r="J55" s="164"/>
      <c r="K55" s="164"/>
      <c r="L55" s="169"/>
      <c r="M55" s="170"/>
      <c r="N55" s="169"/>
      <c r="O55" s="166">
        <f>O54/L54</f>
        <v>7.0375853151773242E-3</v>
      </c>
      <c r="P55" s="166">
        <f t="shared" ref="P55" si="112">P54/M54</f>
        <v>7.0375853151773242E-3</v>
      </c>
      <c r="Q55" s="166">
        <f>Q54/K54</f>
        <v>1.0809600948455846E-2</v>
      </c>
      <c r="R55" s="167">
        <f>R54/B54</f>
        <v>7.8603035118089859E-2</v>
      </c>
      <c r="S55" s="167">
        <f>S54/C54</f>
        <v>7.8603035118089859E-2</v>
      </c>
      <c r="T55" s="167">
        <f>T54/D54</f>
        <v>7.8764887585588542E-2</v>
      </c>
      <c r="U55" s="167">
        <f>U54/E54</f>
        <v>7.8764887585588542E-2</v>
      </c>
      <c r="V55" s="167">
        <f>V54/F54</f>
        <v>7.8410956562579126E-2</v>
      </c>
      <c r="W55" s="166">
        <f>V55-T55</f>
        <v>-3.5393102300941559E-4</v>
      </c>
      <c r="X55" s="166">
        <f>V55-U55</f>
        <v>-3.5393102300941559E-4</v>
      </c>
      <c r="Y55" s="166">
        <f>V55-S55</f>
        <v>-1.9207855551073294E-4</v>
      </c>
      <c r="Z55" s="167">
        <f>Z54/S54</f>
        <v>0.34609846029956476</v>
      </c>
      <c r="AA55" s="194">
        <f>AA54/V54</f>
        <v>8.4831568100818946E-2</v>
      </c>
      <c r="AB55" s="166">
        <f>AA55-Z55</f>
        <v>-0.26126689219874583</v>
      </c>
      <c r="AC55" s="167">
        <f>AC54/C54</f>
        <v>0.10580742454733338</v>
      </c>
      <c r="AD55" s="167">
        <f>AD54/F54</f>
        <v>8.506268096406791E-2</v>
      </c>
      <c r="AE55" s="166">
        <f>AD55-T55</f>
        <v>6.2977933784793688E-3</v>
      </c>
      <c r="AF55" s="166" t="e">
        <f>AD55-#REF!</f>
        <v>#REF!</v>
      </c>
      <c r="AG55" s="166">
        <f>AD55-S55</f>
        <v>6.4596458459780515E-3</v>
      </c>
      <c r="AH55" s="166">
        <f t="shared" ref="AH55" si="113">AD55-AC55</f>
        <v>-2.0744743583265474E-2</v>
      </c>
    </row>
    <row r="56" spans="1:34" s="146" customFormat="1" ht="20.25" customHeight="1">
      <c r="A56" s="349" t="s">
        <v>119</v>
      </c>
      <c r="B56" s="268">
        <f>B26+июль!B57</f>
        <v>464746.78200000001</v>
      </c>
      <c r="C56" s="268">
        <f>C26+июль!C57</f>
        <v>464746.78200000001</v>
      </c>
      <c r="D56" s="268">
        <f>D26+июль!D57</f>
        <v>463702.83165032248</v>
      </c>
      <c r="E56" s="268">
        <f>E26+июль!E57</f>
        <v>463702.83165032248</v>
      </c>
      <c r="F56" s="268">
        <f>F26+июль!F57</f>
        <v>455550.80000000005</v>
      </c>
      <c r="G56" s="161">
        <f>F56-D56</f>
        <v>-8152.0316503224312</v>
      </c>
      <c r="H56" s="161">
        <f t="shared" ref="H56" si="114">F56-E56</f>
        <v>-8152.0316503224312</v>
      </c>
      <c r="I56" s="161">
        <f>F56-C56</f>
        <v>-9195.98199999996</v>
      </c>
      <c r="J56" s="268">
        <f>J26+июль!J57</f>
        <v>326941.027</v>
      </c>
      <c r="K56" s="268">
        <f>K26+июль!K57</f>
        <v>326941.027</v>
      </c>
      <c r="L56" s="268">
        <f>L26+июль!L57</f>
        <v>336487.72141407535</v>
      </c>
      <c r="M56" s="268">
        <f>M26+июль!M57</f>
        <v>336487.72141407535</v>
      </c>
      <c r="N56" s="268">
        <f>N26+июль!N57</f>
        <v>308577.89299999998</v>
      </c>
      <c r="O56" s="161">
        <f>N56-L56</f>
        <v>-27909.828414075368</v>
      </c>
      <c r="P56" s="161">
        <f t="shared" ref="P56" si="115">N56-M56</f>
        <v>-27909.828414075368</v>
      </c>
      <c r="Q56" s="161">
        <f>N56-K56</f>
        <v>-18363.13400000002</v>
      </c>
      <c r="R56" s="168">
        <f>B56-J56</f>
        <v>137805.755</v>
      </c>
      <c r="S56" s="168">
        <f>C56-K56</f>
        <v>137805.755</v>
      </c>
      <c r="T56" s="168">
        <f>D56-L56</f>
        <v>127215.11023624713</v>
      </c>
      <c r="U56" s="168">
        <f>E56-M56</f>
        <v>127215.11023624713</v>
      </c>
      <c r="V56" s="168">
        <f>F56-N56</f>
        <v>146972.90700000006</v>
      </c>
      <c r="W56" s="161">
        <f>W57*F56</f>
        <v>21994.275677099729</v>
      </c>
      <c r="X56" s="163">
        <f>F56*X57</f>
        <v>21994.275677099729</v>
      </c>
      <c r="Y56" s="163">
        <f>F56*Y57</f>
        <v>11893.925571239992</v>
      </c>
      <c r="Z56" s="160">
        <v>32262.410999999993</v>
      </c>
      <c r="AA56" s="160">
        <v>15791.545000000004</v>
      </c>
      <c r="AB56" s="163">
        <f t="shared" ref="AB56" si="116">AA56-Z56</f>
        <v>-16470.865999999987</v>
      </c>
      <c r="AC56" s="168">
        <f>S56+Z56</f>
        <v>170068.166</v>
      </c>
      <c r="AD56" s="168">
        <f>V56+AA56</f>
        <v>162764.45200000008</v>
      </c>
      <c r="AE56" s="161">
        <f>AE57*F56</f>
        <v>37785.820677099749</v>
      </c>
      <c r="AF56" s="163" t="e">
        <f>AF57*F56</f>
        <v>#REF!</v>
      </c>
      <c r="AG56" s="163">
        <f>AG57*F56</f>
        <v>27685.47057124001</v>
      </c>
      <c r="AH56" s="163">
        <f>AH57*F56</f>
        <v>-3938.5615043146354</v>
      </c>
    </row>
    <row r="57" spans="1:34" s="146" customFormat="1" ht="20.25" customHeight="1" thickBot="1">
      <c r="A57" s="350"/>
      <c r="B57" s="164"/>
      <c r="C57" s="164"/>
      <c r="D57" s="169"/>
      <c r="E57" s="171"/>
      <c r="F57" s="169"/>
      <c r="G57" s="166">
        <f>G56/D56</f>
        <v>-1.7580293010739826E-2</v>
      </c>
      <c r="H57" s="166">
        <f t="shared" ref="H57" si="117">H56/E56</f>
        <v>-1.7580293010739826E-2</v>
      </c>
      <c r="I57" s="166">
        <f>I56/C56</f>
        <v>-1.9787080526788802E-2</v>
      </c>
      <c r="J57" s="164"/>
      <c r="K57" s="164"/>
      <c r="L57" s="169"/>
      <c r="M57" s="171"/>
      <c r="N57" s="169"/>
      <c r="O57" s="166">
        <f>O56/L56</f>
        <v>-8.2944567180001399E-2</v>
      </c>
      <c r="P57" s="166">
        <f t="shared" ref="P57" si="118">P56/M56</f>
        <v>-8.2944567180001399E-2</v>
      </c>
      <c r="Q57" s="166">
        <f>Q56/K56</f>
        <v>-5.6166502468348888E-2</v>
      </c>
      <c r="R57" s="167">
        <f>R56/B56</f>
        <v>0.29651793264057502</v>
      </c>
      <c r="S57" s="167">
        <f>S56/C56</f>
        <v>0.29651793264057502</v>
      </c>
      <c r="T57" s="167">
        <f>T56/D56</f>
        <v>0.27434620095695217</v>
      </c>
      <c r="U57" s="167">
        <f>U56/E56</f>
        <v>0.27434620095695217</v>
      </c>
      <c r="V57" s="167">
        <f>V56/F56</f>
        <v>0.32262682229951095</v>
      </c>
      <c r="W57" s="166">
        <f>V57-T57</f>
        <v>4.8280621342558783E-2</v>
      </c>
      <c r="X57" s="166">
        <f>V57-U57</f>
        <v>4.8280621342558783E-2</v>
      </c>
      <c r="Y57" s="166">
        <f>V57-S57</f>
        <v>2.610888965893593E-2</v>
      </c>
      <c r="Z57" s="167">
        <f>Z56/S56</f>
        <v>0.23411512095412845</v>
      </c>
      <c r="AA57" s="194">
        <f>AA56/V56</f>
        <v>0.10744527901322655</v>
      </c>
      <c r="AB57" s="166">
        <f>AA57-Z57</f>
        <v>-0.12666984194090192</v>
      </c>
      <c r="AC57" s="167">
        <f>AC56/C56</f>
        <v>0.36593726430579138</v>
      </c>
      <c r="AD57" s="167">
        <f>AD56/F56</f>
        <v>0.3572915512386326</v>
      </c>
      <c r="AE57" s="166">
        <f>AD57-T57</f>
        <v>8.294535028168043E-2</v>
      </c>
      <c r="AF57" s="166" t="e">
        <f>AD57-#REF!</f>
        <v>#REF!</v>
      </c>
      <c r="AG57" s="166">
        <f>AD57-S57</f>
        <v>6.0773618598057577E-2</v>
      </c>
      <c r="AH57" s="166">
        <f t="shared" ref="AH57" si="119">AD57-AC57</f>
        <v>-8.6457130671587779E-3</v>
      </c>
    </row>
    <row r="58" spans="1:34" s="146" customFormat="1" ht="20.25" customHeight="1">
      <c r="A58" s="341" t="s">
        <v>117</v>
      </c>
      <c r="B58" s="322">
        <f t="shared" ref="B58:F58" si="120">B40+B44+B42+B46+B48+B50+B52+B54</f>
        <v>39355459.584368005</v>
      </c>
      <c r="C58" s="322">
        <f t="shared" si="120"/>
        <v>39196358.802368015</v>
      </c>
      <c r="D58" s="322">
        <f>D40+D44+D42+D46+D48+D50+D52+D54</f>
        <v>39459726.179005489</v>
      </c>
      <c r="E58" s="322">
        <f t="shared" ref="E58" si="121">E40+E44+E42+E46+E48+E50+E52+E54</f>
        <v>38878095.465853393</v>
      </c>
      <c r="F58" s="322">
        <f t="shared" si="120"/>
        <v>37781794.037795998</v>
      </c>
      <c r="G58" s="173">
        <f>F58-D58</f>
        <v>-1677932.1412094906</v>
      </c>
      <c r="H58" s="173">
        <f t="shared" ref="H58" si="122">F58-E58</f>
        <v>-1096301.4280573949</v>
      </c>
      <c r="I58" s="173">
        <f>F58-C58</f>
        <v>-1414564.7645720169</v>
      </c>
      <c r="J58" s="322">
        <f t="shared" ref="J58:N58" si="123">J40+J44+J42+J46+J48+J50+J52+J54</f>
        <v>36675628.219456404</v>
      </c>
      <c r="K58" s="322">
        <f t="shared" si="123"/>
        <v>36419702.476575181</v>
      </c>
      <c r="L58" s="322">
        <f>L40+L44+L42+L46+L48+L50+L52+L54</f>
        <v>36759377.474491328</v>
      </c>
      <c r="M58" s="322">
        <f t="shared" ref="M58" si="124">M40+M44+M42+M46+M48+M50+M52+M54</f>
        <v>36238430.633291505</v>
      </c>
      <c r="N58" s="322">
        <f t="shared" si="123"/>
        <v>35282648.23679129</v>
      </c>
      <c r="O58" s="173">
        <f>N58-L58</f>
        <v>-1476729.2377000377</v>
      </c>
      <c r="P58" s="173">
        <f t="shared" ref="P58" si="125">N58-M58</f>
        <v>-955782.39650021493</v>
      </c>
      <c r="Q58" s="173">
        <f>N58-K58</f>
        <v>-1137054.2397838905</v>
      </c>
      <c r="R58" s="174">
        <f t="shared" ref="R58:S58" si="126">R40+R44+R42+R46+R48+R50+R52+R54</f>
        <v>2679831.3649115972</v>
      </c>
      <c r="S58" s="175">
        <f t="shared" si="126"/>
        <v>2776656.3257928286</v>
      </c>
      <c r="T58" s="175">
        <f>T40+T44+T42+T46+T48+T50+T52+T54</f>
        <v>2700348.7045141594</v>
      </c>
      <c r="U58" s="175">
        <f t="shared" ref="U58" si="127">U40+U44+U42+U46+U48+U50+U52+U54</f>
        <v>2639664.8325618855</v>
      </c>
      <c r="V58" s="176">
        <f>V40+V42+V44+V46+V48+V50+V52+V54</f>
        <v>2499145.8010047143</v>
      </c>
      <c r="W58" s="172">
        <f>W59*F58</f>
        <v>-86376.919587933662</v>
      </c>
      <c r="X58" s="172">
        <f>F58*X59</f>
        <v>-66084.615702820156</v>
      </c>
      <c r="Y58" s="172">
        <f>F58*Y59</f>
        <v>-177303.25243415163</v>
      </c>
      <c r="Z58" s="176">
        <f>Z40+Z42+Z44+Z46+Z48+Z50+Z52+Z54</f>
        <v>233805.85800000001</v>
      </c>
      <c r="AA58" s="176">
        <f>AA40+AA42+AA44+AA46+AA48+AA50+AA52+AA54</f>
        <v>86714.013999999981</v>
      </c>
      <c r="AB58" s="260">
        <f t="shared" ref="AB58" si="128">AA58-Z58</f>
        <v>-147091.84400000004</v>
      </c>
      <c r="AC58" s="175">
        <f>AC40+AC42+AC44+AC46+AC48+AC50+AC52+AC54</f>
        <v>3010462.1837928286</v>
      </c>
      <c r="AD58" s="175">
        <f>AD40+AD42+AD44+AD46+AD48+AD50+AD52+AD54</f>
        <v>2585859.8150047143</v>
      </c>
      <c r="AE58" s="172">
        <f>AE59*F58</f>
        <v>337.09441206633448</v>
      </c>
      <c r="AF58" s="172" t="e">
        <f>AF59*F58</f>
        <v>#REF!</v>
      </c>
      <c r="AG58" s="172">
        <f>AG59*F58</f>
        <v>-90589.238434151615</v>
      </c>
      <c r="AH58" s="172">
        <f>AH59*F58</f>
        <v>-315957.23285236023</v>
      </c>
    </row>
    <row r="59" spans="1:34" s="146" customFormat="1" ht="20.25" customHeight="1" thickBot="1">
      <c r="A59" s="342"/>
      <c r="B59" s="323"/>
      <c r="C59" s="323"/>
      <c r="D59" s="323"/>
      <c r="E59" s="323"/>
      <c r="F59" s="323"/>
      <c r="G59" s="178">
        <f>G58/D58</f>
        <v>-4.2522650400504625E-2</v>
      </c>
      <c r="H59" s="178">
        <f t="shared" ref="H59" si="129">H58/E58</f>
        <v>-2.8198434489165647E-2</v>
      </c>
      <c r="I59" s="178">
        <f>I58/C58</f>
        <v>-3.6089188072402203E-2</v>
      </c>
      <c r="J59" s="323"/>
      <c r="K59" s="323"/>
      <c r="L59" s="323"/>
      <c r="M59" s="323"/>
      <c r="N59" s="323"/>
      <c r="O59" s="178">
        <f>O58/L58</f>
        <v>-4.0172857625915832E-2</v>
      </c>
      <c r="P59" s="178">
        <f t="shared" ref="P59" si="130">P58/M58</f>
        <v>-2.6374828594871797E-2</v>
      </c>
      <c r="Q59" s="178">
        <f>Q58/K58</f>
        <v>-3.122085471497834E-2</v>
      </c>
      <c r="R59" s="179">
        <f>R58/B58</f>
        <v>6.8093001408526976E-2</v>
      </c>
      <c r="S59" s="180">
        <f>S58/C58</f>
        <v>7.0839649667281832E-2</v>
      </c>
      <c r="T59" s="180">
        <f>T58/D58</f>
        <v>6.8433032004942732E-2</v>
      </c>
      <c r="U59" s="180">
        <f>U58/E58</f>
        <v>6.7895939884202949E-2</v>
      </c>
      <c r="V59" s="181">
        <f>V58/F58</f>
        <v>6.614682718625349E-2</v>
      </c>
      <c r="W59" s="177">
        <f>V59-T59</f>
        <v>-2.2862048186892414E-3</v>
      </c>
      <c r="X59" s="177">
        <f>V59-U59</f>
        <v>-1.7491126979494592E-3</v>
      </c>
      <c r="Y59" s="177">
        <f>V59-S59</f>
        <v>-4.6928224810283414E-3</v>
      </c>
      <c r="Z59" s="181">
        <f>Z58/S58</f>
        <v>8.4204103989441545E-2</v>
      </c>
      <c r="AA59" s="181">
        <f>AA58/V58</f>
        <v>3.4697461014535025E-2</v>
      </c>
      <c r="AB59" s="262">
        <f>AA59-Z59</f>
        <v>-4.950664297490652E-2</v>
      </c>
      <c r="AC59" s="180">
        <f>AC58/C58</f>
        <v>7.6804638894441238E-2</v>
      </c>
      <c r="AD59" s="180">
        <f>AD58/F58</f>
        <v>6.8441954143783706E-2</v>
      </c>
      <c r="AE59" s="177">
        <f>AD59-T59</f>
        <v>8.9221388409749247E-6</v>
      </c>
      <c r="AF59" s="177" t="e">
        <f>AD59-#REF!</f>
        <v>#REF!</v>
      </c>
      <c r="AG59" s="177">
        <f>AD59-S59</f>
        <v>-2.3976955234981251E-3</v>
      </c>
      <c r="AH59" s="177">
        <f t="shared" ref="AH59" si="131">AD59-AC59</f>
        <v>-8.3626847506575314E-3</v>
      </c>
    </row>
    <row r="60" spans="1:34" s="146" customFormat="1" ht="20.25" customHeight="1">
      <c r="A60" s="347" t="s">
        <v>118</v>
      </c>
      <c r="B60" s="318">
        <f t="shared" ref="B60:F60" si="132">B44+B42+B46+B48+B50+B54+B56+B40+B52</f>
        <v>39820206.366368011</v>
      </c>
      <c r="C60" s="318">
        <f t="shared" si="132"/>
        <v>39661105.584368013</v>
      </c>
      <c r="D60" s="318">
        <f>D44+D42+D46+D48+D50+D54+D56+D40+D52</f>
        <v>39923429.010655813</v>
      </c>
      <c r="E60" s="318">
        <f t="shared" ref="E60" si="133">E44+E42+E46+E48+E50+E54+E56+E40+E52</f>
        <v>39341798.297503717</v>
      </c>
      <c r="F60" s="318">
        <f t="shared" si="132"/>
        <v>38237344.837796003</v>
      </c>
      <c r="G60" s="182">
        <f>F60-D60</f>
        <v>-1686084.1728598103</v>
      </c>
      <c r="H60" s="182">
        <f t="shared" ref="H60" si="134">F60-E60</f>
        <v>-1104453.4597077146</v>
      </c>
      <c r="I60" s="182">
        <f>F60-C60</f>
        <v>-1423760.7465720102</v>
      </c>
      <c r="J60" s="318">
        <f t="shared" ref="J60:N60" si="135">J44+J42+J46+J48+J50+J54+J56+J40+J52</f>
        <v>37002569.246456407</v>
      </c>
      <c r="K60" s="318">
        <f t="shared" si="135"/>
        <v>36746643.503575183</v>
      </c>
      <c r="L60" s="318">
        <f>L44+L42+L46+L48+L50+L54+L56+L40+L52</f>
        <v>37095865.19590541</v>
      </c>
      <c r="M60" s="318">
        <f t="shared" ref="M60" si="136">M44+M42+M46+M48+M50+M54+M56+M40+M52</f>
        <v>36574918.354705587</v>
      </c>
      <c r="N60" s="318">
        <f t="shared" si="135"/>
        <v>35591226.129791282</v>
      </c>
      <c r="O60" s="182">
        <f>N60-L60</f>
        <v>-1504639.0661141276</v>
      </c>
      <c r="P60" s="182">
        <f t="shared" ref="P60" si="137">N60-M60</f>
        <v>-983692.22491430491</v>
      </c>
      <c r="Q60" s="182">
        <f>N60-K60</f>
        <v>-1155417.3737839013</v>
      </c>
      <c r="R60" s="183">
        <f t="shared" ref="R60:S60" si="138">R44+R42+R46+R48+R50+R54+R56+R40+R52</f>
        <v>2817637.1199115971</v>
      </c>
      <c r="S60" s="184">
        <f t="shared" si="138"/>
        <v>2914462.0807928285</v>
      </c>
      <c r="T60" s="184">
        <f>T44+T42+T46+T48+T50+T54+T56+T40+T52</f>
        <v>2827563.8147504064</v>
      </c>
      <c r="U60" s="184">
        <f t="shared" ref="U60" si="139">U44+U42+U46+U48+U50+U54+U56+U40+U52</f>
        <v>2766879.9427981325</v>
      </c>
      <c r="V60" s="185">
        <f>V42+V44+V46+V48+V50+V54+V56+V40+V52</f>
        <v>2646118.7080047145</v>
      </c>
      <c r="W60" s="182">
        <f>W61*F60</f>
        <v>-62028.746128739615</v>
      </c>
      <c r="X60" s="182">
        <f>F60*X61</f>
        <v>-43085.829558747544</v>
      </c>
      <c r="Y60" s="182">
        <f>F60*Y61</f>
        <v>-163719.54430762681</v>
      </c>
      <c r="Z60" s="185">
        <f>Z58+Z56</f>
        <v>266068.26899999997</v>
      </c>
      <c r="AA60" s="185">
        <f>AA58+AA56</f>
        <v>102505.55899999998</v>
      </c>
      <c r="AB60" s="264">
        <f t="shared" ref="AB60" si="140">AA60-Z60</f>
        <v>-163562.71</v>
      </c>
      <c r="AC60" s="184">
        <f>AC42+AC44+AC46+AC48+AC50+AC54+AC56+AC40+AC52</f>
        <v>3180530.3497928288</v>
      </c>
      <c r="AD60" s="184">
        <f>AD42+AD44+AD46+AD48+AD50+AD54+AD56+AD40+AD52</f>
        <v>2748624.2670047143</v>
      </c>
      <c r="AE60" s="182">
        <f>AE61*F60</f>
        <v>40476.812871260176</v>
      </c>
      <c r="AF60" s="182" t="e">
        <f>AF61*F60</f>
        <v>#REF!</v>
      </c>
      <c r="AG60" s="182">
        <f>AG61*F60</f>
        <v>-61213.985307627023</v>
      </c>
      <c r="AH60" s="182">
        <f>AH61*F60</f>
        <v>-317730.89279793063</v>
      </c>
    </row>
    <row r="61" spans="1:34" s="146" customFormat="1" ht="20.25" customHeight="1" thickBot="1">
      <c r="A61" s="348"/>
      <c r="B61" s="319"/>
      <c r="C61" s="319"/>
      <c r="D61" s="319"/>
      <c r="E61" s="319"/>
      <c r="F61" s="319"/>
      <c r="G61" s="186">
        <f>G60/D60</f>
        <v>-4.2232949790204241E-2</v>
      </c>
      <c r="H61" s="186">
        <f t="shared" ref="H61" si="141">H60/E60</f>
        <v>-2.807328356868205E-2</v>
      </c>
      <c r="I61" s="186">
        <f>I60/C60</f>
        <v>-3.5898160820135326E-2</v>
      </c>
      <c r="J61" s="319"/>
      <c r="K61" s="319"/>
      <c r="L61" s="319"/>
      <c r="M61" s="319"/>
      <c r="N61" s="319"/>
      <c r="O61" s="186">
        <f>O60/L60</f>
        <v>-4.0560829574078992E-2</v>
      </c>
      <c r="P61" s="186">
        <f t="shared" ref="P61" si="142">P60/M60</f>
        <v>-2.6895267827378399E-2</v>
      </c>
      <c r="Q61" s="186">
        <f>Q60/K60</f>
        <v>-3.1442800311040311E-2</v>
      </c>
      <c r="R61" s="187">
        <f>R60/B60</f>
        <v>7.0758978343501561E-2</v>
      </c>
      <c r="S61" s="188">
        <f>S60/C60</f>
        <v>7.3484136103899519E-2</v>
      </c>
      <c r="T61" s="188">
        <f>T60/D60</f>
        <v>7.082467325128089E-2</v>
      </c>
      <c r="U61" s="188">
        <f>U60/E60</f>
        <v>7.032926969618708E-2</v>
      </c>
      <c r="V61" s="189">
        <f>V60/F60</f>
        <v>6.920246997352017E-2</v>
      </c>
      <c r="W61" s="186">
        <f>V61-T61</f>
        <v>-1.6222032777607198E-3</v>
      </c>
      <c r="X61" s="186">
        <f>V61-U61</f>
        <v>-1.1267997226669102E-3</v>
      </c>
      <c r="Y61" s="186">
        <f>V61-S61</f>
        <v>-4.2816661303793496E-3</v>
      </c>
      <c r="Z61" s="189">
        <f>Z60/S60</f>
        <v>9.1292410614455741E-2</v>
      </c>
      <c r="AA61" s="189">
        <f>AA60/V60</f>
        <v>3.8738080302260329E-2</v>
      </c>
      <c r="AB61" s="266">
        <f>AA61-Z61</f>
        <v>-5.2554330312195412E-2</v>
      </c>
      <c r="AC61" s="188">
        <f>AC60/C60</f>
        <v>8.0192680030745284E-2</v>
      </c>
      <c r="AD61" s="188">
        <f>AD60/F60</f>
        <v>7.1883240812469149E-2</v>
      </c>
      <c r="AE61" s="186">
        <f>AD61-T61</f>
        <v>1.0585675611882589E-3</v>
      </c>
      <c r="AF61" s="186" t="e">
        <f>AD61-#REF!</f>
        <v>#REF!</v>
      </c>
      <c r="AG61" s="186">
        <f>AD61-S61</f>
        <v>-1.6008952914303709E-3</v>
      </c>
      <c r="AH61" s="186">
        <f t="shared" ref="AH61" si="143">AD61-AC61</f>
        <v>-8.3094392182761351E-3</v>
      </c>
    </row>
    <row r="62" spans="1:34" ht="18">
      <c r="A62" s="8"/>
      <c r="B62" s="8"/>
      <c r="C62" s="9"/>
      <c r="D62" s="8"/>
      <c r="E62" s="8"/>
      <c r="F62" s="9"/>
      <c r="G62" s="8"/>
      <c r="H62" s="8"/>
      <c r="I62" s="8"/>
      <c r="J62" s="8"/>
      <c r="K62" s="116"/>
      <c r="L62" s="8"/>
      <c r="M62" s="8"/>
      <c r="N62" s="9"/>
      <c r="O62" s="8"/>
      <c r="P62" s="8"/>
      <c r="Q62" s="8"/>
      <c r="R62" s="8"/>
      <c r="S62" s="8"/>
      <c r="T62" s="8"/>
      <c r="U62" s="8"/>
      <c r="V62" s="152"/>
      <c r="W62" s="9"/>
      <c r="X62" s="8"/>
      <c r="Y62" s="8"/>
      <c r="AB62" s="147"/>
    </row>
    <row r="63" spans="1:34" ht="18">
      <c r="C63" s="10"/>
      <c r="E63" s="135"/>
      <c r="J63" s="10"/>
      <c r="M63" s="135"/>
      <c r="O63" s="99"/>
      <c r="P63" s="140"/>
      <c r="Q63" s="99"/>
      <c r="S63" s="10"/>
      <c r="V63" s="145"/>
      <c r="W63" s="99"/>
      <c r="X63" s="140"/>
      <c r="Y63" s="99"/>
      <c r="AB63" s="147"/>
    </row>
    <row r="64" spans="1:34">
      <c r="C64" s="10"/>
      <c r="D64" s="10"/>
      <c r="E64" s="135"/>
      <c r="J64" s="10"/>
      <c r="M64" s="135"/>
      <c r="O64" s="99"/>
      <c r="P64" s="140"/>
      <c r="Q64" s="99"/>
      <c r="S64" s="10"/>
      <c r="W64" s="99"/>
      <c r="X64" s="140"/>
      <c r="Y64" s="99"/>
    </row>
    <row r="65" spans="1:33" s="130" customFormat="1" ht="24" customHeight="1">
      <c r="A65" s="139" t="s">
        <v>113</v>
      </c>
      <c r="C65" s="131"/>
      <c r="S65" s="131"/>
      <c r="AA65" s="271"/>
      <c r="AB65" s="134"/>
      <c r="AC65" s="320"/>
      <c r="AD65" s="320"/>
      <c r="AE65" s="320"/>
      <c r="AF65" s="320"/>
      <c r="AG65" s="320"/>
    </row>
    <row r="67" spans="1:33" s="130" customFormat="1">
      <c r="A67" s="146" t="s">
        <v>68</v>
      </c>
      <c r="B67" s="218"/>
      <c r="C67" s="146"/>
      <c r="D67" s="218"/>
      <c r="E67" s="146"/>
      <c r="M67" s="135"/>
      <c r="O67" s="140"/>
      <c r="P67" s="100"/>
      <c r="Q67" s="100"/>
      <c r="U67" s="135"/>
      <c r="W67" s="140"/>
      <c r="X67" s="140"/>
      <c r="Y67" s="140"/>
    </row>
    <row r="68" spans="1:33" s="130" customFormat="1" ht="110.25">
      <c r="A68" s="222"/>
      <c r="B68" s="223" t="s">
        <v>185</v>
      </c>
      <c r="C68" s="219" t="s">
        <v>186</v>
      </c>
      <c r="D68" s="226" t="s">
        <v>187</v>
      </c>
      <c r="E68" s="220" t="s">
        <v>131</v>
      </c>
      <c r="M68" s="135"/>
      <c r="O68" s="140"/>
      <c r="P68" s="143"/>
      <c r="Q68" s="143"/>
      <c r="U68" s="135"/>
      <c r="W68" s="140"/>
      <c r="X68" s="140"/>
      <c r="Y68" s="140"/>
    </row>
    <row r="69" spans="1:33" s="130" customFormat="1">
      <c r="A69" s="222" t="s">
        <v>21</v>
      </c>
      <c r="B69" s="224">
        <v>-6836.02096174503</v>
      </c>
      <c r="C69" s="216">
        <v>805.46300000000338</v>
      </c>
      <c r="D69" s="216"/>
      <c r="E69" s="216">
        <f t="shared" ref="E69:E80" si="144">B69+C69+D69</f>
        <v>-6030.5579617450267</v>
      </c>
      <c r="M69" s="135"/>
      <c r="O69" s="140"/>
      <c r="P69" s="140"/>
      <c r="Q69" s="140"/>
      <c r="U69" s="135"/>
      <c r="W69" s="140"/>
      <c r="X69" s="140"/>
      <c r="Y69" s="140"/>
    </row>
    <row r="70" spans="1:33" s="130" customFormat="1">
      <c r="A70" s="222" t="s">
        <v>22</v>
      </c>
      <c r="B70" s="224">
        <v>-1917.7503314830205</v>
      </c>
      <c r="C70" s="216">
        <v>591.45699999999488</v>
      </c>
      <c r="D70" s="216"/>
      <c r="E70" s="216">
        <f t="shared" si="144"/>
        <v>-1326.2933314830257</v>
      </c>
      <c r="M70" s="135"/>
      <c r="O70" s="140"/>
      <c r="P70" s="140"/>
      <c r="Q70" s="140"/>
      <c r="U70" s="135"/>
      <c r="W70" s="140"/>
      <c r="X70" s="140"/>
      <c r="Y70" s="140"/>
    </row>
    <row r="71" spans="1:33" s="130" customFormat="1">
      <c r="A71" s="222" t="s">
        <v>23</v>
      </c>
      <c r="B71" s="224">
        <v>2288.6079999999679</v>
      </c>
      <c r="C71" s="216">
        <v>463.64500000000407</v>
      </c>
      <c r="D71" s="216">
        <v>0.57599999999999996</v>
      </c>
      <c r="E71" s="216">
        <f t="shared" si="144"/>
        <v>2752.828999999972</v>
      </c>
      <c r="M71" s="135"/>
      <c r="O71" s="140"/>
      <c r="P71" s="140"/>
      <c r="Q71" s="140"/>
      <c r="U71" s="135"/>
      <c r="W71" s="140"/>
      <c r="X71" s="140"/>
      <c r="Y71" s="140"/>
    </row>
    <row r="72" spans="1:33" s="130" customFormat="1">
      <c r="A72" s="222" t="s">
        <v>24</v>
      </c>
      <c r="B72" s="224">
        <v>-903.77700000001937</v>
      </c>
      <c r="C72" s="216">
        <v>423.58100000000559</v>
      </c>
      <c r="D72" s="216">
        <v>-53.438000000000002</v>
      </c>
      <c r="E72" s="216">
        <f t="shared" si="144"/>
        <v>-533.63400000001377</v>
      </c>
      <c r="M72" s="135"/>
      <c r="O72" s="140"/>
      <c r="P72" s="140"/>
      <c r="Q72" s="140"/>
      <c r="U72" s="135"/>
      <c r="W72" s="140"/>
      <c r="X72" s="140"/>
      <c r="Y72" s="140"/>
    </row>
    <row r="73" spans="1:33" s="130" customFormat="1">
      <c r="A73" s="222" t="s">
        <v>25</v>
      </c>
      <c r="B73" s="224">
        <v>-1322.0090000000048</v>
      </c>
      <c r="C73" s="216">
        <v>325.53699999999662</v>
      </c>
      <c r="D73" s="216">
        <v>-7.5359999999999996</v>
      </c>
      <c r="E73" s="216">
        <f t="shared" si="144"/>
        <v>-1004.0080000000081</v>
      </c>
      <c r="M73" s="135"/>
      <c r="O73" s="140"/>
      <c r="P73" s="140"/>
      <c r="Q73" s="140"/>
      <c r="U73" s="135"/>
      <c r="W73" s="140"/>
      <c r="X73" s="140"/>
      <c r="Y73" s="140"/>
    </row>
    <row r="74" spans="1:33" s="130" customFormat="1">
      <c r="A74" s="222" t="s">
        <v>26</v>
      </c>
      <c r="B74" s="224">
        <v>67.023999999999887</v>
      </c>
      <c r="C74" s="216">
        <v>251.07299999999668</v>
      </c>
      <c r="D74" s="216">
        <v>-649.47699999999998</v>
      </c>
      <c r="E74" s="216">
        <f t="shared" si="144"/>
        <v>-331.38000000000341</v>
      </c>
      <c r="M74" s="135"/>
      <c r="O74" s="140"/>
      <c r="P74" s="140"/>
      <c r="Q74" s="140"/>
      <c r="U74" s="135"/>
      <c r="W74" s="140"/>
      <c r="X74" s="140"/>
      <c r="Y74" s="140"/>
    </row>
    <row r="75" spans="1:33" s="130" customFormat="1">
      <c r="A75" s="222" t="s">
        <v>27</v>
      </c>
      <c r="B75" s="224">
        <v>789.20103000000802</v>
      </c>
      <c r="C75" s="216"/>
      <c r="D75" s="216">
        <v>-1257.2550000000001</v>
      </c>
      <c r="E75" s="216">
        <f t="shared" si="144"/>
        <v>-468.05396999999209</v>
      </c>
      <c r="M75" s="135"/>
      <c r="O75" s="140"/>
      <c r="P75" s="140"/>
      <c r="Q75" s="140"/>
      <c r="U75" s="135"/>
      <c r="W75" s="140"/>
      <c r="X75" s="140"/>
      <c r="Y75" s="140"/>
    </row>
    <row r="76" spans="1:33" s="130" customFormat="1">
      <c r="A76" s="222" t="s">
        <v>28</v>
      </c>
      <c r="B76" s="224">
        <v>-186.9298680000071</v>
      </c>
      <c r="C76" s="216"/>
      <c r="D76" s="216">
        <v>-771.63099999999997</v>
      </c>
      <c r="E76" s="216">
        <f t="shared" si="144"/>
        <v>-958.56086800000708</v>
      </c>
      <c r="M76" s="135"/>
      <c r="O76" s="140"/>
      <c r="P76" s="140"/>
      <c r="Q76" s="140"/>
      <c r="U76" s="135"/>
      <c r="W76" s="140"/>
      <c r="X76" s="140"/>
      <c r="Y76" s="140"/>
    </row>
    <row r="77" spans="1:33" s="130" customFormat="1">
      <c r="A77" s="222" t="s">
        <v>29</v>
      </c>
      <c r="B77" s="224">
        <v>5607.4953710000091</v>
      </c>
      <c r="C77" s="216"/>
      <c r="D77" s="216"/>
      <c r="E77" s="216">
        <f t="shared" si="144"/>
        <v>5607.4953710000091</v>
      </c>
      <c r="M77" s="135"/>
      <c r="O77" s="140"/>
      <c r="P77" s="140"/>
      <c r="Q77" s="140"/>
      <c r="U77" s="135"/>
      <c r="W77" s="140"/>
      <c r="X77" s="140"/>
      <c r="Y77" s="140"/>
    </row>
    <row r="78" spans="1:33" s="130" customFormat="1">
      <c r="A78" s="222" t="s">
        <v>30</v>
      </c>
      <c r="B78" s="224">
        <v>1001.0567599999973</v>
      </c>
      <c r="C78" s="216"/>
      <c r="D78" s="216"/>
      <c r="E78" s="216">
        <f t="shared" si="144"/>
        <v>1001.0567599999973</v>
      </c>
      <c r="M78" s="135"/>
      <c r="O78" s="140"/>
      <c r="P78" s="140"/>
      <c r="Q78" s="140"/>
      <c r="U78" s="135"/>
      <c r="W78" s="140"/>
      <c r="X78" s="140"/>
      <c r="Y78" s="140"/>
    </row>
    <row r="79" spans="1:33" s="130" customFormat="1">
      <c r="A79" s="222" t="s">
        <v>31</v>
      </c>
      <c r="B79" s="224">
        <v>1413.1020000000001</v>
      </c>
      <c r="C79" s="216"/>
      <c r="D79" s="216"/>
      <c r="E79" s="216">
        <f t="shared" si="144"/>
        <v>1413.1020000000001</v>
      </c>
      <c r="G79" s="130">
        <v>2860.7560000000012</v>
      </c>
      <c r="M79" s="135"/>
      <c r="O79" s="140"/>
      <c r="P79" s="140"/>
      <c r="Q79" s="140"/>
      <c r="U79" s="135"/>
      <c r="W79" s="140"/>
      <c r="X79" s="140"/>
      <c r="Y79" s="140"/>
    </row>
    <row r="80" spans="1:33" s="130" customFormat="1">
      <c r="A80" s="222" t="s">
        <v>32</v>
      </c>
      <c r="B80" s="224"/>
      <c r="C80" s="216"/>
      <c r="D80" s="216">
        <v>2738.761</v>
      </c>
      <c r="E80" s="216">
        <f t="shared" si="144"/>
        <v>2738.761</v>
      </c>
      <c r="M80" s="135"/>
      <c r="O80" s="140"/>
      <c r="P80" s="140"/>
      <c r="Q80" s="140"/>
      <c r="U80" s="135"/>
      <c r="W80" s="140"/>
      <c r="X80" s="140"/>
      <c r="Y80" s="140"/>
    </row>
    <row r="81" spans="1:25" s="130" customFormat="1">
      <c r="A81" s="222" t="s">
        <v>120</v>
      </c>
      <c r="B81" s="224">
        <f>SUM(B69:B80)</f>
        <v>-2.280996795889223E-7</v>
      </c>
      <c r="C81" s="216">
        <f t="shared" ref="C81:E81" si="145">SUM(C69:C80)</f>
        <v>2860.7560000000012</v>
      </c>
      <c r="D81" s="216">
        <f t="shared" si="145"/>
        <v>0</v>
      </c>
      <c r="E81" s="216">
        <f t="shared" si="145"/>
        <v>2860.7559997719027</v>
      </c>
      <c r="M81" s="135"/>
      <c r="O81" s="140"/>
      <c r="P81" s="140"/>
      <c r="Q81" s="140"/>
      <c r="U81" s="135"/>
      <c r="W81" s="140"/>
      <c r="X81" s="140"/>
      <c r="Y81" s="140"/>
    </row>
    <row r="82" spans="1:25" s="130" customFormat="1" ht="12.75">
      <c r="E82" s="135"/>
      <c r="M82" s="135"/>
      <c r="O82" s="140"/>
      <c r="P82" s="140"/>
      <c r="Q82" s="140"/>
      <c r="U82" s="135"/>
      <c r="W82" s="140"/>
      <c r="X82" s="140"/>
      <c r="Y82" s="140"/>
    </row>
    <row r="83" spans="1:25" s="130" customFormat="1">
      <c r="A83" s="146" t="s">
        <v>90</v>
      </c>
      <c r="B83" s="218"/>
      <c r="E83" s="135"/>
      <c r="M83" s="135"/>
      <c r="O83" s="140"/>
      <c r="P83" s="140"/>
      <c r="Q83" s="140"/>
      <c r="U83" s="135"/>
      <c r="W83" s="140"/>
      <c r="X83" s="140"/>
      <c r="Y83" s="140"/>
    </row>
    <row r="84" spans="1:25" s="130" customFormat="1" ht="63">
      <c r="A84" s="222"/>
      <c r="B84" s="223" t="s">
        <v>194</v>
      </c>
      <c r="C84" s="223" t="s">
        <v>195</v>
      </c>
      <c r="D84" s="223" t="s">
        <v>214</v>
      </c>
      <c r="E84" s="220" t="s">
        <v>131</v>
      </c>
      <c r="F84" s="223" t="s">
        <v>206</v>
      </c>
      <c r="M84" s="135"/>
      <c r="O84" s="140"/>
      <c r="P84" s="140"/>
      <c r="Q84" s="140"/>
      <c r="U84" s="135"/>
      <c r="W84" s="140"/>
      <c r="X84" s="140"/>
      <c r="Y84" s="140"/>
    </row>
    <row r="85" spans="1:25" s="130" customFormat="1">
      <c r="A85" s="222" t="s">
        <v>21</v>
      </c>
      <c r="B85" s="224">
        <v>-3864.2310000000002</v>
      </c>
      <c r="C85" s="224">
        <v>-13577.915999999997</v>
      </c>
      <c r="D85" s="224">
        <v>427.185</v>
      </c>
      <c r="E85" s="224">
        <f>B85+C85+D85</f>
        <v>-17014.961999999996</v>
      </c>
      <c r="F85" s="224"/>
      <c r="M85" s="135"/>
      <c r="O85" s="140"/>
      <c r="P85" s="140"/>
      <c r="Q85" s="140"/>
      <c r="U85" s="135"/>
      <c r="W85" s="140"/>
      <c r="X85" s="140"/>
      <c r="Y85" s="140"/>
    </row>
    <row r="86" spans="1:25" s="130" customFormat="1">
      <c r="A86" s="222" t="s">
        <v>22</v>
      </c>
      <c r="B86" s="224">
        <v>-1444.402</v>
      </c>
      <c r="C86" s="224">
        <v>-12228.550000000003</v>
      </c>
      <c r="D86" s="224">
        <v>386.02499999999998</v>
      </c>
      <c r="E86" s="224">
        <f t="shared" ref="E86:E96" si="146">B86+C86+D86</f>
        <v>-13286.927000000003</v>
      </c>
      <c r="F86" s="224">
        <f>16245.938+4580.22</f>
        <v>20826.157999999999</v>
      </c>
      <c r="M86" s="135"/>
      <c r="O86" s="140"/>
      <c r="P86" s="140"/>
      <c r="Q86" s="140"/>
      <c r="U86" s="135"/>
      <c r="W86" s="140"/>
      <c r="X86" s="140"/>
      <c r="Y86" s="140"/>
    </row>
    <row r="87" spans="1:25" s="130" customFormat="1">
      <c r="A87" s="222" t="s">
        <v>23</v>
      </c>
      <c r="B87" s="224">
        <v>-1432.96</v>
      </c>
      <c r="C87" s="224">
        <v>-14058.898000000001</v>
      </c>
      <c r="D87" s="224">
        <v>431.14699999999999</v>
      </c>
      <c r="E87" s="224">
        <f t="shared" si="146"/>
        <v>-15060.710999999999</v>
      </c>
      <c r="F87" s="224"/>
      <c r="M87" s="135"/>
      <c r="O87" s="140"/>
      <c r="P87" s="140"/>
      <c r="Q87" s="140"/>
      <c r="U87" s="135"/>
      <c r="W87" s="140"/>
      <c r="X87" s="140"/>
      <c r="Y87" s="140"/>
    </row>
    <row r="88" spans="1:25" s="130" customFormat="1">
      <c r="A88" s="222" t="s">
        <v>24</v>
      </c>
      <c r="B88" s="224">
        <v>-5282.6539999999995</v>
      </c>
      <c r="C88" s="224">
        <v>-12165.697</v>
      </c>
      <c r="D88" s="224">
        <v>421.88299999999998</v>
      </c>
      <c r="E88" s="224">
        <f t="shared" si="146"/>
        <v>-17026.467999999997</v>
      </c>
      <c r="F88" s="224">
        <f>-4580.22+22970.366</f>
        <v>18390.146000000001</v>
      </c>
      <c r="M88" s="135"/>
      <c r="O88" s="140"/>
      <c r="P88" s="140"/>
      <c r="Q88" s="140"/>
      <c r="U88" s="135"/>
      <c r="W88" s="140"/>
      <c r="X88" s="140"/>
      <c r="Y88" s="140"/>
    </row>
    <row r="89" spans="1:25" s="130" customFormat="1">
      <c r="A89" s="222" t="s">
        <v>25</v>
      </c>
      <c r="B89" s="224">
        <v>-2302.2760000000003</v>
      </c>
      <c r="C89" s="224">
        <v>-13337.974999999999</v>
      </c>
      <c r="D89" s="224">
        <v>330.79</v>
      </c>
      <c r="E89" s="224">
        <f t="shared" si="146"/>
        <v>-15309.460999999998</v>
      </c>
      <c r="F89" s="224"/>
      <c r="M89" s="135"/>
      <c r="O89" s="140"/>
      <c r="P89" s="140"/>
      <c r="Q89" s="140"/>
      <c r="U89" s="135"/>
      <c r="W89" s="140"/>
      <c r="X89" s="140"/>
      <c r="Y89" s="140"/>
    </row>
    <row r="90" spans="1:25" s="130" customFormat="1">
      <c r="A90" s="222" t="s">
        <v>26</v>
      </c>
      <c r="B90" s="224">
        <v>-3339.8620000000001</v>
      </c>
      <c r="C90" s="224">
        <v>-16486.754000000001</v>
      </c>
      <c r="D90" s="224">
        <v>46.585999999999999</v>
      </c>
      <c r="E90" s="224">
        <f t="shared" si="146"/>
        <v>-19780.030000000002</v>
      </c>
      <c r="F90" s="224">
        <f>-16245.938+6015.287</f>
        <v>-10230.651</v>
      </c>
      <c r="M90" s="135"/>
      <c r="O90" s="140"/>
      <c r="P90" s="140"/>
      <c r="Q90" s="140"/>
      <c r="U90" s="135"/>
      <c r="W90" s="140"/>
      <c r="X90" s="140"/>
      <c r="Y90" s="140"/>
    </row>
    <row r="91" spans="1:25" s="130" customFormat="1">
      <c r="A91" s="222" t="s">
        <v>27</v>
      </c>
      <c r="B91" s="224">
        <v>-3877.1579999999999</v>
      </c>
      <c r="C91" s="224">
        <v>-15437.003999999997</v>
      </c>
      <c r="D91" s="224">
        <v>239.87899999999999</v>
      </c>
      <c r="E91" s="224">
        <f t="shared" si="146"/>
        <v>-19074.282999999996</v>
      </c>
      <c r="F91" s="224"/>
      <c r="M91" s="135"/>
      <c r="O91" s="140"/>
      <c r="P91" s="140"/>
      <c r="Q91" s="140"/>
      <c r="U91" s="135"/>
      <c r="W91" s="140"/>
      <c r="X91" s="140"/>
      <c r="Y91" s="140"/>
    </row>
    <row r="92" spans="1:25" s="130" customFormat="1">
      <c r="A92" s="222" t="s">
        <v>28</v>
      </c>
      <c r="B92" s="224">
        <v>-4438.9340000000002</v>
      </c>
      <c r="C92" s="224"/>
      <c r="D92" s="224">
        <v>132.60300000000001</v>
      </c>
      <c r="E92" s="224">
        <f t="shared" si="146"/>
        <v>-4306.3310000000001</v>
      </c>
      <c r="F92" s="224">
        <v>-6015.2870000000003</v>
      </c>
      <c r="M92" s="135"/>
      <c r="O92" s="140"/>
      <c r="P92" s="140"/>
      <c r="Q92" s="140"/>
      <c r="U92" s="135"/>
      <c r="W92" s="140"/>
      <c r="X92" s="140"/>
      <c r="Y92" s="140"/>
    </row>
    <row r="93" spans="1:25" s="130" customFormat="1">
      <c r="A93" s="222" t="s">
        <v>29</v>
      </c>
      <c r="B93" s="224"/>
      <c r="C93" s="224"/>
      <c r="D93" s="224">
        <v>93.763999999999996</v>
      </c>
      <c r="E93" s="224">
        <f t="shared" si="146"/>
        <v>93.763999999999996</v>
      </c>
      <c r="F93" s="224"/>
      <c r="M93" s="135"/>
      <c r="O93" s="140"/>
      <c r="P93" s="140"/>
      <c r="Q93" s="140"/>
      <c r="U93" s="135"/>
      <c r="W93" s="140"/>
      <c r="X93" s="140"/>
      <c r="Y93" s="140"/>
    </row>
    <row r="94" spans="1:25" s="130" customFormat="1">
      <c r="A94" s="222" t="s">
        <v>30</v>
      </c>
      <c r="B94" s="224"/>
      <c r="C94" s="224"/>
      <c r="D94" s="224"/>
      <c r="E94" s="224">
        <f t="shared" si="146"/>
        <v>0</v>
      </c>
      <c r="F94" s="224">
        <v>6008.4</v>
      </c>
      <c r="M94" s="135"/>
      <c r="O94" s="140"/>
      <c r="P94" s="140"/>
      <c r="Q94" s="140"/>
      <c r="U94" s="135"/>
      <c r="W94" s="140"/>
      <c r="X94" s="140"/>
      <c r="Y94" s="140"/>
    </row>
    <row r="95" spans="1:25" s="130" customFormat="1">
      <c r="A95" s="222" t="s">
        <v>31</v>
      </c>
      <c r="B95" s="224">
        <v>0</v>
      </c>
      <c r="C95" s="224"/>
      <c r="D95" s="224"/>
      <c r="E95" s="224">
        <f t="shared" si="146"/>
        <v>0</v>
      </c>
      <c r="F95" s="224"/>
      <c r="M95" s="135"/>
      <c r="O95" s="140"/>
      <c r="P95" s="140"/>
      <c r="Q95" s="140"/>
      <c r="U95" s="135"/>
      <c r="W95" s="140"/>
      <c r="X95" s="140"/>
      <c r="Y95" s="140"/>
    </row>
    <row r="96" spans="1:25" s="130" customFormat="1">
      <c r="A96" s="222" t="s">
        <v>32</v>
      </c>
      <c r="B96" s="224">
        <v>0</v>
      </c>
      <c r="C96" s="224"/>
      <c r="D96" s="224"/>
      <c r="E96" s="224">
        <f t="shared" si="146"/>
        <v>0</v>
      </c>
      <c r="F96" s="224"/>
      <c r="M96" s="135"/>
      <c r="O96" s="140"/>
      <c r="P96" s="140"/>
      <c r="Q96" s="140"/>
      <c r="U96" s="135"/>
      <c r="W96" s="140"/>
      <c r="X96" s="140"/>
      <c r="Y96" s="140"/>
    </row>
    <row r="97" spans="1:25" s="130" customFormat="1">
      <c r="A97" s="222" t="s">
        <v>120</v>
      </c>
      <c r="B97" s="224">
        <f>SUM(B85:B96)</f>
        <v>-25982.476999999999</v>
      </c>
      <c r="C97" s="224">
        <f>SUM(C85:C96)</f>
        <v>-97292.794000000009</v>
      </c>
      <c r="D97" s="224">
        <f>SUM(D85:D96)</f>
        <v>2509.8620000000001</v>
      </c>
      <c r="E97" s="224">
        <f>SUM(E85:E96)</f>
        <v>-120765.409</v>
      </c>
      <c r="F97" s="224"/>
      <c r="G97" s="130">
        <v>-34468.084000000003</v>
      </c>
      <c r="M97" s="135"/>
      <c r="O97" s="140"/>
      <c r="P97" s="140"/>
      <c r="Q97" s="140"/>
      <c r="U97" s="135"/>
      <c r="W97" s="140"/>
      <c r="X97" s="140"/>
      <c r="Y97" s="140"/>
    </row>
    <row r="98" spans="1:25" s="130" customFormat="1" ht="12.75">
      <c r="E98" s="135"/>
      <c r="M98" s="135"/>
      <c r="O98" s="140"/>
      <c r="P98" s="140"/>
      <c r="Q98" s="140"/>
      <c r="U98" s="135"/>
      <c r="W98" s="140"/>
      <c r="X98" s="140"/>
      <c r="Y98" s="140"/>
    </row>
    <row r="99" spans="1:25" s="130" customFormat="1" ht="12.75">
      <c r="E99" s="135"/>
      <c r="M99" s="135"/>
      <c r="O99" s="140"/>
      <c r="P99" s="140"/>
      <c r="Q99" s="140"/>
      <c r="U99" s="135"/>
      <c r="W99" s="140"/>
      <c r="X99" s="140"/>
      <c r="Y99" s="140"/>
    </row>
    <row r="100" spans="1:25" s="130" customFormat="1" ht="12.75">
      <c r="E100" s="135"/>
      <c r="M100" s="135"/>
      <c r="O100" s="140"/>
      <c r="P100" s="140"/>
      <c r="Q100" s="140"/>
      <c r="U100" s="135"/>
      <c r="W100" s="140"/>
      <c r="X100" s="140"/>
      <c r="Y100" s="140"/>
    </row>
    <row r="101" spans="1:25" s="130" customFormat="1">
      <c r="A101" s="146" t="s">
        <v>188</v>
      </c>
      <c r="B101" s="218"/>
      <c r="C101" s="146"/>
      <c r="D101" s="218"/>
      <c r="E101" s="146"/>
      <c r="M101" s="135"/>
      <c r="O101" s="140"/>
      <c r="P101" s="140"/>
      <c r="Q101" s="140"/>
      <c r="U101" s="135"/>
      <c r="W101" s="140"/>
      <c r="X101" s="140"/>
      <c r="Y101" s="140"/>
    </row>
    <row r="102" spans="1:25" s="130" customFormat="1" ht="141.75">
      <c r="A102" s="222"/>
      <c r="B102" s="223" t="s">
        <v>219</v>
      </c>
      <c r="C102" s="219" t="s">
        <v>190</v>
      </c>
      <c r="D102" s="226" t="s">
        <v>191</v>
      </c>
      <c r="E102" s="220" t="s">
        <v>193</v>
      </c>
      <c r="F102" s="220" t="s">
        <v>131</v>
      </c>
      <c r="M102" s="135"/>
      <c r="O102" s="140"/>
      <c r="P102" s="140"/>
      <c r="Q102" s="140"/>
      <c r="U102" s="135"/>
      <c r="W102" s="140"/>
      <c r="X102" s="140"/>
      <c r="Y102" s="140"/>
    </row>
    <row r="103" spans="1:25" s="130" customFormat="1">
      <c r="A103" s="222" t="s">
        <v>21</v>
      </c>
      <c r="B103" s="224">
        <v>22000</v>
      </c>
      <c r="C103" s="216"/>
      <c r="D103" s="216"/>
      <c r="E103" s="216">
        <v>6168.7690000000002</v>
      </c>
      <c r="F103" s="216">
        <f>B103+C103+D103+E103</f>
        <v>28168.769</v>
      </c>
      <c r="H103" s="280"/>
      <c r="M103" s="135"/>
      <c r="O103" s="140"/>
      <c r="P103" s="140"/>
      <c r="Q103" s="140"/>
      <c r="U103" s="135"/>
      <c r="W103" s="140"/>
      <c r="X103" s="140"/>
      <c r="Y103" s="140"/>
    </row>
    <row r="104" spans="1:25" s="130" customFormat="1">
      <c r="A104" s="222" t="s">
        <v>22</v>
      </c>
      <c r="B104" s="224"/>
      <c r="C104" s="216"/>
      <c r="D104" s="216"/>
      <c r="E104" s="216">
        <v>5573.4629999999997</v>
      </c>
      <c r="F104" s="216">
        <f t="shared" ref="F104:F115" si="147">B104+C104+D104+E104</f>
        <v>5573.4629999999997</v>
      </c>
      <c r="M104" s="135"/>
      <c r="O104" s="140"/>
      <c r="P104" s="140"/>
      <c r="Q104" s="140"/>
      <c r="U104" s="135"/>
      <c r="W104" s="140"/>
      <c r="X104" s="140"/>
      <c r="Y104" s="140"/>
    </row>
    <row r="105" spans="1:25" s="130" customFormat="1">
      <c r="A105" s="222" t="s">
        <v>23</v>
      </c>
      <c r="B105" s="224"/>
      <c r="C105" s="216"/>
      <c r="D105" s="216"/>
      <c r="E105" s="216">
        <v>5129.5879999999997</v>
      </c>
      <c r="F105" s="216">
        <f t="shared" si="147"/>
        <v>5129.5879999999997</v>
      </c>
      <c r="M105" s="135"/>
      <c r="O105" s="140"/>
      <c r="P105" s="140"/>
      <c r="Q105" s="140"/>
      <c r="U105" s="135"/>
      <c r="W105" s="140"/>
      <c r="X105" s="140"/>
      <c r="Y105" s="140"/>
    </row>
    <row r="106" spans="1:25" s="130" customFormat="1">
      <c r="A106" s="222" t="s">
        <v>24</v>
      </c>
      <c r="B106" s="224"/>
      <c r="C106" s="216"/>
      <c r="D106" s="216"/>
      <c r="E106" s="216">
        <v>4505.4610000000002</v>
      </c>
      <c r="F106" s="216">
        <f t="shared" si="147"/>
        <v>4505.4610000000002</v>
      </c>
      <c r="M106" s="135"/>
      <c r="O106" s="140"/>
      <c r="P106" s="140"/>
      <c r="Q106" s="140"/>
      <c r="U106" s="135"/>
      <c r="W106" s="140"/>
      <c r="X106" s="140"/>
      <c r="Y106" s="140"/>
    </row>
    <row r="107" spans="1:25" s="130" customFormat="1">
      <c r="A107" s="222" t="s">
        <v>25</v>
      </c>
      <c r="B107" s="224"/>
      <c r="C107" s="216"/>
      <c r="D107" s="216"/>
      <c r="E107" s="216">
        <v>5136.5969999999998</v>
      </c>
      <c r="F107" s="216">
        <f t="shared" si="147"/>
        <v>5136.5969999999998</v>
      </c>
      <c r="M107" s="135"/>
      <c r="O107" s="140"/>
      <c r="P107" s="140"/>
      <c r="Q107" s="140"/>
      <c r="U107" s="135"/>
      <c r="W107" s="140"/>
      <c r="X107" s="140"/>
      <c r="Y107" s="140"/>
    </row>
    <row r="108" spans="1:25" s="130" customFormat="1">
      <c r="A108" s="222" t="s">
        <v>26</v>
      </c>
      <c r="B108" s="224"/>
      <c r="C108" s="216"/>
      <c r="D108" s="216"/>
      <c r="E108" s="216">
        <v>4458.3990000000003</v>
      </c>
      <c r="F108" s="216">
        <f t="shared" si="147"/>
        <v>4458.3990000000003</v>
      </c>
      <c r="M108" s="135"/>
      <c r="O108" s="140"/>
      <c r="P108" s="140"/>
      <c r="Q108" s="140"/>
      <c r="U108" s="135"/>
      <c r="W108" s="140"/>
      <c r="X108" s="140"/>
      <c r="Y108" s="140"/>
    </row>
    <row r="109" spans="1:25" s="130" customFormat="1">
      <c r="A109" s="222" t="s">
        <v>27</v>
      </c>
      <c r="B109" s="224"/>
      <c r="C109" s="216"/>
      <c r="D109" s="216"/>
      <c r="E109" s="216">
        <v>4670.2020000000002</v>
      </c>
      <c r="F109" s="216">
        <f t="shared" si="147"/>
        <v>4670.2020000000002</v>
      </c>
      <c r="M109" s="135"/>
      <c r="O109" s="140"/>
      <c r="P109" s="140"/>
      <c r="Q109" s="140"/>
      <c r="U109" s="135"/>
      <c r="W109" s="140"/>
      <c r="X109" s="140"/>
      <c r="Y109" s="140"/>
    </row>
    <row r="110" spans="1:25" s="130" customFormat="1">
      <c r="A110" s="222" t="s">
        <v>28</v>
      </c>
      <c r="B110" s="224"/>
      <c r="C110" s="216">
        <v>-2000</v>
      </c>
      <c r="D110" s="216"/>
      <c r="E110" s="216">
        <v>5459.8860000000004</v>
      </c>
      <c r="F110" s="216">
        <f t="shared" si="147"/>
        <v>3459.8860000000004</v>
      </c>
      <c r="M110" s="135"/>
      <c r="O110" s="140"/>
      <c r="P110" s="140"/>
      <c r="Q110" s="140"/>
      <c r="U110" s="135"/>
      <c r="W110" s="140"/>
      <c r="X110" s="140"/>
      <c r="Y110" s="140"/>
    </row>
    <row r="111" spans="1:25" s="130" customFormat="1">
      <c r="A111" s="222" t="s">
        <v>29</v>
      </c>
      <c r="B111" s="224"/>
      <c r="C111" s="216">
        <v>2000</v>
      </c>
      <c r="D111" s="216">
        <v>948.6</v>
      </c>
      <c r="E111" s="216">
        <v>4491.0959999999995</v>
      </c>
      <c r="F111" s="216">
        <f t="shared" si="147"/>
        <v>7439.6959999999999</v>
      </c>
      <c r="M111" s="135"/>
      <c r="O111" s="140"/>
      <c r="P111" s="140"/>
      <c r="Q111" s="140"/>
      <c r="U111" s="135"/>
      <c r="W111" s="140"/>
      <c r="X111" s="140"/>
      <c r="Y111" s="140"/>
    </row>
    <row r="112" spans="1:25" s="130" customFormat="1">
      <c r="A112" s="222" t="s">
        <v>30</v>
      </c>
      <c r="B112" s="224"/>
      <c r="C112" s="216"/>
      <c r="D112" s="216"/>
      <c r="E112" s="216">
        <v>4847.942</v>
      </c>
      <c r="F112" s="216">
        <f t="shared" si="147"/>
        <v>4847.942</v>
      </c>
      <c r="M112" s="135"/>
      <c r="O112" s="140"/>
      <c r="P112" s="140"/>
      <c r="Q112" s="140"/>
      <c r="U112" s="135"/>
      <c r="W112" s="140"/>
      <c r="X112" s="140"/>
      <c r="Y112" s="140"/>
    </row>
    <row r="113" spans="1:25" s="130" customFormat="1">
      <c r="A113" s="222" t="s">
        <v>31</v>
      </c>
      <c r="B113" s="224"/>
      <c r="C113" s="216"/>
      <c r="D113" s="216"/>
      <c r="E113" s="216">
        <v>5921.7250000000004</v>
      </c>
      <c r="F113" s="216">
        <f t="shared" si="147"/>
        <v>5921.7250000000004</v>
      </c>
      <c r="M113" s="135"/>
      <c r="O113" s="140"/>
      <c r="P113" s="140"/>
      <c r="Q113" s="140"/>
      <c r="U113" s="135"/>
      <c r="W113" s="140"/>
      <c r="X113" s="140"/>
      <c r="Y113" s="140"/>
    </row>
    <row r="114" spans="1:25" s="130" customFormat="1">
      <c r="A114" s="222" t="s">
        <v>32</v>
      </c>
      <c r="B114" s="224"/>
      <c r="C114" s="216"/>
      <c r="D114" s="216"/>
      <c r="E114" s="216">
        <v>6463.2179999999998</v>
      </c>
      <c r="F114" s="216">
        <f t="shared" si="147"/>
        <v>6463.2179999999998</v>
      </c>
      <c r="M114" s="135"/>
      <c r="O114" s="140"/>
      <c r="P114" s="140"/>
      <c r="Q114" s="140"/>
      <c r="U114" s="135"/>
      <c r="W114" s="140"/>
      <c r="X114" s="140"/>
      <c r="Y114" s="140"/>
    </row>
    <row r="115" spans="1:25" s="130" customFormat="1">
      <c r="A115" s="222" t="s">
        <v>120</v>
      </c>
      <c r="B115" s="224">
        <f>SUM(B103:B114)</f>
        <v>22000</v>
      </c>
      <c r="C115" s="216">
        <f t="shared" ref="C115:E115" si="148">SUM(C103:C114)</f>
        <v>0</v>
      </c>
      <c r="D115" s="216">
        <f t="shared" si="148"/>
        <v>948.6</v>
      </c>
      <c r="E115" s="216">
        <f t="shared" si="148"/>
        <v>62826.345999999998</v>
      </c>
      <c r="F115" s="216">
        <f t="shared" si="147"/>
        <v>85774.945999999996</v>
      </c>
      <c r="G115" s="130">
        <v>62826.345999999998</v>
      </c>
      <c r="H115" s="130">
        <v>22000</v>
      </c>
      <c r="M115" s="135"/>
      <c r="O115" s="140"/>
      <c r="P115" s="140"/>
      <c r="Q115" s="140"/>
      <c r="U115" s="135"/>
      <c r="W115" s="140"/>
      <c r="X115" s="140"/>
      <c r="Y115" s="140"/>
    </row>
    <row r="116" spans="1:25" s="130" customFormat="1" ht="12.75">
      <c r="E116" s="135"/>
      <c r="M116" s="135"/>
      <c r="O116" s="140"/>
      <c r="P116" s="140"/>
      <c r="Q116" s="140"/>
      <c r="U116" s="135"/>
      <c r="W116" s="140"/>
      <c r="X116" s="140"/>
      <c r="Y116" s="140"/>
    </row>
    <row r="117" spans="1:25" s="130" customFormat="1">
      <c r="A117" s="146" t="s">
        <v>18</v>
      </c>
      <c r="B117" s="218"/>
      <c r="C117" s="146"/>
      <c r="D117" s="218"/>
      <c r="E117" s="146"/>
      <c r="M117" s="135"/>
      <c r="O117" s="140"/>
      <c r="P117" s="140"/>
      <c r="Q117" s="140"/>
      <c r="U117" s="135"/>
      <c r="W117" s="140"/>
      <c r="X117" s="140"/>
      <c r="Y117" s="140"/>
    </row>
    <row r="118" spans="1:25" s="130" customFormat="1">
      <c r="A118" s="222"/>
      <c r="B118" s="223" t="s">
        <v>197</v>
      </c>
      <c r="I118" s="135"/>
      <c r="K118" s="140"/>
      <c r="L118" s="140"/>
      <c r="M118" s="140"/>
      <c r="Q118" s="135"/>
      <c r="S118" s="140"/>
      <c r="T118" s="140"/>
      <c r="U118" s="140"/>
    </row>
    <row r="119" spans="1:25" s="130" customFormat="1">
      <c r="A119" s="222" t="s">
        <v>21</v>
      </c>
      <c r="B119" s="224">
        <v>512.33699999999999</v>
      </c>
      <c r="D119" s="280"/>
      <c r="I119" s="135"/>
      <c r="K119" s="140"/>
      <c r="L119" s="140"/>
      <c r="M119" s="140"/>
      <c r="Q119" s="135"/>
      <c r="S119" s="140"/>
      <c r="T119" s="140"/>
      <c r="U119" s="140"/>
    </row>
    <row r="120" spans="1:25" s="130" customFormat="1">
      <c r="A120" s="222" t="s">
        <v>22</v>
      </c>
      <c r="B120" s="224">
        <v>687.01200000000017</v>
      </c>
      <c r="K120" s="140"/>
      <c r="L120" s="140"/>
      <c r="M120" s="140"/>
      <c r="Q120" s="135"/>
      <c r="S120" s="140"/>
      <c r="T120" s="140"/>
      <c r="U120" s="140"/>
    </row>
    <row r="121" spans="1:25" s="130" customFormat="1">
      <c r="A121" s="222" t="s">
        <v>23</v>
      </c>
      <c r="B121" s="224">
        <v>510.93499999999995</v>
      </c>
      <c r="K121" s="140"/>
      <c r="L121" s="140"/>
      <c r="M121" s="140"/>
      <c r="Q121" s="135"/>
      <c r="S121" s="140"/>
      <c r="T121" s="140"/>
      <c r="U121" s="140"/>
    </row>
    <row r="122" spans="1:25" s="130" customFormat="1">
      <c r="A122" s="222" t="s">
        <v>24</v>
      </c>
      <c r="B122" s="224">
        <v>591.07499999999993</v>
      </c>
      <c r="K122" s="140"/>
      <c r="L122" s="140"/>
      <c r="M122" s="140"/>
      <c r="Q122" s="135"/>
      <c r="S122" s="140"/>
      <c r="T122" s="140"/>
      <c r="U122" s="140"/>
    </row>
    <row r="123" spans="1:25" s="130" customFormat="1">
      <c r="A123" s="222" t="s">
        <v>25</v>
      </c>
      <c r="B123" s="224">
        <v>514.90500000000009</v>
      </c>
      <c r="K123" s="140"/>
      <c r="L123" s="140"/>
      <c r="M123" s="140"/>
      <c r="Q123" s="135"/>
      <c r="S123" s="140"/>
      <c r="T123" s="140"/>
      <c r="U123" s="140"/>
    </row>
    <row r="124" spans="1:25" s="130" customFormat="1">
      <c r="A124" s="222" t="s">
        <v>26</v>
      </c>
      <c r="B124" s="224">
        <v>530.79799999999989</v>
      </c>
      <c r="I124" s="135"/>
      <c r="K124" s="140"/>
      <c r="L124" s="140"/>
      <c r="M124" s="140"/>
      <c r="Q124" s="135"/>
      <c r="S124" s="140"/>
      <c r="T124" s="140"/>
      <c r="U124" s="140"/>
    </row>
    <row r="125" spans="1:25" s="130" customFormat="1">
      <c r="A125" s="222" t="s">
        <v>27</v>
      </c>
      <c r="B125" s="224"/>
      <c r="I125" s="135"/>
      <c r="K125" s="140"/>
      <c r="L125" s="140"/>
      <c r="M125" s="140"/>
      <c r="Q125" s="135"/>
      <c r="S125" s="140"/>
      <c r="T125" s="140"/>
      <c r="U125" s="140"/>
    </row>
    <row r="126" spans="1:25" s="130" customFormat="1">
      <c r="A126" s="222" t="s">
        <v>28</v>
      </c>
      <c r="B126" s="224"/>
      <c r="I126" s="135"/>
      <c r="K126" s="140"/>
      <c r="L126" s="140"/>
      <c r="M126" s="140"/>
      <c r="Q126" s="135"/>
      <c r="S126" s="140"/>
      <c r="T126" s="140"/>
      <c r="U126" s="140"/>
    </row>
    <row r="127" spans="1:25" s="130" customFormat="1">
      <c r="A127" s="222" t="s">
        <v>29</v>
      </c>
      <c r="B127" s="224"/>
      <c r="I127" s="135"/>
      <c r="K127" s="140"/>
      <c r="L127" s="140"/>
      <c r="M127" s="140"/>
      <c r="Q127" s="135"/>
      <c r="S127" s="140"/>
      <c r="T127" s="140"/>
      <c r="U127" s="140"/>
    </row>
    <row r="128" spans="1:25" s="130" customFormat="1">
      <c r="A128" s="222" t="s">
        <v>30</v>
      </c>
      <c r="B128" s="224"/>
      <c r="I128" s="135"/>
      <c r="K128" s="140"/>
      <c r="L128" s="140"/>
      <c r="M128" s="140"/>
      <c r="Q128" s="135"/>
      <c r="S128" s="140"/>
      <c r="T128" s="140"/>
      <c r="U128" s="140"/>
    </row>
    <row r="129" spans="1:25" s="130" customFormat="1">
      <c r="A129" s="222" t="s">
        <v>31</v>
      </c>
      <c r="B129" s="224"/>
      <c r="I129" s="135"/>
      <c r="K129" s="140"/>
      <c r="L129" s="140"/>
      <c r="M129" s="140"/>
      <c r="Q129" s="135"/>
      <c r="S129" s="140"/>
      <c r="T129" s="140"/>
      <c r="U129" s="140"/>
    </row>
    <row r="130" spans="1:25" s="130" customFormat="1">
      <c r="A130" s="222" t="s">
        <v>32</v>
      </c>
      <c r="B130" s="224"/>
      <c r="I130" s="135"/>
      <c r="K130" s="140"/>
      <c r="L130" s="140"/>
      <c r="M130" s="140"/>
      <c r="Q130" s="135"/>
      <c r="S130" s="140"/>
      <c r="T130" s="140"/>
      <c r="U130" s="140"/>
    </row>
    <row r="131" spans="1:25" s="130" customFormat="1">
      <c r="A131" s="222" t="s">
        <v>120</v>
      </c>
      <c r="B131" s="224">
        <f>SUM(B119:B130)</f>
        <v>3347.0619999999999</v>
      </c>
      <c r="C131" s="130">
        <v>3347.0619999999999</v>
      </c>
      <c r="I131" s="135"/>
      <c r="K131" s="140"/>
      <c r="L131" s="140"/>
      <c r="M131" s="140"/>
      <c r="Q131" s="135"/>
      <c r="S131" s="140"/>
      <c r="T131" s="140"/>
      <c r="U131" s="140"/>
    </row>
    <row r="132" spans="1:25" s="130" customFormat="1" ht="12.75">
      <c r="E132" s="135"/>
      <c r="M132" s="135"/>
      <c r="O132" s="140"/>
      <c r="P132" s="140"/>
      <c r="Q132" s="140"/>
      <c r="U132" s="135"/>
      <c r="W132" s="140"/>
      <c r="X132" s="140"/>
      <c r="Y132" s="140"/>
    </row>
    <row r="133" spans="1:25" s="130" customFormat="1">
      <c r="A133" s="146" t="s">
        <v>33</v>
      </c>
      <c r="B133" s="218"/>
      <c r="E133" s="135"/>
      <c r="M133" s="135"/>
      <c r="O133" s="140"/>
      <c r="P133" s="140"/>
      <c r="Q133" s="140"/>
      <c r="U133" s="135"/>
      <c r="W133" s="140"/>
      <c r="X133" s="140"/>
      <c r="Y133" s="140"/>
    </row>
    <row r="134" spans="1:25" s="130" customFormat="1">
      <c r="A134" s="222"/>
      <c r="B134" s="223" t="s">
        <v>192</v>
      </c>
      <c r="E134" s="135"/>
      <c r="M134" s="135"/>
      <c r="O134" s="140"/>
      <c r="P134" s="140"/>
      <c r="Q134" s="140"/>
      <c r="U134" s="135"/>
      <c r="W134" s="140"/>
      <c r="X134" s="140"/>
      <c r="Y134" s="140"/>
    </row>
    <row r="135" spans="1:25" s="130" customFormat="1">
      <c r="A135" s="222" t="s">
        <v>21</v>
      </c>
      <c r="B135" s="224">
        <v>2728.8149999999996</v>
      </c>
      <c r="E135" s="135"/>
      <c r="M135" s="135"/>
      <c r="O135" s="140"/>
      <c r="P135" s="140"/>
      <c r="Q135" s="140"/>
      <c r="U135" s="135"/>
      <c r="W135" s="140"/>
      <c r="X135" s="140"/>
      <c r="Y135" s="140"/>
    </row>
    <row r="136" spans="1:25" s="130" customFormat="1">
      <c r="A136" s="222" t="s">
        <v>22</v>
      </c>
      <c r="B136" s="224">
        <v>1412.7090000000001</v>
      </c>
      <c r="E136" s="135"/>
      <c r="M136" s="135"/>
      <c r="O136" s="140"/>
      <c r="P136" s="140"/>
      <c r="Q136" s="140"/>
      <c r="U136" s="135"/>
      <c r="W136" s="140"/>
      <c r="X136" s="140"/>
      <c r="Y136" s="140"/>
    </row>
    <row r="137" spans="1:25" s="130" customFormat="1">
      <c r="A137" s="222" t="s">
        <v>23</v>
      </c>
      <c r="B137" s="224">
        <v>7629.222999999999</v>
      </c>
      <c r="E137" s="135"/>
      <c r="M137" s="135"/>
      <c r="O137" s="140"/>
      <c r="P137" s="140"/>
      <c r="Q137" s="140"/>
      <c r="U137" s="135"/>
      <c r="W137" s="140"/>
      <c r="X137" s="140"/>
      <c r="Y137" s="140"/>
    </row>
    <row r="138" spans="1:25" s="130" customFormat="1">
      <c r="A138" s="222" t="s">
        <v>24</v>
      </c>
      <c r="B138" s="224">
        <v>3142.9799999999996</v>
      </c>
      <c r="E138" s="135"/>
      <c r="M138" s="135"/>
      <c r="O138" s="140"/>
      <c r="P138" s="140"/>
      <c r="Q138" s="140"/>
      <c r="U138" s="135"/>
      <c r="W138" s="140"/>
      <c r="X138" s="140"/>
      <c r="Y138" s="140"/>
    </row>
    <row r="139" spans="1:25" s="130" customFormat="1">
      <c r="A139" s="222" t="s">
        <v>25</v>
      </c>
      <c r="B139" s="224">
        <v>13178.61479</v>
      </c>
      <c r="E139" s="135"/>
      <c r="M139" s="135"/>
      <c r="O139" s="140"/>
      <c r="P139" s="140"/>
      <c r="Q139" s="140"/>
      <c r="U139" s="135"/>
      <c r="W139" s="140"/>
      <c r="X139" s="140"/>
      <c r="Y139" s="140"/>
    </row>
    <row r="140" spans="1:25" s="130" customFormat="1">
      <c r="A140" s="222" t="s">
        <v>26</v>
      </c>
      <c r="B140" s="224">
        <v>820.75495999999998</v>
      </c>
      <c r="E140" s="135"/>
      <c r="M140" s="135"/>
      <c r="O140" s="140"/>
      <c r="P140" s="140"/>
      <c r="Q140" s="140"/>
      <c r="U140" s="135"/>
      <c r="W140" s="140"/>
      <c r="X140" s="140"/>
      <c r="Y140" s="140"/>
    </row>
    <row r="141" spans="1:25" s="130" customFormat="1">
      <c r="A141" s="222" t="s">
        <v>27</v>
      </c>
      <c r="B141" s="224">
        <v>2722.2350000000001</v>
      </c>
      <c r="E141" s="135"/>
      <c r="M141" s="135"/>
      <c r="O141" s="140"/>
      <c r="P141" s="140"/>
      <c r="Q141" s="140"/>
      <c r="U141" s="135"/>
      <c r="W141" s="140"/>
      <c r="X141" s="140"/>
      <c r="Y141" s="140"/>
    </row>
    <row r="142" spans="1:25" s="130" customFormat="1">
      <c r="A142" s="222" t="s">
        <v>28</v>
      </c>
      <c r="B142" s="224">
        <v>2834.9319999999998</v>
      </c>
      <c r="E142" s="135"/>
      <c r="M142" s="135"/>
      <c r="O142" s="140"/>
      <c r="P142" s="140"/>
      <c r="Q142" s="140"/>
      <c r="U142" s="135"/>
      <c r="W142" s="140"/>
      <c r="X142" s="140"/>
      <c r="Y142" s="140"/>
    </row>
    <row r="143" spans="1:25" s="130" customFormat="1">
      <c r="A143" s="222" t="s">
        <v>29</v>
      </c>
      <c r="B143" s="224">
        <v>3148.326</v>
      </c>
      <c r="E143" s="135"/>
      <c r="M143" s="135"/>
      <c r="O143" s="140"/>
      <c r="P143" s="140"/>
      <c r="Q143" s="140"/>
      <c r="U143" s="135"/>
      <c r="W143" s="140"/>
      <c r="X143" s="140"/>
      <c r="Y143" s="140"/>
    </row>
    <row r="144" spans="1:25" s="130" customFormat="1">
      <c r="A144" s="222" t="s">
        <v>30</v>
      </c>
      <c r="B144" s="224">
        <v>2871.6419999999998</v>
      </c>
      <c r="E144" s="135"/>
      <c r="M144" s="135"/>
      <c r="O144" s="140"/>
      <c r="P144" s="140"/>
      <c r="Q144" s="140"/>
      <c r="U144" s="135"/>
      <c r="W144" s="140"/>
      <c r="X144" s="140"/>
      <c r="Y144" s="140"/>
    </row>
    <row r="145" spans="1:25" s="130" customFormat="1">
      <c r="A145" s="222" t="s">
        <v>31</v>
      </c>
      <c r="B145" s="224">
        <v>5564.97</v>
      </c>
      <c r="E145" s="135"/>
      <c r="M145" s="135"/>
      <c r="O145" s="140"/>
      <c r="P145" s="140"/>
      <c r="Q145" s="140"/>
      <c r="U145" s="135"/>
      <c r="W145" s="140"/>
      <c r="X145" s="140"/>
      <c r="Y145" s="140"/>
    </row>
    <row r="146" spans="1:25" s="130" customFormat="1">
      <c r="A146" s="222" t="s">
        <v>32</v>
      </c>
      <c r="B146" s="224">
        <v>1960.86358</v>
      </c>
      <c r="E146" s="135"/>
      <c r="M146" s="135"/>
      <c r="O146" s="140"/>
      <c r="P146" s="140"/>
      <c r="Q146" s="140"/>
      <c r="U146" s="135"/>
      <c r="W146" s="140"/>
      <c r="X146" s="140"/>
      <c r="Y146" s="140"/>
    </row>
    <row r="147" spans="1:25" s="130" customFormat="1">
      <c r="A147" s="222" t="s">
        <v>120</v>
      </c>
      <c r="B147" s="224">
        <f>SUM(B135:B146)</f>
        <v>48016.065329999998</v>
      </c>
      <c r="C147" s="130">
        <v>48016.065329999998</v>
      </c>
      <c r="E147" s="135"/>
      <c r="M147" s="135"/>
      <c r="O147" s="140"/>
      <c r="P147" s="140"/>
      <c r="Q147" s="140"/>
      <c r="U147" s="135"/>
      <c r="W147" s="140"/>
      <c r="X147" s="140"/>
      <c r="Y147" s="140"/>
    </row>
  </sheetData>
  <customSheetViews>
    <customSheetView guid="{6DD62C20-8B83-42F5-90C1-C13665C095D0}" scale="55" showPageBreaks="1" fitToPage="1" printArea="1" hiddenColumns="1" state="hidden" view="pageBreakPreview">
      <pane xSplit="1" ySplit="8" topLeftCell="B27" activePane="bottomRight" state="frozen"/>
      <selection pane="bottomRight" activeCell="K17" sqref="K17"/>
      <pageMargins left="0" right="0" top="0.78740157480314965" bottom="0" header="0.27559055118110237" footer="0.19685039370078741"/>
      <printOptions horizontalCentered="1"/>
      <pageSetup paperSize="8" scale="30" orientation="landscape" r:id="rId1"/>
      <headerFooter alignWithMargins="0">
        <oddFooter>&amp;R&amp;D&amp;T</oddFooter>
      </headerFooter>
    </customSheetView>
    <customSheetView guid="{DC8F80D5-9919-409C-A428-E95E40E09DB9}" scale="55" showPageBreaks="1" fitToPage="1" printArea="1" hiddenColumns="1" state="hidden" view="pageBreakPreview">
      <pane xSplit="1" ySplit="8" topLeftCell="B27" activePane="bottomRight" state="frozen"/>
      <selection pane="bottomRight" activeCell="K17" sqref="K17"/>
      <pageMargins left="0" right="0" top="0.78740157480314965" bottom="0" header="0.27559055118110237" footer="0.19685039370078741"/>
      <printOptions horizontalCentered="1"/>
      <pageSetup paperSize="8" scale="30" orientation="landscape" r:id="rId2"/>
      <headerFooter alignWithMargins="0">
        <oddFooter>&amp;R&amp;D&amp;T</oddFooter>
      </headerFooter>
    </customSheetView>
  </customSheetViews>
  <mergeCells count="123">
    <mergeCell ref="A48:A49"/>
    <mergeCell ref="A50:A51"/>
    <mergeCell ref="A52:A53"/>
    <mergeCell ref="A3:Y3"/>
    <mergeCell ref="A5:A8"/>
    <mergeCell ref="B5:I5"/>
    <mergeCell ref="J5:Q5"/>
    <mergeCell ref="R5:Y5"/>
    <mergeCell ref="G6:I6"/>
    <mergeCell ref="O6:Q6"/>
    <mergeCell ref="W6:Y6"/>
    <mergeCell ref="C30:C31"/>
    <mergeCell ref="D30:D31"/>
    <mergeCell ref="N30:N31"/>
    <mergeCell ref="F30:F31"/>
    <mergeCell ref="J30:J31"/>
    <mergeCell ref="K30:K31"/>
    <mergeCell ref="L30:L31"/>
    <mergeCell ref="E30:E31"/>
    <mergeCell ref="M30:M31"/>
    <mergeCell ref="J28:J29"/>
    <mergeCell ref="K28:K29"/>
    <mergeCell ref="L28:L29"/>
    <mergeCell ref="N28:N29"/>
    <mergeCell ref="A12:A13"/>
    <mergeCell ref="A10:A11"/>
    <mergeCell ref="A14:A15"/>
    <mergeCell ref="F28:F29"/>
    <mergeCell ref="A16:A17"/>
    <mergeCell ref="A18:A19"/>
    <mergeCell ref="A20:A21"/>
    <mergeCell ref="A22:A23"/>
    <mergeCell ref="A24:A25"/>
    <mergeCell ref="A26:A27"/>
    <mergeCell ref="A28:A29"/>
    <mergeCell ref="B28:B29"/>
    <mergeCell ref="C28:C29"/>
    <mergeCell ref="D28:D29"/>
    <mergeCell ref="E28:E29"/>
    <mergeCell ref="A54:A55"/>
    <mergeCell ref="A56:A57"/>
    <mergeCell ref="A58:A59"/>
    <mergeCell ref="A40:A41"/>
    <mergeCell ref="A30:A31"/>
    <mergeCell ref="B30:B31"/>
    <mergeCell ref="E58:E59"/>
    <mergeCell ref="E60:E61"/>
    <mergeCell ref="A33:Y33"/>
    <mergeCell ref="B35:I35"/>
    <mergeCell ref="J35:Q35"/>
    <mergeCell ref="R35:Y35"/>
    <mergeCell ref="G36:I36"/>
    <mergeCell ref="O36:Q36"/>
    <mergeCell ref="W36:Y36"/>
    <mergeCell ref="A35:A38"/>
    <mergeCell ref="A60:A61"/>
    <mergeCell ref="B60:B61"/>
    <mergeCell ref="C60:C61"/>
    <mergeCell ref="D60:D61"/>
    <mergeCell ref="B58:B59"/>
    <mergeCell ref="C58:C59"/>
    <mergeCell ref="A44:A45"/>
    <mergeCell ref="D58:D59"/>
    <mergeCell ref="A42:A43"/>
    <mergeCell ref="A46:A47"/>
    <mergeCell ref="B36:B37"/>
    <mergeCell ref="C36:C37"/>
    <mergeCell ref="D36:D37"/>
    <mergeCell ref="E36:E37"/>
    <mergeCell ref="AC5:AH5"/>
    <mergeCell ref="B6:B7"/>
    <mergeCell ref="C6:C7"/>
    <mergeCell ref="D6:D7"/>
    <mergeCell ref="E6:E7"/>
    <mergeCell ref="F6:F7"/>
    <mergeCell ref="J6:J7"/>
    <mergeCell ref="K6:K7"/>
    <mergeCell ref="L6:L7"/>
    <mergeCell ref="M6:M7"/>
    <mergeCell ref="N6:N7"/>
    <mergeCell ref="R6:R7"/>
    <mergeCell ref="S6:S7"/>
    <mergeCell ref="T6:T7"/>
    <mergeCell ref="U6:U7"/>
    <mergeCell ref="V6:V7"/>
    <mergeCell ref="AC6:AC7"/>
    <mergeCell ref="AD6:AD7"/>
    <mergeCell ref="AE6:AH6"/>
    <mergeCell ref="AA5:AA7"/>
    <mergeCell ref="AB5:AB7"/>
    <mergeCell ref="Z5:Z7"/>
    <mergeCell ref="F36:F37"/>
    <mergeCell ref="J36:J37"/>
    <mergeCell ref="K36:K37"/>
    <mergeCell ref="L36:L37"/>
    <mergeCell ref="AC36:AC37"/>
    <mergeCell ref="AD36:AD37"/>
    <mergeCell ref="AE36:AH36"/>
    <mergeCell ref="M28:M29"/>
    <mergeCell ref="L60:L61"/>
    <mergeCell ref="N60:N61"/>
    <mergeCell ref="N58:N59"/>
    <mergeCell ref="L58:L59"/>
    <mergeCell ref="F58:F59"/>
    <mergeCell ref="AC65:AG65"/>
    <mergeCell ref="M36:M37"/>
    <mergeCell ref="N36:N37"/>
    <mergeCell ref="R36:R37"/>
    <mergeCell ref="S36:S37"/>
    <mergeCell ref="T36:T37"/>
    <mergeCell ref="U36:U37"/>
    <mergeCell ref="V36:V37"/>
    <mergeCell ref="Z35:Z37"/>
    <mergeCell ref="AA35:AA37"/>
    <mergeCell ref="AB35:AB37"/>
    <mergeCell ref="AC35:AH35"/>
    <mergeCell ref="F60:F61"/>
    <mergeCell ref="M58:M59"/>
    <mergeCell ref="M60:M61"/>
    <mergeCell ref="J60:J61"/>
    <mergeCell ref="K60:K61"/>
    <mergeCell ref="J58:J59"/>
    <mergeCell ref="K58:K59"/>
  </mergeCells>
  <conditionalFormatting sqref="AB10:AB31">
    <cfRule type="cellIs" dxfId="103" priority="8" operator="greaterThan">
      <formula>0</formula>
    </cfRule>
  </conditionalFormatting>
  <conditionalFormatting sqref="AB40:AB61">
    <cfRule type="cellIs" dxfId="102" priority="7" operator="greaterThan">
      <formula>0</formula>
    </cfRule>
  </conditionalFormatting>
  <conditionalFormatting sqref="W10:W31 Y10:Y31">
    <cfRule type="cellIs" dxfId="101" priority="20" operator="greaterThan">
      <formula>0</formula>
    </cfRule>
  </conditionalFormatting>
  <conditionalFormatting sqref="X10:X31">
    <cfRule type="cellIs" dxfId="100" priority="19" operator="greaterThan">
      <formula>0</formula>
    </cfRule>
  </conditionalFormatting>
  <conditionalFormatting sqref="W40:W61 Y40:Y61">
    <cfRule type="cellIs" dxfId="99" priority="18" operator="greaterThan">
      <formula>0</formula>
    </cfRule>
  </conditionalFormatting>
  <conditionalFormatting sqref="X40:X61">
    <cfRule type="cellIs" dxfId="98" priority="17" operator="greaterThan">
      <formula>0</formula>
    </cfRule>
  </conditionalFormatting>
  <conditionalFormatting sqref="AE10:AF31">
    <cfRule type="cellIs" dxfId="97" priority="6" operator="greaterThan">
      <formula>0</formula>
    </cfRule>
  </conditionalFormatting>
  <conditionalFormatting sqref="AG10:AG31">
    <cfRule type="cellIs" dxfId="96" priority="5" operator="greaterThan">
      <formula>0</formula>
    </cfRule>
  </conditionalFormatting>
  <conditionalFormatting sqref="AH10:AH31">
    <cfRule type="cellIs" dxfId="95" priority="4" operator="greaterThan">
      <formula>0</formula>
    </cfRule>
  </conditionalFormatting>
  <conditionalFormatting sqref="AE40:AF61">
    <cfRule type="cellIs" dxfId="94" priority="3" operator="greaterThan">
      <formula>0</formula>
    </cfRule>
  </conditionalFormatting>
  <conditionalFormatting sqref="AG40:AG61">
    <cfRule type="cellIs" dxfId="93" priority="2" operator="greaterThan">
      <formula>0</formula>
    </cfRule>
  </conditionalFormatting>
  <conditionalFormatting sqref="AH40:AH61">
    <cfRule type="cellIs" dxfId="92" priority="1" operator="greaterThan">
      <formula>0</formula>
    </cfRule>
  </conditionalFormatting>
  <printOptions horizontalCentered="1"/>
  <pageMargins left="0" right="0" top="0" bottom="0" header="0" footer="0"/>
  <pageSetup paperSize="9" scale="28" orientation="landscape" r:id="rId3"/>
  <headerFooter alignWithMargins="0">
    <oddFooter>&amp;R&amp;D&amp;T</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14</vt:i4>
      </vt:variant>
      <vt:variant>
        <vt:lpstr>Именованные диапазоны</vt:lpstr>
      </vt:variant>
      <vt:variant>
        <vt:i4>12</vt:i4>
      </vt:variant>
    </vt:vector>
  </HeadingPairs>
  <TitlesOfParts>
    <vt:vector size="26" baseType="lpstr">
      <vt:lpstr>Январь</vt:lpstr>
      <vt:lpstr>февраль</vt:lpstr>
      <vt:lpstr>март</vt:lpstr>
      <vt:lpstr>апрель</vt:lpstr>
      <vt:lpstr>май </vt:lpstr>
      <vt:lpstr>июнь </vt:lpstr>
      <vt:lpstr>Лист1</vt:lpstr>
      <vt:lpstr>июль</vt:lpstr>
      <vt:lpstr>август</vt:lpstr>
      <vt:lpstr>сентябрь</vt:lpstr>
      <vt:lpstr>октябрь </vt:lpstr>
      <vt:lpstr>ноябрь </vt:lpstr>
      <vt:lpstr>декабрь </vt:lpstr>
      <vt:lpstr>Годовой отчет</vt:lpstr>
      <vt:lpstr>август!Область_печати</vt:lpstr>
      <vt:lpstr>апрель!Область_печати</vt:lpstr>
      <vt:lpstr>'декабрь '!Область_печати</vt:lpstr>
      <vt:lpstr>июль!Область_печати</vt:lpstr>
      <vt:lpstr>'июнь '!Область_печати</vt:lpstr>
      <vt:lpstr>'май '!Область_печати</vt:lpstr>
      <vt:lpstr>март!Область_печати</vt:lpstr>
      <vt:lpstr>'ноябрь '!Область_печати</vt:lpstr>
      <vt:lpstr>'октябрь '!Область_печати</vt:lpstr>
      <vt:lpstr>сентябрь!Область_печати</vt:lpstr>
      <vt:lpstr>февраль!Область_печати</vt:lpstr>
      <vt:lpstr>Январь!Область_печати</vt:lpstr>
    </vt:vector>
  </TitlesOfParts>
  <Company>МРСК</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Сушкевич Ольга Владимировна</dc:creator>
  <cp:lastModifiedBy>Самойлов Денис Сергеевич</cp:lastModifiedBy>
  <cp:lastPrinted>2021-01-11T05:15:37Z</cp:lastPrinted>
  <dcterms:created xsi:type="dcterms:W3CDTF">2013-02-01T07:11:24Z</dcterms:created>
  <dcterms:modified xsi:type="dcterms:W3CDTF">2021-01-11T05:49:34Z</dcterms:modified>
</cp:coreProperties>
</file>